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A02395542\Box\2024_Fall\CEE6410\gams_tareas\CEE6410-GabiSanchoJuarez\HW-7\WASH-master\InputDataModel\"/>
    </mc:Choice>
  </mc:AlternateContent>
  <xr:revisionPtr revIDLastSave="0" documentId="13_ncr:1_{25C99CFA-E161-4A34-84F8-D8FEC1F307F5}" xr6:coauthVersionLast="47" xr6:coauthVersionMax="47" xr10:uidLastSave="{00000000-0000-0000-0000-000000000000}"/>
  <bookViews>
    <workbookView xWindow="-120" yWindow="-120" windowWidth="29040" windowHeight="15720" tabRatio="893" firstSheet="60" activeTab="68" xr2:uid="{00000000-000D-0000-FFFF-FFFF00000000}"/>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RSI_data" sheetId="165" r:id="rId28"/>
    <sheet name="h" sheetId="166" r:id="rId29"/>
    <sheet name="fciIndex" sheetId="113" r:id="rId30"/>
    <sheet name="fciEQ" sheetId="114" r:id="rId31"/>
    <sheet name="wp" sheetId="7" r:id="rId32"/>
    <sheet name="Length" sheetId="15" r:id="rId33"/>
    <sheet name="aw" sheetId="32" r:id="rId34"/>
    <sheet name="lss" sheetId="8" r:id="rId35"/>
    <sheet name="LinkName" sheetId="119" r:id="rId36"/>
    <sheet name="evap" sheetId="33" r:id="rId37"/>
    <sheet name="linkEvap" sheetId="157" r:id="rId38"/>
    <sheet name="evap_WEAP" sheetId="155" r:id="rId39"/>
    <sheet name="ResElevVol" sheetId="53" r:id="rId40"/>
    <sheet name="EvaporationCurve" sheetId="120" r:id="rId41"/>
    <sheet name="Cons" sheetId="51" r:id="rId42"/>
    <sheet name="inactive" sheetId="40" r:id="rId43"/>
    <sheet name="capacity" sheetId="42" r:id="rId44"/>
    <sheet name="InStor" sheetId="106" r:id="rId45"/>
    <sheet name="demandReq" sheetId="43" r:id="rId46"/>
    <sheet name="Instream" sheetId="52" r:id="rId47"/>
    <sheet name="divCap" sheetId="44" r:id="rId48"/>
    <sheet name="StageFlow" sheetId="16" r:id="rId49"/>
    <sheet name="WidthFlow" sheetId="38" r:id="rId50"/>
    <sheet name="Revegetate" sheetId="118" r:id="rId51"/>
    <sheet name="NaturalGrowth" sheetId="164" r:id="rId52"/>
    <sheet name="Cmax" sheetId="167" r:id="rId53"/>
    <sheet name="MaxVegCover" sheetId="143" r:id="rId54"/>
    <sheet name="SimLinks" sheetId="149" r:id="rId55"/>
    <sheet name="Connect_Sim" sheetId="150" r:id="rId56"/>
    <sheet name="Qmax" sheetId="125" r:id="rId57"/>
    <sheet name="Qmin" sheetId="144" r:id="rId58"/>
    <sheet name="QSim" sheetId="147" r:id="rId59"/>
    <sheet name="QSimulation_NHD" sheetId="131" r:id="rId60"/>
    <sheet name="HeadFlow" sheetId="115" r:id="rId61"/>
    <sheet name="HeadFlow_Climate1" sheetId="134" r:id="rId62"/>
    <sheet name="HeadFlow_Climate2" sheetId="139" r:id="rId63"/>
    <sheet name="RiversHeadFlow" sheetId="117" r:id="rId64"/>
    <sheet name="RiversHeadFlow-2005" sheetId="160" r:id="rId65"/>
    <sheet name="RiversHeadFlow-2006" sheetId="161" r:id="rId66"/>
    <sheet name="RiversHeadFlow-2011" sheetId="162" r:id="rId67"/>
    <sheet name="RiversHeadFlow-2003" sheetId="163" r:id="rId68"/>
    <sheet name="weights" sheetId="3" r:id="rId69"/>
    <sheet name="Budget" sheetId="39" r:id="rId70"/>
    <sheet name="InitD" sheetId="107" r:id="rId71"/>
    <sheet name="InitC" sheetId="108" r:id="rId72"/>
    <sheet name="UnitCost" sheetId="46" r:id="rId73"/>
    <sheet name="Runs" sheetId="153" r:id="rId74"/>
    <sheet name="DemandRuns" sheetId="154" r:id="rId75"/>
    <sheet name="Qrun" sheetId="158" r:id="rId76"/>
    <sheet name="QRunValues" sheetId="159" r:id="rId77"/>
    <sheet name="WSI curves-Mm3" sheetId="126" r:id="rId78"/>
    <sheet name="Stage-Flow" sheetId="127" r:id="rId79"/>
    <sheet name="Stage-Flow-Width" sheetId="156" r:id="rId80"/>
    <sheet name="RSI curves" sheetId="128" r:id="rId81"/>
    <sheet name="RSI curves-Stage" sheetId="145" r:id="rId82"/>
    <sheet name="h curves" sheetId="129" r:id="rId83"/>
  </sheets>
  <externalReferences>
    <externalReference r:id="rId84"/>
    <externalReference r:id="rId85"/>
    <externalReference r:id="rId86"/>
  </externalReferences>
  <definedNames>
    <definedName name="_xlnm._FilterDatabase" localSheetId="68" hidden="1">weights!$A$1:$V$79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42" l="1"/>
  <c r="B4" i="42"/>
  <c r="G4" i="42"/>
  <c r="D2" i="32"/>
  <c r="D3" i="32"/>
  <c r="D4" i="32"/>
  <c r="D5" i="32"/>
  <c r="D6" i="32"/>
  <c r="D7" i="32"/>
  <c r="D8" i="32"/>
  <c r="D9" i="32"/>
  <c r="D10" i="32"/>
  <c r="D11" i="32"/>
  <c r="D12" i="32"/>
  <c r="D1" i="32"/>
  <c r="J1" i="32" s="1"/>
  <c r="J20" i="32" s="1"/>
  <c r="B55" i="126" l="1"/>
  <c r="C55" i="126"/>
  <c r="D55" i="126"/>
  <c r="E55" i="126"/>
  <c r="F55" i="126"/>
  <c r="G55" i="126"/>
  <c r="H55" i="126"/>
  <c r="I55" i="126"/>
  <c r="J55" i="126"/>
  <c r="K55" i="126"/>
  <c r="L55" i="126"/>
  <c r="B56" i="126"/>
  <c r="C56" i="126"/>
  <c r="D56" i="126"/>
  <c r="E56" i="126"/>
  <c r="F56" i="126"/>
  <c r="G56" i="126"/>
  <c r="H56" i="126"/>
  <c r="I56" i="126"/>
  <c r="J56" i="126"/>
  <c r="K56" i="126"/>
  <c r="L56" i="126"/>
  <c r="B57" i="126"/>
  <c r="C57" i="126"/>
  <c r="D57" i="126"/>
  <c r="E57" i="126"/>
  <c r="F57" i="126"/>
  <c r="G57" i="126"/>
  <c r="H57" i="126"/>
  <c r="I57" i="126"/>
  <c r="J57" i="126"/>
  <c r="K57" i="126"/>
  <c r="L57" i="126"/>
  <c r="B58" i="126"/>
  <c r="C58" i="126"/>
  <c r="D58" i="126"/>
  <c r="E58" i="126"/>
  <c r="F58" i="126"/>
  <c r="G58" i="126"/>
  <c r="H58" i="126"/>
  <c r="I58" i="126"/>
  <c r="J58" i="126"/>
  <c r="K58" i="126"/>
  <c r="L58" i="126"/>
  <c r="B59" i="126"/>
  <c r="C59" i="126"/>
  <c r="D59" i="126"/>
  <c r="E59" i="126"/>
  <c r="F59" i="126"/>
  <c r="G59" i="126"/>
  <c r="H59" i="126"/>
  <c r="I59" i="126"/>
  <c r="J59" i="126"/>
  <c r="K59" i="126"/>
  <c r="L59" i="126"/>
  <c r="B60" i="126"/>
  <c r="C60" i="126"/>
  <c r="D60" i="126"/>
  <c r="E60" i="126"/>
  <c r="F60" i="126"/>
  <c r="G60" i="126"/>
  <c r="H60" i="126"/>
  <c r="I60" i="126"/>
  <c r="J60" i="126"/>
  <c r="K60" i="126"/>
  <c r="L60" i="126"/>
  <c r="B61" i="126"/>
  <c r="C61" i="126"/>
  <c r="D61" i="126"/>
  <c r="E61" i="126"/>
  <c r="F61" i="126"/>
  <c r="G61" i="126"/>
  <c r="H61" i="126"/>
  <c r="I61" i="126"/>
  <c r="J61" i="126"/>
  <c r="K61" i="126"/>
  <c r="L61" i="126"/>
  <c r="B62" i="126"/>
  <c r="C62" i="126"/>
  <c r="D62" i="126"/>
  <c r="E62" i="126"/>
  <c r="F62" i="126"/>
  <c r="G62" i="126"/>
  <c r="H62" i="126"/>
  <c r="I62" i="126"/>
  <c r="J62" i="126"/>
  <c r="K62" i="126"/>
  <c r="L62" i="126"/>
  <c r="B63" i="126"/>
  <c r="C63" i="126"/>
  <c r="D63" i="126"/>
  <c r="E63" i="126"/>
  <c r="F63" i="126"/>
  <c r="G63" i="126"/>
  <c r="H63" i="126"/>
  <c r="I63" i="126"/>
  <c r="J63" i="126"/>
  <c r="K63" i="126"/>
  <c r="L63" i="126"/>
  <c r="B64" i="126"/>
  <c r="C64" i="126"/>
  <c r="D64" i="126"/>
  <c r="E64" i="126"/>
  <c r="F64" i="126"/>
  <c r="G64" i="126"/>
  <c r="H64" i="126"/>
  <c r="I64" i="126"/>
  <c r="J64" i="126"/>
  <c r="K64" i="126"/>
  <c r="L64" i="126"/>
  <c r="B65" i="126"/>
  <c r="C65" i="126"/>
  <c r="D65" i="126"/>
  <c r="E65" i="126"/>
  <c r="F65" i="126"/>
  <c r="G65" i="126"/>
  <c r="H65" i="126"/>
  <c r="I65" i="126"/>
  <c r="J65" i="126"/>
  <c r="K65" i="126"/>
  <c r="L65" i="126"/>
  <c r="C54" i="126"/>
  <c r="D54" i="126"/>
  <c r="E54" i="126"/>
  <c r="F54" i="126"/>
  <c r="G54" i="126"/>
  <c r="H54" i="126"/>
  <c r="I54" i="126"/>
  <c r="J54" i="126"/>
  <c r="K54" i="126"/>
  <c r="L54" i="126"/>
  <c r="B54" i="126"/>
  <c r="C2" i="167" l="1"/>
  <c r="C3" i="167"/>
  <c r="C4" i="167"/>
  <c r="C5" i="167"/>
  <c r="C6" i="167"/>
  <c r="C7" i="167"/>
  <c r="C8" i="167"/>
  <c r="C9" i="167"/>
  <c r="C10" i="167"/>
  <c r="C11" i="167"/>
  <c r="C12" i="167"/>
  <c r="C13" i="167"/>
  <c r="C14" i="167"/>
  <c r="C15" i="167"/>
  <c r="C16" i="167"/>
  <c r="C17" i="167"/>
  <c r="C18" i="167"/>
  <c r="C19" i="167"/>
  <c r="C20" i="167"/>
  <c r="C21" i="167"/>
  <c r="C22" i="167"/>
  <c r="C23" i="167"/>
  <c r="C24" i="167"/>
  <c r="C25" i="167"/>
  <c r="C26" i="167"/>
  <c r="C27" i="167"/>
  <c r="C1" i="167"/>
  <c r="D9" i="147" l="1"/>
  <c r="E9" i="147"/>
  <c r="F9" i="147"/>
  <c r="G9" i="147"/>
  <c r="H9" i="147"/>
  <c r="I9" i="147"/>
  <c r="J9" i="147"/>
  <c r="K9" i="147"/>
  <c r="L9" i="147"/>
  <c r="M9" i="147"/>
  <c r="N9" i="147"/>
  <c r="C9" i="147"/>
  <c r="D3" i="143" l="1"/>
  <c r="D4" i="143"/>
  <c r="D5" i="143"/>
  <c r="D6" i="143"/>
  <c r="D7" i="143"/>
  <c r="D8" i="143"/>
  <c r="D9" i="143"/>
  <c r="D10" i="143"/>
  <c r="D11" i="143"/>
  <c r="D12" i="143"/>
  <c r="D13" i="143"/>
  <c r="D14" i="143"/>
  <c r="D15" i="143"/>
  <c r="D16" i="143"/>
  <c r="D17" i="143"/>
  <c r="D18" i="143"/>
  <c r="D19" i="143"/>
  <c r="D20" i="143"/>
  <c r="D21" i="143"/>
  <c r="D22" i="143"/>
  <c r="D23" i="143"/>
  <c r="D24" i="143"/>
  <c r="D25" i="143"/>
  <c r="D26" i="143"/>
  <c r="D27" i="143"/>
  <c r="D28" i="143"/>
  <c r="D29" i="143"/>
  <c r="D30" i="143"/>
  <c r="D31" i="143"/>
  <c r="D32" i="143"/>
  <c r="D33" i="143"/>
  <c r="D34" i="143"/>
  <c r="D35" i="143"/>
  <c r="D36" i="143"/>
  <c r="D37" i="143"/>
  <c r="D38" i="143"/>
  <c r="D39" i="143"/>
  <c r="D40" i="143"/>
  <c r="D41" i="143"/>
  <c r="D42" i="143"/>
  <c r="D43" i="143"/>
  <c r="D44" i="143"/>
  <c r="D45" i="143"/>
  <c r="D46" i="143"/>
  <c r="D47" i="143"/>
  <c r="D48" i="143"/>
  <c r="D49" i="143"/>
  <c r="D50" i="143"/>
  <c r="D51" i="143"/>
  <c r="D52" i="143"/>
  <c r="D53" i="143"/>
  <c r="D54" i="143"/>
  <c r="D55" i="143"/>
  <c r="D56" i="143"/>
  <c r="D57" i="143"/>
  <c r="D58" i="143"/>
  <c r="D59" i="143"/>
  <c r="D60" i="143"/>
  <c r="D61" i="143"/>
  <c r="D62" i="143"/>
  <c r="D63" i="143"/>
  <c r="D64" i="143"/>
  <c r="D65" i="143"/>
  <c r="D66" i="143"/>
  <c r="D67" i="143"/>
  <c r="D68" i="143"/>
  <c r="D69" i="143"/>
  <c r="D70" i="143"/>
  <c r="D71" i="143"/>
  <c r="D72" i="143"/>
  <c r="D73" i="143"/>
  <c r="D74" i="143"/>
  <c r="D75" i="143"/>
  <c r="D76" i="143"/>
  <c r="D77" i="143"/>
  <c r="D78" i="143"/>
  <c r="D79" i="143"/>
  <c r="D80" i="143"/>
  <c r="D81" i="143"/>
  <c r="D82" i="143"/>
  <c r="D83" i="143"/>
  <c r="D84" i="143"/>
  <c r="D85" i="143"/>
  <c r="D86" i="143"/>
  <c r="D87" i="143"/>
  <c r="D88" i="143"/>
  <c r="D89" i="143"/>
  <c r="D90" i="143"/>
  <c r="D91" i="143"/>
  <c r="D92" i="143"/>
  <c r="D93" i="143"/>
  <c r="D94" i="143"/>
  <c r="D95" i="143"/>
  <c r="D96" i="143"/>
  <c r="D97" i="143"/>
  <c r="D98" i="143"/>
  <c r="D99" i="143"/>
  <c r="D100" i="143"/>
  <c r="D101" i="143"/>
  <c r="D102" i="143"/>
  <c r="D103" i="143"/>
  <c r="D104" i="143"/>
  <c r="D105" i="143"/>
  <c r="D106" i="143"/>
  <c r="D107" i="143"/>
  <c r="D108" i="143"/>
  <c r="D109" i="143"/>
  <c r="D110" i="143"/>
  <c r="D111" i="143"/>
  <c r="D112" i="143"/>
  <c r="D113" i="143"/>
  <c r="D114" i="143"/>
  <c r="D115" i="143"/>
  <c r="D116" i="143"/>
  <c r="D117" i="143"/>
  <c r="D118" i="143"/>
  <c r="D119" i="143"/>
  <c r="D120" i="143"/>
  <c r="D121" i="143"/>
  <c r="D122" i="143"/>
  <c r="D123" i="143"/>
  <c r="D124" i="143"/>
  <c r="D125" i="143"/>
  <c r="D126" i="143"/>
  <c r="D127" i="143"/>
  <c r="D128" i="143"/>
  <c r="D129" i="143"/>
  <c r="D130" i="143"/>
  <c r="D131" i="143"/>
  <c r="D132" i="143"/>
  <c r="D133" i="143"/>
  <c r="D134" i="143"/>
  <c r="D135" i="143"/>
  <c r="D136" i="143"/>
  <c r="D137" i="143"/>
  <c r="D138" i="143"/>
  <c r="D139" i="143"/>
  <c r="D140" i="143"/>
  <c r="D141" i="143"/>
  <c r="D142" i="143"/>
  <c r="D143" i="143"/>
  <c r="D144" i="143"/>
  <c r="D145" i="143"/>
  <c r="D146" i="143"/>
  <c r="D147" i="143"/>
  <c r="D148" i="143"/>
  <c r="D149" i="143"/>
  <c r="D150" i="143"/>
  <c r="D151" i="143"/>
  <c r="D152" i="143"/>
  <c r="D153" i="143"/>
  <c r="D154" i="143"/>
  <c r="D155" i="143"/>
  <c r="D156" i="143"/>
  <c r="D157" i="143"/>
  <c r="D158" i="143"/>
  <c r="D159" i="143"/>
  <c r="D160" i="143"/>
  <c r="D161" i="143"/>
  <c r="D162" i="143"/>
  <c r="D163" i="143"/>
  <c r="D164" i="143"/>
  <c r="D165" i="143"/>
  <c r="D166" i="143"/>
  <c r="D167" i="143"/>
  <c r="D168" i="143"/>
  <c r="D169" i="143"/>
  <c r="D170" i="143"/>
  <c r="D171" i="143"/>
  <c r="D172" i="143"/>
  <c r="D173" i="143"/>
  <c r="D174" i="143"/>
  <c r="D175" i="143"/>
  <c r="D176" i="143"/>
  <c r="D177" i="143"/>
  <c r="D178" i="143"/>
  <c r="D179" i="143"/>
  <c r="D180" i="143"/>
  <c r="D181" i="143"/>
  <c r="D182" i="143"/>
  <c r="D183" i="143"/>
  <c r="D184" i="143"/>
  <c r="D185" i="143"/>
  <c r="D186" i="143"/>
  <c r="D187" i="143"/>
  <c r="D188" i="143"/>
  <c r="D189" i="143"/>
  <c r="D190" i="143"/>
  <c r="D191" i="143"/>
  <c r="D192" i="143"/>
  <c r="D193" i="143"/>
  <c r="D194" i="143"/>
  <c r="D195" i="143"/>
  <c r="D196" i="143"/>
  <c r="D197" i="143"/>
  <c r="D198" i="143"/>
  <c r="D199" i="143"/>
  <c r="D200" i="143"/>
  <c r="D201" i="143"/>
  <c r="D202" i="143"/>
  <c r="D203" i="143"/>
  <c r="D204" i="143"/>
  <c r="D205" i="143"/>
  <c r="D206" i="143"/>
  <c r="D207" i="143"/>
  <c r="D208" i="143"/>
  <c r="D209" i="143"/>
  <c r="D210" i="143"/>
  <c r="D211" i="143"/>
  <c r="D212" i="143"/>
  <c r="D213" i="143"/>
  <c r="D214" i="143"/>
  <c r="D215" i="143"/>
  <c r="D216" i="143"/>
  <c r="D217" i="143"/>
  <c r="D218" i="143"/>
  <c r="D219" i="143"/>
  <c r="D220" i="143"/>
  <c r="D221" i="143"/>
  <c r="D222" i="143"/>
  <c r="D223" i="143"/>
  <c r="D224" i="143"/>
  <c r="D225" i="143"/>
  <c r="D226" i="143"/>
  <c r="D227" i="143"/>
  <c r="D228" i="143"/>
  <c r="D229" i="143"/>
  <c r="D230" i="143"/>
  <c r="D231" i="143"/>
  <c r="D232" i="143"/>
  <c r="D233" i="143"/>
  <c r="D234" i="143"/>
  <c r="D235" i="143"/>
  <c r="D236" i="143"/>
  <c r="D237" i="143"/>
  <c r="D238" i="143"/>
  <c r="D239" i="143"/>
  <c r="D240" i="143"/>
  <c r="D241" i="143"/>
  <c r="D242" i="143"/>
  <c r="D243" i="143"/>
  <c r="D244" i="143"/>
  <c r="D245" i="143"/>
  <c r="D246" i="143"/>
  <c r="D247" i="143"/>
  <c r="D248" i="143"/>
  <c r="D249" i="143"/>
  <c r="D250" i="143"/>
  <c r="D251" i="143"/>
  <c r="D252" i="143"/>
  <c r="D253" i="143"/>
  <c r="D254" i="143"/>
  <c r="D255" i="143"/>
  <c r="D256" i="143"/>
  <c r="D257" i="143"/>
  <c r="D258" i="143"/>
  <c r="D259" i="143"/>
  <c r="D260" i="143"/>
  <c r="D261" i="143"/>
  <c r="D262" i="143"/>
  <c r="D263" i="143"/>
  <c r="D264" i="143"/>
  <c r="D265" i="143"/>
  <c r="D266" i="143"/>
  <c r="D267" i="143"/>
  <c r="D268" i="143"/>
  <c r="D269" i="143"/>
  <c r="D270" i="143"/>
  <c r="D271" i="143"/>
  <c r="D272" i="143"/>
  <c r="D273" i="143"/>
  <c r="D274" i="143"/>
  <c r="D275" i="143"/>
  <c r="D276" i="143"/>
  <c r="D277" i="143"/>
  <c r="D278" i="143"/>
  <c r="D279" i="143"/>
  <c r="D280" i="143"/>
  <c r="D281" i="143"/>
  <c r="D282" i="143"/>
  <c r="D283" i="143"/>
  <c r="D284" i="143"/>
  <c r="D285" i="143"/>
  <c r="D286" i="143"/>
  <c r="D287" i="143"/>
  <c r="D288" i="143"/>
  <c r="D289" i="143"/>
  <c r="D290" i="143"/>
  <c r="D291" i="143"/>
  <c r="D292" i="143"/>
  <c r="D293" i="143"/>
  <c r="D294" i="143"/>
  <c r="D295" i="143"/>
  <c r="D296" i="143"/>
  <c r="D297" i="143"/>
  <c r="D298" i="143"/>
  <c r="D299" i="143"/>
  <c r="D300" i="143"/>
  <c r="D301" i="143"/>
  <c r="D302" i="143"/>
  <c r="D303" i="143"/>
  <c r="D304" i="143"/>
  <c r="D305" i="143"/>
  <c r="D306" i="143"/>
  <c r="D307" i="143"/>
  <c r="D308" i="143"/>
  <c r="D309" i="143"/>
  <c r="D310" i="143"/>
  <c r="D311" i="143"/>
  <c r="D312" i="143"/>
  <c r="D313" i="143"/>
  <c r="D314" i="143"/>
  <c r="D315" i="143"/>
  <c r="D316" i="143"/>
  <c r="D317" i="143"/>
  <c r="D318" i="143"/>
  <c r="D319" i="143"/>
  <c r="D320" i="143"/>
  <c r="D321" i="143"/>
  <c r="D322" i="143"/>
  <c r="D323" i="143"/>
  <c r="D324" i="143"/>
  <c r="D325" i="143"/>
  <c r="D2" i="143"/>
  <c r="G5" i="42" l="1"/>
  <c r="B5" i="40"/>
  <c r="F5" i="40"/>
  <c r="I11" i="43" l="1"/>
  <c r="H11" i="43"/>
  <c r="G11" i="43"/>
  <c r="F11" i="43"/>
  <c r="D26" i="119" l="1"/>
  <c r="C7" i="43"/>
  <c r="D7" i="43"/>
  <c r="E7" i="43"/>
  <c r="F7" i="43"/>
  <c r="G7" i="43"/>
  <c r="H7" i="43"/>
  <c r="I7" i="43"/>
  <c r="J7" i="43"/>
  <c r="K7" i="43"/>
  <c r="L7" i="43"/>
  <c r="M7" i="43"/>
  <c r="C8" i="43"/>
  <c r="D8" i="43"/>
  <c r="E8" i="43"/>
  <c r="F8" i="43"/>
  <c r="G8" i="43"/>
  <c r="H8" i="43"/>
  <c r="I8" i="43"/>
  <c r="J8" i="43"/>
  <c r="K8" i="43"/>
  <c r="L8" i="43"/>
  <c r="M8" i="43"/>
  <c r="C9" i="43"/>
  <c r="D9" i="43"/>
  <c r="E9" i="43"/>
  <c r="F9" i="43"/>
  <c r="G9" i="43"/>
  <c r="H9" i="43"/>
  <c r="I9" i="43"/>
  <c r="J9" i="43"/>
  <c r="K9" i="43"/>
  <c r="L9" i="43"/>
  <c r="M9" i="43"/>
  <c r="C10" i="43"/>
  <c r="D10" i="43"/>
  <c r="E10" i="43"/>
  <c r="F10" i="43"/>
  <c r="G10" i="43"/>
  <c r="H10" i="43"/>
  <c r="I10" i="43"/>
  <c r="J10" i="43"/>
  <c r="K10" i="43"/>
  <c r="L10" i="43"/>
  <c r="M10" i="43"/>
  <c r="C11" i="43"/>
  <c r="D11" i="43"/>
  <c r="E11" i="43"/>
  <c r="K11" i="43"/>
  <c r="L11" i="43"/>
  <c r="M11" i="43"/>
  <c r="C12" i="43"/>
  <c r="D12" i="43"/>
  <c r="E12" i="43"/>
  <c r="F12" i="43"/>
  <c r="G12" i="43"/>
  <c r="H12" i="43"/>
  <c r="I12" i="43"/>
  <c r="J12" i="43"/>
  <c r="K12" i="43"/>
  <c r="L12" i="43"/>
  <c r="M12" i="43"/>
  <c r="C13" i="43"/>
  <c r="D13" i="43"/>
  <c r="E13" i="43"/>
  <c r="F13" i="43"/>
  <c r="G13" i="43"/>
  <c r="H13" i="43"/>
  <c r="I13" i="43"/>
  <c r="J13" i="43"/>
  <c r="K13" i="43"/>
  <c r="L13" i="43"/>
  <c r="M13" i="43"/>
  <c r="B8" i="43"/>
  <c r="B9" i="43"/>
  <c r="B10" i="43"/>
  <c r="B11" i="43"/>
  <c r="B12" i="43"/>
  <c r="B13" i="43"/>
  <c r="B7" i="43"/>
  <c r="D25" i="119" l="1"/>
  <c r="D2" i="119"/>
  <c r="D3" i="119"/>
  <c r="D4" i="119"/>
  <c r="D5" i="119"/>
  <c r="D6" i="119"/>
  <c r="D7" i="119"/>
  <c r="D8" i="119"/>
  <c r="D9" i="119"/>
  <c r="D10" i="119"/>
  <c r="D11" i="119"/>
  <c r="D12" i="119"/>
  <c r="D13" i="119"/>
  <c r="D14" i="119"/>
  <c r="D15" i="119"/>
  <c r="D16" i="119"/>
  <c r="D17" i="119"/>
  <c r="D18" i="119"/>
  <c r="D19" i="119"/>
  <c r="D20" i="119"/>
  <c r="D21" i="119"/>
  <c r="D22" i="119"/>
  <c r="D23" i="119"/>
  <c r="D24" i="119"/>
  <c r="D1" i="119"/>
  <c r="B99" i="120" l="1"/>
  <c r="B100" i="120"/>
  <c r="B101" i="120"/>
  <c r="B102" i="120"/>
  <c r="B103" i="120"/>
  <c r="B104" i="120"/>
  <c r="B105" i="120"/>
  <c r="B106" i="120"/>
  <c r="B107" i="120"/>
  <c r="B108" i="120"/>
  <c r="B109" i="120"/>
  <c r="B110" i="120"/>
  <c r="B111" i="120"/>
  <c r="B112" i="120"/>
  <c r="B113" i="120"/>
  <c r="B114" i="120"/>
  <c r="B115" i="120"/>
  <c r="B98" i="120"/>
  <c r="H99" i="120"/>
  <c r="H100" i="120"/>
  <c r="H101" i="120"/>
  <c r="H102" i="120"/>
  <c r="H103" i="120"/>
  <c r="H104" i="120"/>
  <c r="H105" i="120"/>
  <c r="H106" i="120"/>
  <c r="H107" i="120"/>
  <c r="H108" i="120"/>
  <c r="H109" i="120"/>
  <c r="H110" i="120"/>
  <c r="H111" i="120"/>
  <c r="H112" i="120"/>
  <c r="H113" i="120"/>
  <c r="H114" i="120"/>
  <c r="H115" i="120"/>
  <c r="H98" i="120"/>
  <c r="C101" i="120"/>
  <c r="C33" i="115" l="1"/>
  <c r="D5" i="147" s="1"/>
  <c r="D33" i="115"/>
  <c r="E5" i="147" s="1"/>
  <c r="E33" i="115"/>
  <c r="F5" i="147" s="1"/>
  <c r="F33" i="115"/>
  <c r="G5" i="147" s="1"/>
  <c r="G33" i="115"/>
  <c r="H5" i="147" s="1"/>
  <c r="H33" i="115"/>
  <c r="I5" i="147" s="1"/>
  <c r="I33" i="115"/>
  <c r="J5" i="147" s="1"/>
  <c r="J33" i="115"/>
  <c r="K5" i="147" s="1"/>
  <c r="K33" i="115"/>
  <c r="L5" i="147" s="1"/>
  <c r="L33" i="115"/>
  <c r="M5" i="147" s="1"/>
  <c r="M33" i="115"/>
  <c r="N5" i="147" s="1"/>
  <c r="B33" i="115"/>
  <c r="C5" i="147" s="1"/>
  <c r="C34" i="115"/>
  <c r="D34" i="115"/>
  <c r="E34" i="115"/>
  <c r="F14" i="125" s="1"/>
  <c r="F34" i="115"/>
  <c r="G34" i="115"/>
  <c r="H34" i="115"/>
  <c r="I34" i="115"/>
  <c r="J34" i="115"/>
  <c r="K34" i="115"/>
  <c r="L14" i="125" s="1"/>
  <c r="L34" i="115"/>
  <c r="M14" i="125" s="1"/>
  <c r="M34" i="115"/>
  <c r="N14" i="125" s="1"/>
  <c r="B34" i="115"/>
  <c r="C14" i="125" s="1"/>
  <c r="K14" i="125" l="1"/>
  <c r="K52" i="125" s="1"/>
  <c r="J14" i="125"/>
  <c r="J17" i="125" s="1"/>
  <c r="I14" i="125"/>
  <c r="I15" i="125" s="1"/>
  <c r="I55" i="125" s="1"/>
  <c r="H14" i="125"/>
  <c r="H16" i="125" s="1"/>
  <c r="G14" i="125"/>
  <c r="G15" i="125" s="1"/>
  <c r="G55" i="125" s="1"/>
  <c r="E14" i="125"/>
  <c r="E17" i="125" s="1"/>
  <c r="D14" i="125"/>
  <c r="D16" i="125" s="1"/>
  <c r="N16" i="125"/>
  <c r="N52" i="125"/>
  <c r="M17" i="125"/>
  <c r="M52" i="125"/>
  <c r="L15" i="125"/>
  <c r="L55" i="125" s="1"/>
  <c r="L52" i="125"/>
  <c r="F16" i="125"/>
  <c r="F52" i="125"/>
  <c r="C16" i="125"/>
  <c r="C52" i="125"/>
  <c r="L17" i="125"/>
  <c r="F15" i="125"/>
  <c r="F55" i="125" s="1"/>
  <c r="M16" i="125"/>
  <c r="N15" i="125"/>
  <c r="N55" i="125" s="1"/>
  <c r="M15" i="125"/>
  <c r="M55" i="125" s="1"/>
  <c r="L16" i="125"/>
  <c r="N17" i="125"/>
  <c r="F17" i="125"/>
  <c r="C17" i="125"/>
  <c r="C15" i="125"/>
  <c r="C55" i="125" s="1"/>
  <c r="J16" i="125" l="1"/>
  <c r="J15" i="125"/>
  <c r="J55" i="125" s="1"/>
  <c r="G16" i="125"/>
  <c r="G17" i="125"/>
  <c r="I16" i="125"/>
  <c r="J52" i="125"/>
  <c r="H17" i="125"/>
  <c r="I17" i="125"/>
  <c r="K15" i="125"/>
  <c r="K55" i="125" s="1"/>
  <c r="H15" i="125"/>
  <c r="H55" i="125" s="1"/>
  <c r="I52" i="125"/>
  <c r="K16" i="125"/>
  <c r="K17" i="125"/>
  <c r="E16" i="125"/>
  <c r="G52" i="125"/>
  <c r="E15" i="125"/>
  <c r="E55" i="125" s="1"/>
  <c r="E52" i="125"/>
  <c r="H52" i="125"/>
  <c r="D17" i="125"/>
  <c r="D52" i="125"/>
  <c r="D15" i="125"/>
  <c r="D55" i="125" s="1"/>
  <c r="D8" i="1"/>
  <c r="R7" i="156" l="1"/>
  <c r="S7" i="156"/>
  <c r="Q7" i="156"/>
  <c r="S5" i="156" l="1"/>
  <c r="S9" i="156" s="1"/>
  <c r="P14" i="156" l="1"/>
  <c r="P15" i="156"/>
  <c r="R5" i="156"/>
  <c r="R9" i="156" l="1"/>
  <c r="P25" i="156" s="1"/>
  <c r="Q5" i="156"/>
  <c r="Q9" i="156" s="1"/>
  <c r="P24" i="156" l="1"/>
  <c r="P21" i="156"/>
  <c r="P28" i="156"/>
  <c r="P27" i="156"/>
  <c r="L20" i="156"/>
  <c r="L25" i="156"/>
  <c r="L29" i="156"/>
  <c r="G14" i="156"/>
  <c r="G15" i="156"/>
  <c r="G16" i="156"/>
  <c r="J16" i="156" s="1"/>
  <c r="N16" i="156" s="1"/>
  <c r="G17" i="156"/>
  <c r="J17" i="156" s="1"/>
  <c r="N17" i="156" s="1"/>
  <c r="G18" i="156"/>
  <c r="J18" i="156" s="1"/>
  <c r="N18" i="156" s="1"/>
  <c r="G19" i="156"/>
  <c r="J19" i="156" s="1"/>
  <c r="N19" i="156" s="1"/>
  <c r="G21" i="156"/>
  <c r="G22" i="156"/>
  <c r="J22" i="156" s="1"/>
  <c r="N22" i="156" s="1"/>
  <c r="G23" i="156"/>
  <c r="J23" i="156" s="1"/>
  <c r="N23" i="156" s="1"/>
  <c r="G24" i="156"/>
  <c r="G26" i="156"/>
  <c r="J26" i="156" s="1"/>
  <c r="N26" i="156" s="1"/>
  <c r="G27" i="156"/>
  <c r="G28" i="156"/>
  <c r="G30" i="156"/>
  <c r="G13" i="156"/>
  <c r="J14" i="156" l="1"/>
  <c r="N14" i="156" s="1"/>
  <c r="Q14" i="156"/>
  <c r="I30" i="156"/>
  <c r="O30" i="156" s="1"/>
  <c r="J30" i="156"/>
  <c r="N30" i="156" s="1"/>
  <c r="L30" i="156"/>
  <c r="J24" i="156"/>
  <c r="N24" i="156" s="1"/>
  <c r="Q24" i="156"/>
  <c r="J15" i="156"/>
  <c r="N15" i="156" s="1"/>
  <c r="Q15" i="156"/>
  <c r="I28" i="156"/>
  <c r="O28" i="156" s="1"/>
  <c r="J28" i="156"/>
  <c r="N28" i="156" s="1"/>
  <c r="Q28" i="156"/>
  <c r="I27" i="156"/>
  <c r="O27" i="156" s="1"/>
  <c r="J27" i="156"/>
  <c r="N27" i="156" s="1"/>
  <c r="Q27" i="156"/>
  <c r="I13" i="156"/>
  <c r="O13" i="156" s="1"/>
  <c r="J13" i="156"/>
  <c r="N13" i="156" s="1"/>
  <c r="J21" i="156"/>
  <c r="N21" i="156" s="1"/>
  <c r="Q21" i="156"/>
  <c r="L24" i="156"/>
  <c r="I24" i="156"/>
  <c r="O24" i="156" s="1"/>
  <c r="L19" i="156"/>
  <c r="I19" i="156"/>
  <c r="O19" i="156" s="1"/>
  <c r="L15" i="156"/>
  <c r="I15" i="156"/>
  <c r="O15" i="156" s="1"/>
  <c r="L22" i="156"/>
  <c r="I22" i="156"/>
  <c r="O22" i="156" s="1"/>
  <c r="L17" i="156"/>
  <c r="I17" i="156"/>
  <c r="O17" i="156" s="1"/>
  <c r="L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30" i="156" s="1"/>
  <c r="M14" i="156"/>
  <c r="M15" i="156"/>
  <c r="M17" i="156"/>
  <c r="M18" i="156"/>
  <c r="M21" i="156"/>
  <c r="M24" i="156"/>
  <c r="M27" i="156"/>
  <c r="M28" i="156"/>
  <c r="M13" i="156"/>
  <c r="K14" i="156"/>
  <c r="K15" i="156"/>
  <c r="K16" i="156"/>
  <c r="K17" i="156"/>
  <c r="K18" i="156"/>
  <c r="K19" i="156"/>
  <c r="K20" i="156"/>
  <c r="K21" i="156"/>
  <c r="K22" i="156"/>
  <c r="K23" i="156"/>
  <c r="K24" i="156"/>
  <c r="K26" i="156"/>
  <c r="K27" i="156"/>
  <c r="K28" i="156"/>
  <c r="K30" i="156"/>
  <c r="K13" i="156"/>
  <c r="H22" i="156"/>
  <c r="H20" i="156"/>
  <c r="M20" i="156" s="1"/>
  <c r="Q30" i="156" l="1"/>
  <c r="P30" i="156"/>
  <c r="M22" i="156"/>
  <c r="Q22" i="156"/>
  <c r="P22" i="156"/>
  <c r="H19" i="156"/>
  <c r="H16" i="156"/>
  <c r="H26" i="156"/>
  <c r="H23" i="156"/>
  <c r="M26" i="156" l="1"/>
  <c r="Q26" i="156"/>
  <c r="P26" i="156"/>
  <c r="M19" i="156"/>
  <c r="Q19" i="156"/>
  <c r="P19" i="156"/>
  <c r="M16" i="156"/>
  <c r="Q16" i="156"/>
  <c r="P16" i="156"/>
  <c r="M23" i="156"/>
  <c r="Q23" i="156"/>
  <c r="P23" i="156"/>
  <c r="D10" i="147"/>
  <c r="E10" i="147"/>
  <c r="F10" i="147"/>
  <c r="G10" i="147"/>
  <c r="H10" i="147"/>
  <c r="I10" i="147"/>
  <c r="J10" i="147"/>
  <c r="K10" i="147"/>
  <c r="L10" i="147"/>
  <c r="M10" i="147"/>
  <c r="N10" i="147"/>
  <c r="C10" i="147"/>
  <c r="D12" i="125" l="1"/>
  <c r="H12" i="125"/>
  <c r="L12" i="125"/>
  <c r="I12" i="125"/>
  <c r="F11" i="125"/>
  <c r="G12" i="125"/>
  <c r="J11" i="125"/>
  <c r="D11" i="125"/>
  <c r="E12" i="125"/>
  <c r="M12" i="125"/>
  <c r="N11" i="125"/>
  <c r="K12" i="125"/>
  <c r="H11" i="125"/>
  <c r="F12" i="125"/>
  <c r="J12" i="125"/>
  <c r="N12" i="125"/>
  <c r="L11" i="125"/>
  <c r="C12" i="125"/>
  <c r="I11" i="125"/>
  <c r="G11" i="125"/>
  <c r="M11" i="125"/>
  <c r="E11" i="125"/>
  <c r="K11" i="125"/>
  <c r="E7" i="147"/>
  <c r="E8" i="147" s="1"/>
  <c r="F7" i="147"/>
  <c r="F8" i="147" s="1"/>
  <c r="G7" i="147"/>
  <c r="G8" i="147" s="1"/>
  <c r="H7" i="147"/>
  <c r="H8" i="147" s="1"/>
  <c r="I7" i="147"/>
  <c r="I8" i="147" s="1"/>
  <c r="J7" i="147"/>
  <c r="J8" i="147" s="1"/>
  <c r="K7" i="147"/>
  <c r="K8" i="147" s="1"/>
  <c r="L7" i="147"/>
  <c r="L8" i="147" s="1"/>
  <c r="M7" i="147"/>
  <c r="M8" i="147" s="1"/>
  <c r="N7" i="147"/>
  <c r="N8" i="147" s="1"/>
  <c r="D7" i="147"/>
  <c r="D8" i="147" s="1"/>
  <c r="C7" i="147"/>
  <c r="C8" i="147" s="1"/>
  <c r="N53" i="125" l="1"/>
  <c r="N48" i="125"/>
  <c r="N45" i="125"/>
  <c r="D47" i="125"/>
  <c r="D51" i="125"/>
  <c r="D49" i="125"/>
  <c r="D50" i="125"/>
  <c r="I53" i="125"/>
  <c r="I48" i="125"/>
  <c r="I45" i="125"/>
  <c r="K47" i="125"/>
  <c r="K51" i="125"/>
  <c r="K50" i="125"/>
  <c r="K49" i="125"/>
  <c r="I49" i="125"/>
  <c r="I47" i="125"/>
  <c r="I50" i="125"/>
  <c r="I51" i="125"/>
  <c r="J53" i="125"/>
  <c r="J48" i="125"/>
  <c r="J45" i="125"/>
  <c r="N50" i="125"/>
  <c r="N49" i="125"/>
  <c r="N51" i="125"/>
  <c r="N47" i="125"/>
  <c r="J50" i="125"/>
  <c r="J49" i="125"/>
  <c r="J47" i="125"/>
  <c r="J51" i="125"/>
  <c r="L48" i="125"/>
  <c r="L45" i="125"/>
  <c r="L53" i="125"/>
  <c r="G47" i="125"/>
  <c r="G51" i="125"/>
  <c r="G50" i="125"/>
  <c r="G49" i="125"/>
  <c r="E49" i="125"/>
  <c r="E47" i="125"/>
  <c r="E51" i="125"/>
  <c r="E50" i="125"/>
  <c r="C45" i="125"/>
  <c r="C48" i="125"/>
  <c r="C53" i="125"/>
  <c r="F53" i="125"/>
  <c r="F48" i="125"/>
  <c r="F45" i="125"/>
  <c r="M53" i="125"/>
  <c r="M48" i="125"/>
  <c r="M45" i="125"/>
  <c r="G45" i="125"/>
  <c r="G53" i="125"/>
  <c r="G48" i="125"/>
  <c r="H48" i="125"/>
  <c r="H45" i="125"/>
  <c r="H53" i="125"/>
  <c r="K45" i="125"/>
  <c r="K53" i="125"/>
  <c r="K48" i="125"/>
  <c r="M49" i="125"/>
  <c r="M51" i="125"/>
  <c r="M47" i="125"/>
  <c r="M50" i="125"/>
  <c r="L47" i="125"/>
  <c r="L51" i="125"/>
  <c r="L49" i="125"/>
  <c r="L50" i="125"/>
  <c r="H47" i="125"/>
  <c r="H51" i="125"/>
  <c r="H50" i="125"/>
  <c r="H49" i="125"/>
  <c r="E53" i="125"/>
  <c r="E48" i="125"/>
  <c r="E45" i="125"/>
  <c r="F50" i="125"/>
  <c r="F49" i="125"/>
  <c r="F47" i="125"/>
  <c r="F51" i="125"/>
  <c r="D48" i="125"/>
  <c r="D45" i="125"/>
  <c r="D53" i="125"/>
  <c r="C21" i="115"/>
  <c r="D11" i="147" s="1"/>
  <c r="D21" i="115"/>
  <c r="E11" i="147" s="1"/>
  <c r="E21" i="115"/>
  <c r="F11" i="147" s="1"/>
  <c r="F21" i="115"/>
  <c r="G11" i="147" s="1"/>
  <c r="G21" i="115"/>
  <c r="H11" i="147" s="1"/>
  <c r="H21" i="115"/>
  <c r="I11" i="147" s="1"/>
  <c r="I21" i="115"/>
  <c r="J11" i="147" s="1"/>
  <c r="J21" i="115"/>
  <c r="K11" i="147" s="1"/>
  <c r="K21" i="115"/>
  <c r="L11" i="147" s="1"/>
  <c r="L21" i="115"/>
  <c r="M11" i="147" s="1"/>
  <c r="M21" i="115"/>
  <c r="N11" i="147" s="1"/>
  <c r="B21" i="115"/>
  <c r="C11" i="147" s="1"/>
  <c r="J56" i="125" l="1"/>
  <c r="J57" i="125" s="1"/>
  <c r="H56" i="125"/>
  <c r="H57" i="125" s="1"/>
  <c r="L56" i="125"/>
  <c r="L57" i="125" s="1"/>
  <c r="F56" i="125"/>
  <c r="F57" i="125" s="1"/>
  <c r="I56" i="125"/>
  <c r="I57" i="125" s="1"/>
  <c r="D56" i="125"/>
  <c r="D57" i="125" s="1"/>
  <c r="K56" i="125"/>
  <c r="K57" i="125" s="1"/>
  <c r="E56" i="125"/>
  <c r="E57" i="125" s="1"/>
  <c r="M56" i="125"/>
  <c r="M57" i="125" s="1"/>
  <c r="G56" i="125"/>
  <c r="G57" i="125" s="1"/>
  <c r="N56" i="125"/>
  <c r="N57" i="125" s="1"/>
  <c r="B36" i="115"/>
  <c r="C2" i="147" s="1"/>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D36" i="125"/>
  <c r="E36" i="125"/>
  <c r="F36" i="125"/>
  <c r="G36" i="125"/>
  <c r="H36" i="125"/>
  <c r="I36" i="125"/>
  <c r="J36" i="125"/>
  <c r="K36" i="125"/>
  <c r="L36" i="125"/>
  <c r="M36" i="125"/>
  <c r="N36" i="125"/>
  <c r="C36" i="125"/>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G45" i="145"/>
  <c r="G80" i="145"/>
  <c r="G53" i="145"/>
  <c r="AA65" i="145"/>
  <c r="G87" i="145"/>
  <c r="G49" i="145"/>
  <c r="AA55" i="145"/>
  <c r="AA41" i="145"/>
  <c r="G68" i="145"/>
  <c r="AA81" i="145"/>
  <c r="N34" i="145"/>
  <c r="AA75" i="145"/>
  <c r="AA82" i="145"/>
  <c r="AA78" i="145"/>
  <c r="G108" i="145"/>
  <c r="G50" i="145"/>
  <c r="AP57" i="145"/>
  <c r="G90" i="145"/>
  <c r="AP56" i="145"/>
  <c r="AW36" i="145"/>
  <c r="AP66" i="145"/>
  <c r="AP48" i="145"/>
  <c r="G36" i="145"/>
  <c r="AP37" i="145"/>
  <c r="AP59" i="145"/>
  <c r="G73" i="145"/>
  <c r="G77" i="145"/>
  <c r="AT38" i="145"/>
  <c r="G74" i="145"/>
  <c r="AP65" i="145"/>
  <c r="AA61" i="145"/>
  <c r="AP45" i="145"/>
  <c r="G76" i="145"/>
  <c r="AP52" i="145"/>
  <c r="AP58" i="145"/>
  <c r="AW38" i="145"/>
  <c r="AA84" i="145"/>
  <c r="AA60" i="145"/>
  <c r="AA58" i="145"/>
  <c r="AP62" i="145"/>
  <c r="AA38" i="145"/>
  <c r="P34" i="145"/>
  <c r="G111" i="145"/>
  <c r="G104" i="145"/>
  <c r="G89" i="145"/>
  <c r="G83" i="145"/>
  <c r="AP39" i="145"/>
  <c r="G99" i="145"/>
  <c r="AP42" i="145"/>
  <c r="AP46" i="145"/>
  <c r="G79" i="145"/>
  <c r="G94" i="145"/>
  <c r="G65" i="145"/>
  <c r="G97" i="145"/>
  <c r="AP70" i="145"/>
  <c r="AA54" i="145"/>
  <c r="AP55" i="145"/>
  <c r="G95" i="145"/>
  <c r="G106" i="145"/>
  <c r="G102" i="145"/>
  <c r="AG38" i="145"/>
  <c r="AA62" i="145"/>
  <c r="G64" i="145"/>
  <c r="G37" i="145"/>
  <c r="AA51" i="145"/>
  <c r="G98" i="145"/>
  <c r="G84" i="145"/>
  <c r="AA52" i="145"/>
  <c r="G107" i="145"/>
  <c r="G51" i="145"/>
  <c r="G103" i="145"/>
  <c r="AA71" i="145"/>
  <c r="G41" i="145"/>
  <c r="G67" i="145"/>
  <c r="AA36" i="145"/>
  <c r="G59" i="145"/>
  <c r="AP47" i="145"/>
  <c r="AA43" i="145"/>
  <c r="AA56" i="145"/>
  <c r="AA49" i="145"/>
  <c r="AP63" i="145"/>
  <c r="G85" i="145"/>
  <c r="AA42" i="145"/>
  <c r="G60" i="145"/>
  <c r="AP76" i="145"/>
  <c r="G75" i="145"/>
  <c r="AA83" i="145"/>
  <c r="AP54" i="145"/>
  <c r="AP75" i="145"/>
  <c r="AA64" i="145"/>
  <c r="AP61" i="145"/>
  <c r="G43" i="145"/>
  <c r="G86" i="145"/>
  <c r="AA68" i="145"/>
  <c r="AA37" i="145"/>
  <c r="G72" i="145"/>
  <c r="G61" i="145"/>
  <c r="AP40" i="145"/>
  <c r="G54" i="145"/>
  <c r="G91" i="145"/>
  <c r="G39" i="145"/>
  <c r="G58" i="145"/>
  <c r="AA44" i="145"/>
  <c r="AP60" i="145"/>
  <c r="AP49" i="145"/>
  <c r="AP69" i="145"/>
  <c r="G48" i="145"/>
  <c r="G38" i="145"/>
  <c r="AP53" i="145"/>
  <c r="AP71" i="145"/>
  <c r="G93" i="145"/>
  <c r="AA74" i="145"/>
  <c r="AA59" i="145"/>
  <c r="G88" i="145"/>
  <c r="AA77" i="145"/>
  <c r="AP44" i="145"/>
  <c r="G81" i="145"/>
  <c r="G82" i="145"/>
  <c r="K36" i="145"/>
  <c r="G92" i="145"/>
  <c r="AP50" i="145"/>
  <c r="AP38" i="145"/>
  <c r="G57" i="145"/>
  <c r="AA79" i="145"/>
  <c r="AP72" i="145"/>
  <c r="AP51" i="145"/>
  <c r="AA40" i="145"/>
  <c r="G105" i="145"/>
  <c r="AG35" i="145"/>
  <c r="AA67" i="145"/>
  <c r="G110" i="145"/>
  <c r="G56" i="145"/>
  <c r="G46" i="145"/>
  <c r="G47" i="145"/>
  <c r="J66" i="145"/>
  <c r="G40" i="145"/>
  <c r="AA57" i="145"/>
  <c r="G52" i="145"/>
  <c r="AA66" i="145"/>
  <c r="G63" i="145"/>
  <c r="G42" i="145"/>
  <c r="AA47" i="145"/>
  <c r="G55" i="145"/>
  <c r="G71" i="145"/>
  <c r="AA46" i="145"/>
  <c r="AA50" i="145"/>
  <c r="G69" i="145"/>
  <c r="AA70" i="145"/>
  <c r="AP43" i="145"/>
  <c r="G112" i="145"/>
  <c r="AP68" i="145"/>
  <c r="G62" i="145"/>
  <c r="G100" i="145"/>
  <c r="AA73" i="145"/>
  <c r="G78" i="145"/>
  <c r="G96" i="145"/>
  <c r="AA63" i="145"/>
  <c r="AA72" i="145"/>
  <c r="G109" i="145"/>
  <c r="AA53" i="145"/>
  <c r="AA48" i="145"/>
  <c r="AP67" i="145"/>
  <c r="AP41" i="145"/>
  <c r="AA80" i="145"/>
  <c r="AP74" i="145"/>
  <c r="AA45" i="145"/>
  <c r="AS72" i="145"/>
  <c r="G66" i="145"/>
  <c r="AA39" i="145"/>
  <c r="J67" i="145"/>
  <c r="AP64" i="145"/>
  <c r="AA76" i="145"/>
  <c r="G101" i="145"/>
  <c r="G35" i="145"/>
  <c r="G44" i="145"/>
  <c r="AA69" i="145"/>
  <c r="AP73" i="145"/>
  <c r="G70" i="145"/>
  <c r="G113" i="145"/>
  <c r="C7" i="115" l="1"/>
  <c r="D3" i="147" s="1"/>
  <c r="D7" i="115"/>
  <c r="E3" i="147" s="1"/>
  <c r="E7" i="115"/>
  <c r="F3" i="147" s="1"/>
  <c r="F7" i="115"/>
  <c r="G3" i="147" s="1"/>
  <c r="G7" i="115"/>
  <c r="H3" i="147" s="1"/>
  <c r="H7" i="115"/>
  <c r="I3" i="147" s="1"/>
  <c r="I7" i="115"/>
  <c r="J3" i="147" s="1"/>
  <c r="J7" i="115"/>
  <c r="K3" i="147" s="1"/>
  <c r="K7" i="115"/>
  <c r="L3" i="147" s="1"/>
  <c r="L7" i="115"/>
  <c r="M3" i="147" s="1"/>
  <c r="M7" i="115"/>
  <c r="N3" i="147" s="1"/>
  <c r="B7" i="115"/>
  <c r="C3" i="147" s="1"/>
  <c r="C25" i="115"/>
  <c r="D25" i="115"/>
  <c r="E25" i="115"/>
  <c r="F25" i="115"/>
  <c r="G25" i="115"/>
  <c r="H25" i="115"/>
  <c r="I25" i="115"/>
  <c r="J25" i="115"/>
  <c r="K25" i="115"/>
  <c r="L25" i="115"/>
  <c r="M25" i="115"/>
  <c r="B25" i="115"/>
  <c r="AE36" i="145"/>
  <c r="AE38" i="145"/>
  <c r="K35" i="145"/>
  <c r="K37" i="145"/>
  <c r="AT36" i="145"/>
  <c r="AE35" i="145"/>
  <c r="AT37" i="145"/>
  <c r="K34" i="145"/>
  <c r="AE37" i="145"/>
  <c r="AT39" i="145"/>
  <c r="AE43" i="145" l="1"/>
  <c r="K42" i="145"/>
  <c r="AT44" i="145"/>
  <c r="K5" i="125"/>
  <c r="J35" i="115"/>
  <c r="K44" i="125" s="1"/>
  <c r="J5" i="125"/>
  <c r="I35" i="115"/>
  <c r="J44" i="125" s="1"/>
  <c r="I5" i="125"/>
  <c r="H35" i="115"/>
  <c r="I44" i="125" s="1"/>
  <c r="H5" i="125"/>
  <c r="G35" i="115"/>
  <c r="H44" i="125" s="1"/>
  <c r="C5" i="125"/>
  <c r="B35" i="115"/>
  <c r="C44" i="125" s="1"/>
  <c r="G5" i="125"/>
  <c r="F35" i="115"/>
  <c r="G44" i="125" s="1"/>
  <c r="N5" i="125"/>
  <c r="M35" i="115"/>
  <c r="N44" i="125" s="1"/>
  <c r="F5" i="125"/>
  <c r="E35" i="115"/>
  <c r="F44" i="125" s="1"/>
  <c r="M5" i="125"/>
  <c r="L35" i="115"/>
  <c r="M44" i="125" s="1"/>
  <c r="E5" i="125"/>
  <c r="D35" i="115"/>
  <c r="E44" i="125" s="1"/>
  <c r="L5" i="125"/>
  <c r="K35" i="115"/>
  <c r="L44" i="125" s="1"/>
  <c r="D5" i="125"/>
  <c r="C35" i="115"/>
  <c r="D44" i="125" s="1"/>
  <c r="E23" i="125"/>
  <c r="F23" i="125"/>
  <c r="M23" i="125"/>
  <c r="K23" i="125"/>
  <c r="N23" i="125"/>
  <c r="L23" i="125"/>
  <c r="J23" i="125"/>
  <c r="G23" i="125"/>
  <c r="I23" i="125"/>
  <c r="H23" i="125"/>
  <c r="D23" i="125"/>
  <c r="C23" i="12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I15" i="127" s="1"/>
  <c r="H36" i="127"/>
  <c r="G36" i="127"/>
  <c r="F36" i="127"/>
  <c r="B36" i="127"/>
  <c r="K35" i="127"/>
  <c r="I14" i="127" s="1"/>
  <c r="H35" i="127"/>
  <c r="G35" i="127"/>
  <c r="F35" i="127"/>
  <c r="B35" i="127"/>
  <c r="A35" i="127"/>
  <c r="K34" i="127"/>
  <c r="I13" i="127" s="1"/>
  <c r="H34" i="127"/>
  <c r="G34" i="127"/>
  <c r="F34" i="127"/>
  <c r="B34" i="127"/>
  <c r="E34" i="127" s="1"/>
  <c r="K33" i="127"/>
  <c r="I11" i="127" s="1"/>
  <c r="I32" i="127"/>
  <c r="K32" i="127" s="1"/>
  <c r="I10" i="127" s="1"/>
  <c r="H32" i="127"/>
  <c r="F32" i="127"/>
  <c r="B32" i="127"/>
  <c r="E32" i="127" s="1"/>
  <c r="K31" i="127"/>
  <c r="I9" i="127" s="1"/>
  <c r="H31" i="127"/>
  <c r="G31" i="127"/>
  <c r="F31" i="127"/>
  <c r="B31" i="127"/>
  <c r="E31" i="127" s="1"/>
  <c r="K30" i="127"/>
  <c r="I8" i="127" s="1"/>
  <c r="H30" i="127"/>
  <c r="G30" i="127"/>
  <c r="F30" i="127"/>
  <c r="B30" i="127"/>
  <c r="K29" i="127"/>
  <c r="I7" i="127" s="1"/>
  <c r="H29" i="127"/>
  <c r="G29" i="127"/>
  <c r="F29" i="127"/>
  <c r="B29" i="127"/>
  <c r="A29" i="127"/>
  <c r="K28" i="127"/>
  <c r="I6" i="127" s="1"/>
  <c r="H28" i="127"/>
  <c r="G28" i="127"/>
  <c r="F28" i="127"/>
  <c r="B28" i="127"/>
  <c r="E28" i="127" s="1"/>
  <c r="N22" i="127"/>
  <c r="I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H15" i="127"/>
  <c r="G15" i="127"/>
  <c r="N14" i="127"/>
  <c r="H14" i="127"/>
  <c r="G14" i="127"/>
  <c r="N13" i="127"/>
  <c r="H13" i="127"/>
  <c r="G13" i="127"/>
  <c r="S11" i="127"/>
  <c r="R11" i="127"/>
  <c r="N11" i="127"/>
  <c r="H11" i="127"/>
  <c r="G11" i="127"/>
  <c r="S10" i="127"/>
  <c r="R10" i="127"/>
  <c r="N10" i="127"/>
  <c r="H10" i="127"/>
  <c r="G10" i="127"/>
  <c r="S9" i="127"/>
  <c r="R9" i="127"/>
  <c r="N9" i="127"/>
  <c r="H9" i="127"/>
  <c r="G9" i="127"/>
  <c r="S8" i="127"/>
  <c r="R8" i="127"/>
  <c r="N8" i="127"/>
  <c r="H8" i="127"/>
  <c r="G8" i="127"/>
  <c r="S7" i="127"/>
  <c r="R7" i="127"/>
  <c r="N7" i="127"/>
  <c r="H7" i="127"/>
  <c r="G7" i="127"/>
  <c r="N6" i="127"/>
  <c r="H6" i="127"/>
  <c r="G6" i="127"/>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AP44" i="128"/>
  <c r="AA72" i="128"/>
  <c r="AP58" i="128"/>
  <c r="G95" i="128"/>
  <c r="G84" i="128"/>
  <c r="AA38" i="128"/>
  <c r="G61" i="128"/>
  <c r="AA73" i="128"/>
  <c r="G109" i="128"/>
  <c r="AP65" i="128"/>
  <c r="G72" i="128"/>
  <c r="G87" i="128"/>
  <c r="AA54" i="128"/>
  <c r="AP74" i="128"/>
  <c r="AA36" i="128"/>
  <c r="AA46" i="128"/>
  <c r="G45" i="128"/>
  <c r="G46" i="128"/>
  <c r="G81" i="128"/>
  <c r="AA53" i="128"/>
  <c r="AP66" i="128"/>
  <c r="AP40" i="128"/>
  <c r="AP68" i="128"/>
  <c r="AA70" i="128"/>
  <c r="G63" i="128"/>
  <c r="AP61" i="128"/>
  <c r="G93" i="128"/>
  <c r="AA50" i="128"/>
  <c r="AP70" i="128"/>
  <c r="G110" i="128"/>
  <c r="AA71" i="128"/>
  <c r="AP71" i="128"/>
  <c r="G47" i="128"/>
  <c r="G68" i="128"/>
  <c r="AA37" i="128"/>
  <c r="G67" i="128"/>
  <c r="AA55" i="128"/>
  <c r="AP54" i="128"/>
  <c r="G111" i="128"/>
  <c r="AA81" i="128"/>
  <c r="G98" i="128"/>
  <c r="AP76" i="128"/>
  <c r="G71" i="128"/>
  <c r="AA57" i="128"/>
  <c r="G55" i="128"/>
  <c r="AP47" i="128"/>
  <c r="G59" i="128"/>
  <c r="AP41" i="128"/>
  <c r="AA83" i="128"/>
  <c r="AA51" i="128"/>
  <c r="G79" i="128"/>
  <c r="G38" i="128"/>
  <c r="AP59" i="128"/>
  <c r="AP72" i="128"/>
  <c r="G44" i="128"/>
  <c r="AA49" i="128"/>
  <c r="G53" i="128"/>
  <c r="AA48" i="128"/>
  <c r="AP53" i="128"/>
  <c r="AA77" i="128"/>
  <c r="G100" i="128"/>
  <c r="G94" i="128"/>
  <c r="G92" i="128"/>
  <c r="G106" i="128"/>
  <c r="G90" i="128"/>
  <c r="G41" i="128"/>
  <c r="AP69" i="128"/>
  <c r="G89" i="128"/>
  <c r="AP75" i="128"/>
  <c r="AP43" i="128"/>
  <c r="AP55" i="128"/>
  <c r="G91" i="128"/>
  <c r="G88" i="128"/>
  <c r="G42" i="128"/>
  <c r="G40" i="128"/>
  <c r="AA60" i="128"/>
  <c r="AP48" i="128"/>
  <c r="AA42" i="128"/>
  <c r="G69" i="128"/>
  <c r="AA65" i="128"/>
  <c r="G54" i="128"/>
  <c r="G74" i="128"/>
  <c r="AA69" i="128"/>
  <c r="AA41" i="128"/>
  <c r="AP42" i="128"/>
  <c r="G112" i="128"/>
  <c r="G50" i="128"/>
  <c r="AA78" i="128"/>
  <c r="G108" i="128"/>
  <c r="G76" i="128"/>
  <c r="G83" i="128"/>
  <c r="AP60" i="128"/>
  <c r="AA64" i="128"/>
  <c r="G105" i="128"/>
  <c r="D58" i="129"/>
  <c r="G103" i="128"/>
  <c r="AA63" i="128"/>
  <c r="AA76" i="128"/>
  <c r="AP62" i="128"/>
  <c r="G39" i="128"/>
  <c r="AA58" i="128"/>
  <c r="G58" i="128"/>
  <c r="AA52" i="128"/>
  <c r="G102" i="128"/>
  <c r="D39" i="129"/>
  <c r="AA45" i="128"/>
  <c r="AP46" i="128"/>
  <c r="AA44" i="128"/>
  <c r="AA59" i="128"/>
  <c r="AP38" i="128"/>
  <c r="AP45" i="128"/>
  <c r="G66" i="128"/>
  <c r="G77" i="128"/>
  <c r="G107" i="128"/>
  <c r="AA61" i="128"/>
  <c r="AA67" i="128"/>
  <c r="G49" i="128"/>
  <c r="AP49" i="128"/>
  <c r="AA74" i="128"/>
  <c r="D42" i="129"/>
  <c r="G101" i="128"/>
  <c r="G65" i="128"/>
  <c r="G60" i="128"/>
  <c r="AP73" i="128"/>
  <c r="G104" i="128"/>
  <c r="AA62" i="128"/>
  <c r="AA75" i="128"/>
  <c r="G37" i="128"/>
  <c r="G99" i="128"/>
  <c r="AP39" i="128"/>
  <c r="AP57" i="128"/>
  <c r="G97" i="128"/>
  <c r="AP56" i="128"/>
  <c r="AA47" i="128"/>
  <c r="G64" i="128"/>
  <c r="G86" i="128"/>
  <c r="G52" i="128"/>
  <c r="G36" i="128"/>
  <c r="G75" i="128"/>
  <c r="D18" i="129"/>
  <c r="AA79" i="128"/>
  <c r="G48" i="128"/>
  <c r="G113" i="128"/>
  <c r="AA56" i="128"/>
  <c r="G85" i="128"/>
  <c r="AA82" i="128"/>
  <c r="AP37" i="128"/>
  <c r="G80" i="128"/>
  <c r="G56" i="128"/>
  <c r="AA40" i="128"/>
  <c r="AP67" i="128"/>
  <c r="AA39" i="128"/>
  <c r="G62" i="128"/>
  <c r="G73" i="128"/>
  <c r="AP51" i="128"/>
  <c r="AA84" i="128"/>
  <c r="AA80" i="128"/>
  <c r="AA68" i="128"/>
  <c r="AA43" i="128"/>
  <c r="G35" i="128"/>
  <c r="AP52" i="128"/>
  <c r="AP64" i="128"/>
  <c r="AP63" i="128"/>
  <c r="G70" i="128"/>
  <c r="AP50" i="128"/>
  <c r="G43" i="128"/>
  <c r="AA66" i="128"/>
  <c r="G78" i="128"/>
  <c r="G57" i="128"/>
  <c r="G82" i="128"/>
  <c r="G51" i="128"/>
  <c r="G96" i="128"/>
  <c r="C32" i="127" l="1"/>
  <c r="C31" i="127"/>
  <c r="C28" i="127"/>
  <c r="E35" i="127"/>
  <c r="E29" i="127"/>
  <c r="A30" i="127"/>
  <c r="D28" i="127"/>
  <c r="C29" i="127"/>
  <c r="D29" i="127"/>
  <c r="C34" i="127"/>
  <c r="A36" i="127"/>
  <c r="D31" i="127"/>
  <c r="D34" i="127"/>
  <c r="C35" i="127"/>
  <c r="D35" i="127"/>
  <c r="C38" i="127"/>
  <c r="C40" i="127"/>
  <c r="C41" i="127"/>
  <c r="D40" i="127"/>
  <c r="K36" i="129"/>
  <c r="K20" i="129"/>
  <c r="K56" i="129"/>
  <c r="AG38" i="128"/>
  <c r="K37" i="129"/>
  <c r="AW36" i="128"/>
  <c r="K57" i="129"/>
  <c r="P34" i="128"/>
  <c r="AG35" i="128"/>
  <c r="D61" i="129"/>
  <c r="D21" i="129"/>
  <c r="N34" i="128"/>
  <c r="K55" i="129"/>
  <c r="K39" i="129"/>
  <c r="K17" i="129"/>
  <c r="K18" i="129"/>
  <c r="K19" i="129"/>
  <c r="K38" i="129"/>
  <c r="K54" i="129"/>
  <c r="K26" i="129" l="1"/>
  <c r="K63" i="129"/>
  <c r="K45" i="129"/>
  <c r="E36" i="127"/>
  <c r="D36" i="127"/>
  <c r="C36" i="127"/>
  <c r="A37" i="127"/>
  <c r="E30" i="127"/>
  <c r="D30" i="127"/>
  <c r="C30" i="127"/>
  <c r="C115" i="120"/>
  <c r="C114" i="120"/>
  <c r="C113" i="120"/>
  <c r="C112" i="120"/>
  <c r="C111" i="120"/>
  <c r="C110" i="120"/>
  <c r="G109" i="120"/>
  <c r="C109" i="120"/>
  <c r="G108" i="120"/>
  <c r="C108" i="120"/>
  <c r="G107" i="120"/>
  <c r="C107" i="120"/>
  <c r="G106" i="120"/>
  <c r="C106" i="120"/>
  <c r="E105" i="120" s="1"/>
  <c r="G105" i="120"/>
  <c r="C105" i="120"/>
  <c r="G104" i="120"/>
  <c r="C104" i="120"/>
  <c r="G103" i="120"/>
  <c r="C103" i="120"/>
  <c r="G102" i="120"/>
  <c r="C102" i="120"/>
  <c r="G101" i="120"/>
  <c r="G100" i="120"/>
  <c r="C100" i="120"/>
  <c r="G99" i="120"/>
  <c r="C99" i="120"/>
  <c r="G98" i="120"/>
  <c r="C98" i="120"/>
  <c r="G93" i="120"/>
  <c r="G92" i="120"/>
  <c r="G91" i="120"/>
  <c r="G90" i="120"/>
  <c r="G89" i="120"/>
  <c r="G88" i="120"/>
  <c r="C88" i="120"/>
  <c r="B88" i="120"/>
  <c r="G87" i="120"/>
  <c r="C87" i="120"/>
  <c r="B87" i="120"/>
  <c r="G86" i="120"/>
  <c r="C86" i="120"/>
  <c r="B86" i="120"/>
  <c r="G85" i="120"/>
  <c r="C85" i="120"/>
  <c r="B85" i="120"/>
  <c r="G84" i="120"/>
  <c r="C84" i="120"/>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G66" i="120"/>
  <c r="C66" i="120"/>
  <c r="B66" i="120"/>
  <c r="G65" i="120"/>
  <c r="C65" i="120"/>
  <c r="B65" i="120"/>
  <c r="G64" i="120"/>
  <c r="C64" i="120"/>
  <c r="B64" i="120"/>
  <c r="G58" i="120"/>
  <c r="G57" i="120"/>
  <c r="G56" i="120"/>
  <c r="G55" i="120"/>
  <c r="G54" i="120"/>
  <c r="G53" i="120"/>
  <c r="C53" i="120"/>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K35" i="128"/>
  <c r="K37" i="128"/>
  <c r="AT39" i="128"/>
  <c r="AT36" i="128"/>
  <c r="AE37" i="128"/>
  <c r="AW38" i="128"/>
  <c r="AT38" i="128"/>
  <c r="AE35" i="128"/>
  <c r="K36" i="128"/>
  <c r="AT37" i="128"/>
  <c r="AE36" i="128"/>
  <c r="AE38" i="128"/>
  <c r="K34" i="128"/>
  <c r="E35" i="120" l="1"/>
  <c r="E53" i="120"/>
  <c r="E67" i="120"/>
  <c r="E84" i="120"/>
  <c r="E86" i="120"/>
  <c r="AT44" i="128"/>
  <c r="K42" i="128"/>
  <c r="E31" i="120"/>
  <c r="E38" i="120"/>
  <c r="E50" i="120"/>
  <c r="E82" i="120"/>
  <c r="D83" i="120" s="1"/>
  <c r="E99" i="120"/>
  <c r="E115" i="120"/>
  <c r="E68" i="120"/>
  <c r="E32" i="120"/>
  <c r="E40" i="120"/>
  <c r="E71" i="120"/>
  <c r="E88" i="120"/>
  <c r="E109" i="120"/>
  <c r="E113" i="120"/>
  <c r="AE43" i="128"/>
  <c r="E69" i="120"/>
  <c r="E107" i="120"/>
  <c r="D4" i="120"/>
  <c r="D5" i="120" s="1"/>
  <c r="D6" i="120" s="1"/>
  <c r="D7" i="120" s="1"/>
  <c r="D8" i="120" s="1"/>
  <c r="D9" i="120" s="1"/>
  <c r="D10" i="120" s="1"/>
  <c r="D11" i="120" s="1"/>
  <c r="D12" i="120" s="1"/>
  <c r="D13" i="120" s="1"/>
  <c r="D14" i="120" s="1"/>
  <c r="D15" i="120" s="1"/>
  <c r="D16" i="120" s="1"/>
  <c r="D17" i="120" s="1"/>
  <c r="D18" i="120" s="1"/>
  <c r="D19" i="120" s="1"/>
  <c r="E34" i="120"/>
  <c r="E36" i="120"/>
  <c r="E48" i="120"/>
  <c r="E51" i="120"/>
  <c r="E83" i="120"/>
  <c r="E100" i="120"/>
  <c r="E111" i="120"/>
  <c r="E29" i="120"/>
  <c r="E47" i="120"/>
  <c r="D48" i="120" s="1"/>
  <c r="D49" i="120" s="1"/>
  <c r="E85" i="120"/>
  <c r="E104" i="120"/>
  <c r="E108" i="120"/>
  <c r="E28" i="120"/>
  <c r="E64" i="120"/>
  <c r="D65" i="120" s="1"/>
  <c r="E72" i="120"/>
  <c r="E37" i="120"/>
  <c r="E49" i="120"/>
  <c r="E65" i="120"/>
  <c r="E70" i="120"/>
  <c r="E98" i="120"/>
  <c r="D99" i="120" s="1"/>
  <c r="E27" i="120"/>
  <c r="D28" i="120" s="1"/>
  <c r="E33" i="120"/>
  <c r="E101" i="120"/>
  <c r="E106" i="120"/>
  <c r="E37" i="127"/>
  <c r="D37" i="127"/>
  <c r="C37" i="127"/>
  <c r="E103" i="120"/>
  <c r="E87" i="120"/>
  <c r="E102" i="120"/>
  <c r="E112" i="120"/>
  <c r="E66" i="120"/>
  <c r="E39" i="120"/>
  <c r="E52" i="120"/>
  <c r="E110" i="120"/>
  <c r="E30" i="120"/>
  <c r="E114" i="120"/>
  <c r="C36" i="115"/>
  <c r="D36" i="115"/>
  <c r="E36" i="115"/>
  <c r="F36" i="115"/>
  <c r="G36" i="115"/>
  <c r="H36" i="115"/>
  <c r="I36" i="115"/>
  <c r="J36" i="115"/>
  <c r="K36" i="115"/>
  <c r="L36" i="115"/>
  <c r="M36" i="115"/>
  <c r="C2" i="125"/>
  <c r="C11" i="125"/>
  <c r="C30" i="115"/>
  <c r="D30" i="115"/>
  <c r="E30" i="115"/>
  <c r="F30" i="115"/>
  <c r="G30" i="115"/>
  <c r="H30" i="115"/>
  <c r="I30" i="115"/>
  <c r="J30" i="115"/>
  <c r="K30" i="115"/>
  <c r="L30" i="115"/>
  <c r="M30" i="115"/>
  <c r="B30" i="115"/>
  <c r="C18" i="115"/>
  <c r="D6" i="147" s="1"/>
  <c r="D18" i="115"/>
  <c r="E6" i="147" s="1"/>
  <c r="E18" i="115"/>
  <c r="F6" i="147" s="1"/>
  <c r="F18" i="115"/>
  <c r="G6" i="147" s="1"/>
  <c r="G18" i="115"/>
  <c r="H6" i="147" s="1"/>
  <c r="H18" i="115"/>
  <c r="I6" i="147" s="1"/>
  <c r="I18" i="115"/>
  <c r="J6" i="147" s="1"/>
  <c r="J18" i="115"/>
  <c r="K6" i="147" s="1"/>
  <c r="K18" i="115"/>
  <c r="L6" i="147" s="1"/>
  <c r="L18" i="115"/>
  <c r="M6" i="147" s="1"/>
  <c r="M18" i="115"/>
  <c r="N6" i="147" s="1"/>
  <c r="B18" i="115"/>
  <c r="C6" i="147" s="1"/>
  <c r="D100" i="120" l="1"/>
  <c r="D84" i="120"/>
  <c r="D29" i="120"/>
  <c r="D30" i="120" s="1"/>
  <c r="D31" i="120" s="1"/>
  <c r="D32" i="120" s="1"/>
  <c r="D33" i="120" s="1"/>
  <c r="D34" i="120" s="1"/>
  <c r="D35" i="120" s="1"/>
  <c r="D36" i="120" s="1"/>
  <c r="D37" i="120" s="1"/>
  <c r="D38" i="120" s="1"/>
  <c r="D39" i="120" s="1"/>
  <c r="D40" i="120" s="1"/>
  <c r="D85" i="120"/>
  <c r="D86" i="120" s="1"/>
  <c r="D87" i="120" s="1"/>
  <c r="D88" i="120" s="1"/>
  <c r="N2" i="125"/>
  <c r="N2" i="147"/>
  <c r="H19" i="125"/>
  <c r="H20" i="125" s="1"/>
  <c r="H21" i="125" s="1"/>
  <c r="H4" i="147"/>
  <c r="M2" i="125"/>
  <c r="M2" i="147"/>
  <c r="E2" i="125"/>
  <c r="E2" i="147"/>
  <c r="C19" i="125"/>
  <c r="C20" i="125" s="1"/>
  <c r="C21" i="125" s="1"/>
  <c r="C4" i="147"/>
  <c r="K19" i="125"/>
  <c r="K20" i="125" s="1"/>
  <c r="K4" i="147"/>
  <c r="G19" i="125"/>
  <c r="G20" i="125" s="1"/>
  <c r="G21" i="125" s="1"/>
  <c r="G4" i="147"/>
  <c r="L2" i="125"/>
  <c r="L2" i="147"/>
  <c r="H2" i="125"/>
  <c r="H2" i="147"/>
  <c r="D2" i="125"/>
  <c r="D2" i="147"/>
  <c r="M19" i="125"/>
  <c r="M20" i="125" s="1"/>
  <c r="M4" i="147"/>
  <c r="I19" i="125"/>
  <c r="I20" i="125" s="1"/>
  <c r="I4" i="147"/>
  <c r="E19" i="125"/>
  <c r="E20" i="125" s="1"/>
  <c r="E4" i="147"/>
  <c r="J2" i="125"/>
  <c r="J2" i="147"/>
  <c r="F2" i="125"/>
  <c r="F2" i="147"/>
  <c r="L19" i="125"/>
  <c r="L20" i="125" s="1"/>
  <c r="L4" i="147"/>
  <c r="D19" i="125"/>
  <c r="D20" i="125" s="1"/>
  <c r="D4" i="147"/>
  <c r="I2" i="125"/>
  <c r="I2" i="147"/>
  <c r="N19" i="125"/>
  <c r="N20" i="125" s="1"/>
  <c r="N4" i="147"/>
  <c r="J19" i="125"/>
  <c r="J20" i="125" s="1"/>
  <c r="J4" i="147"/>
  <c r="F19" i="125"/>
  <c r="F20" i="125" s="1"/>
  <c r="F4" i="147"/>
  <c r="K2" i="125"/>
  <c r="K2" i="147"/>
  <c r="G2" i="125"/>
  <c r="G2" i="147"/>
  <c r="C51" i="125"/>
  <c r="C47" i="125"/>
  <c r="C56" i="125" s="1"/>
  <c r="C57" i="125" s="1"/>
  <c r="C50" i="125"/>
  <c r="C49" i="125"/>
  <c r="D66" i="120"/>
  <c r="D67" i="120" s="1"/>
  <c r="D68" i="120" s="1"/>
  <c r="D69" i="120" s="1"/>
  <c r="D70" i="120" s="1"/>
  <c r="D71" i="120" s="1"/>
  <c r="D72" i="120" s="1"/>
  <c r="D50" i="120"/>
  <c r="D51" i="120" s="1"/>
  <c r="D52" i="120" s="1"/>
  <c r="D101" i="120"/>
  <c r="D102" i="120" s="1"/>
  <c r="D103" i="120" s="1"/>
  <c r="D104" i="120" s="1"/>
  <c r="D105" i="120" s="1"/>
  <c r="D106" i="120" s="1"/>
  <c r="D107" i="120" s="1"/>
  <c r="D108" i="120" s="1"/>
  <c r="D109" i="120" s="1"/>
  <c r="D110" i="120" s="1"/>
  <c r="D111" i="120" s="1"/>
  <c r="D112" i="120" s="1"/>
  <c r="D113" i="120" s="1"/>
  <c r="D114" i="120" s="1"/>
  <c r="D115" i="120" s="1"/>
  <c r="C40" i="125"/>
  <c r="G22" i="125"/>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N35" i="125"/>
  <c r="M18" i="139"/>
  <c r="M18" i="134"/>
  <c r="M35" i="125"/>
  <c r="L18" i="139"/>
  <c r="L18" i="134"/>
  <c r="L35" i="125"/>
  <c r="K18" i="139"/>
  <c r="K18" i="134"/>
  <c r="K35" i="125"/>
  <c r="J18" i="139"/>
  <c r="J18" i="134"/>
  <c r="J35" i="125"/>
  <c r="I18" i="134"/>
  <c r="I18" i="139"/>
  <c r="I35" i="125"/>
  <c r="H18" i="139"/>
  <c r="H18" i="134"/>
  <c r="H35" i="125"/>
  <c r="G18" i="134"/>
  <c r="G18" i="139"/>
  <c r="G35" i="125"/>
  <c r="F18" i="134"/>
  <c r="F18" i="139"/>
  <c r="F35" i="125"/>
  <c r="E18" i="139"/>
  <c r="E18" i="134"/>
  <c r="E35" i="125"/>
  <c r="D18" i="134"/>
  <c r="D18" i="139"/>
  <c r="D35" i="125"/>
  <c r="C18" i="134"/>
  <c r="C18" i="139"/>
  <c r="C35" i="125"/>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53" i="120"/>
  <c r="G24" i="125" l="1"/>
  <c r="G18" i="125" s="1"/>
  <c r="H24" i="125"/>
  <c r="H18" i="125" s="1"/>
  <c r="H22" i="125"/>
  <c r="C24" i="125"/>
  <c r="C18" i="125" s="1"/>
  <c r="C22" i="125"/>
  <c r="D22" i="125"/>
  <c r="D21" i="125"/>
  <c r="D24" i="125"/>
  <c r="D18" i="125" s="1"/>
  <c r="F21" i="125"/>
  <c r="F22" i="125"/>
  <c r="F24" i="125"/>
  <c r="F18" i="125" s="1"/>
  <c r="L22" i="125"/>
  <c r="L21" i="125"/>
  <c r="L24" i="125"/>
  <c r="L18" i="125" s="1"/>
  <c r="N22" i="125"/>
  <c r="N21" i="125"/>
  <c r="N24" i="125"/>
  <c r="N18" i="125" s="1"/>
  <c r="E22" i="125"/>
  <c r="E21" i="125"/>
  <c r="E24" i="125"/>
  <c r="E18" i="125" s="1"/>
  <c r="M22" i="125"/>
  <c r="M21" i="125"/>
  <c r="M24" i="125"/>
  <c r="M18" i="125" s="1"/>
  <c r="K22" i="125"/>
  <c r="K21" i="125"/>
  <c r="K24" i="125"/>
  <c r="K18" i="125" s="1"/>
  <c r="I21" i="125"/>
  <c r="I22" i="125"/>
  <c r="I24" i="125"/>
  <c r="I18" i="125" s="1"/>
  <c r="J21" i="125"/>
  <c r="J22" i="125"/>
  <c r="J24" i="125"/>
  <c r="J18" i="125" s="1"/>
  <c r="J42" i="125"/>
  <c r="J8" i="125"/>
  <c r="J7" i="125"/>
  <c r="J9" i="125" s="1"/>
  <c r="E42" i="125"/>
  <c r="E8" i="125"/>
  <c r="E7" i="125"/>
  <c r="E9" i="125" s="1"/>
  <c r="M42" i="125"/>
  <c r="M7" i="125"/>
  <c r="M9" i="125" s="1"/>
  <c r="M8" i="125"/>
  <c r="G42" i="125"/>
  <c r="G8" i="125"/>
  <c r="G7" i="125"/>
  <c r="G9" i="125" s="1"/>
  <c r="H8" i="125"/>
  <c r="H7" i="125"/>
  <c r="H9" i="125" s="1"/>
  <c r="H42" i="125"/>
  <c r="K8" i="125"/>
  <c r="K7" i="125"/>
  <c r="K9" i="125" s="1"/>
  <c r="K42" i="125"/>
  <c r="F8" i="125"/>
  <c r="F42" i="125"/>
  <c r="F7" i="125"/>
  <c r="F9" i="125" s="1"/>
  <c r="N42" i="125"/>
  <c r="N8" i="125"/>
  <c r="N7" i="125"/>
  <c r="N9" i="125" s="1"/>
  <c r="I8" i="125"/>
  <c r="I7" i="125"/>
  <c r="I9" i="125" s="1"/>
  <c r="I42" i="125"/>
  <c r="C42" i="125"/>
  <c r="C8" i="125"/>
  <c r="C7" i="125"/>
  <c r="C9" i="125" s="1"/>
  <c r="D42" i="125"/>
  <c r="D8" i="125"/>
  <c r="D7" i="125"/>
  <c r="D9" i="125" s="1"/>
  <c r="L42" i="125"/>
  <c r="L8" i="125"/>
  <c r="L7" i="125"/>
  <c r="L9" i="125" s="1"/>
  <c r="D6" i="125"/>
  <c r="E6" i="125"/>
  <c r="C6" i="125"/>
  <c r="I6" i="125"/>
  <c r="L6" i="125"/>
  <c r="G6" i="125"/>
  <c r="J6" i="125"/>
  <c r="M6" i="125"/>
  <c r="H6" i="125"/>
  <c r="K6" i="125"/>
  <c r="F6" i="125"/>
  <c r="N6" i="125"/>
  <c r="N4" i="125"/>
  <c r="N3" i="125"/>
  <c r="M3" i="125"/>
  <c r="M4" i="125"/>
  <c r="L3" i="125"/>
  <c r="L4" i="125"/>
  <c r="K4" i="125"/>
  <c r="K3" i="125"/>
  <c r="J3" i="125"/>
  <c r="J4" i="125"/>
  <c r="I4" i="125"/>
  <c r="I3" i="125"/>
  <c r="H4" i="125"/>
  <c r="H3" i="125"/>
  <c r="G3" i="125"/>
  <c r="G4" i="125"/>
  <c r="F4" i="125"/>
  <c r="F3" i="125"/>
  <c r="E4" i="125"/>
  <c r="E3" i="125"/>
  <c r="D3" i="125"/>
  <c r="D4" i="125"/>
  <c r="C3" i="125"/>
  <c r="C4" i="125"/>
  <c r="N13" i="125"/>
  <c r="N40" i="125"/>
  <c r="N41" i="125" s="1"/>
  <c r="M13" i="125"/>
  <c r="M40" i="125"/>
  <c r="M41" i="125" s="1"/>
  <c r="L40" i="125"/>
  <c r="L41" i="125" s="1"/>
  <c r="L13" i="125"/>
  <c r="K40" i="125"/>
  <c r="K41" i="125" s="1"/>
  <c r="K13" i="125"/>
  <c r="J40" i="125"/>
  <c r="J41" i="125" s="1"/>
  <c r="J13" i="125"/>
  <c r="I40" i="125"/>
  <c r="I41" i="125" s="1"/>
  <c r="I13" i="125"/>
  <c r="H40" i="125"/>
  <c r="H41" i="125" s="1"/>
  <c r="H13" i="125"/>
  <c r="G13" i="125"/>
  <c r="G40" i="125"/>
  <c r="G41" i="125" s="1"/>
  <c r="F40" i="125"/>
  <c r="F41" i="125" s="1"/>
  <c r="F13" i="125"/>
  <c r="E40" i="125"/>
  <c r="E41" i="125" s="1"/>
  <c r="E13" i="125"/>
  <c r="D40" i="125"/>
  <c r="D41" i="125" s="1"/>
  <c r="D13" i="125"/>
  <c r="C41" i="125"/>
  <c r="C13" i="125"/>
  <c r="M43" i="125" l="1"/>
  <c r="M10" i="125"/>
  <c r="M39" i="125" s="1"/>
  <c r="N43" i="125"/>
  <c r="N10" i="125"/>
  <c r="N39" i="125" s="1"/>
  <c r="I43" i="125"/>
  <c r="I10" i="125"/>
  <c r="I39" i="125" s="1"/>
  <c r="F10" i="125"/>
  <c r="F39" i="125" s="1"/>
  <c r="F43" i="125"/>
  <c r="J43" i="125"/>
  <c r="J10" i="125"/>
  <c r="J39" i="125" s="1"/>
  <c r="C43" i="125"/>
  <c r="C10" i="125"/>
  <c r="C39" i="125" s="1"/>
  <c r="E43" i="125"/>
  <c r="E10" i="125"/>
  <c r="E39" i="125" s="1"/>
  <c r="K10" i="125"/>
  <c r="K39" i="125" s="1"/>
  <c r="K43" i="125"/>
  <c r="H10" i="125"/>
  <c r="H43" i="125"/>
  <c r="L43" i="125"/>
  <c r="L10" i="125"/>
  <c r="L39" i="125" s="1"/>
  <c r="D43" i="125"/>
  <c r="D10" i="125"/>
  <c r="D39" i="125" s="1"/>
  <c r="G43" i="125"/>
  <c r="G10" i="125"/>
  <c r="N25" i="125" l="1"/>
  <c r="N33" i="125" s="1"/>
  <c r="N46" i="125" s="1"/>
  <c r="I25" i="125"/>
  <c r="H39" i="125"/>
  <c r="H25" i="125"/>
  <c r="N32" i="125"/>
  <c r="C25" i="125"/>
  <c r="E25" i="125"/>
  <c r="G39" i="125"/>
  <c r="G25" i="125"/>
  <c r="J25" i="125"/>
  <c r="D25" i="125"/>
  <c r="F25" i="125"/>
  <c r="N31" i="125"/>
  <c r="M25" i="125"/>
  <c r="L25" i="125"/>
  <c r="K25" i="125"/>
  <c r="N34" i="125" l="1"/>
  <c r="N37" i="125" s="1"/>
  <c r="N38" i="125" s="1"/>
  <c r="N27" i="125"/>
  <c r="N29" i="125"/>
  <c r="N28" i="125"/>
  <c r="N54" i="125" s="1"/>
  <c r="N30" i="125"/>
  <c r="N26" i="125"/>
  <c r="J28" i="125"/>
  <c r="J54" i="125" s="1"/>
  <c r="J27" i="125"/>
  <c r="J30" i="125"/>
  <c r="J32" i="125"/>
  <c r="J31" i="125"/>
  <c r="J29" i="125"/>
  <c r="J26" i="125"/>
  <c r="J33" i="125"/>
  <c r="J46" i="125" s="1"/>
  <c r="J34" i="125"/>
  <c r="J37" i="125" s="1"/>
  <c r="J38" i="125" s="1"/>
  <c r="K28" i="125"/>
  <c r="K54" i="125" s="1"/>
  <c r="K34" i="125"/>
  <c r="K37" i="125" s="1"/>
  <c r="K38" i="125" s="1"/>
  <c r="K32" i="125"/>
  <c r="K31" i="125"/>
  <c r="K29" i="125"/>
  <c r="K30" i="125"/>
  <c r="K27" i="125"/>
  <c r="K33" i="125"/>
  <c r="K46" i="125" s="1"/>
  <c r="K26" i="125"/>
  <c r="E28" i="125"/>
  <c r="E54" i="125" s="1"/>
  <c r="E27" i="125"/>
  <c r="E34" i="125"/>
  <c r="E37" i="125" s="1"/>
  <c r="E38" i="125" s="1"/>
  <c r="E31" i="125"/>
  <c r="E30" i="125"/>
  <c r="E33" i="125"/>
  <c r="E46" i="125" s="1"/>
  <c r="E26" i="125"/>
  <c r="E32" i="125"/>
  <c r="E29" i="125"/>
  <c r="H28" i="125"/>
  <c r="H54" i="125" s="1"/>
  <c r="H34" i="125"/>
  <c r="H37" i="125" s="1"/>
  <c r="H38" i="125" s="1"/>
  <c r="H31" i="125"/>
  <c r="H27" i="125"/>
  <c r="H29" i="125"/>
  <c r="H32" i="125"/>
  <c r="H26" i="125"/>
  <c r="H30" i="125"/>
  <c r="H33" i="125"/>
  <c r="H46" i="125" s="1"/>
  <c r="L28" i="125"/>
  <c r="L54" i="125" s="1"/>
  <c r="L29" i="125"/>
  <c r="L27" i="125"/>
  <c r="L32" i="125"/>
  <c r="L30" i="125"/>
  <c r="L26" i="125"/>
  <c r="L31" i="125"/>
  <c r="L33" i="125"/>
  <c r="L46" i="125" s="1"/>
  <c r="L34" i="125"/>
  <c r="L37" i="125" s="1"/>
  <c r="L38" i="125" s="1"/>
  <c r="F28" i="125"/>
  <c r="F54" i="125" s="1"/>
  <c r="F34" i="125"/>
  <c r="F37" i="125" s="1"/>
  <c r="F38" i="125" s="1"/>
  <c r="F30" i="125"/>
  <c r="F26" i="125"/>
  <c r="F29" i="125"/>
  <c r="F31" i="125"/>
  <c r="F33" i="125"/>
  <c r="F46" i="125" s="1"/>
  <c r="F32" i="125"/>
  <c r="F27" i="125"/>
  <c r="C28" i="125"/>
  <c r="C54" i="125" s="1"/>
  <c r="C34" i="125"/>
  <c r="C37" i="125" s="1"/>
  <c r="C38" i="125" s="1"/>
  <c r="C27" i="125"/>
  <c r="C32" i="125"/>
  <c r="C26" i="125"/>
  <c r="C30" i="125"/>
  <c r="C31" i="125"/>
  <c r="C29" i="125"/>
  <c r="C33" i="125"/>
  <c r="C46" i="125" s="1"/>
  <c r="M28" i="125"/>
  <c r="M54" i="125" s="1"/>
  <c r="M27" i="125"/>
  <c r="M29" i="125"/>
  <c r="M31" i="125"/>
  <c r="M30" i="125"/>
  <c r="M34" i="125"/>
  <c r="M37" i="125" s="1"/>
  <c r="M38" i="125" s="1"/>
  <c r="M26" i="125"/>
  <c r="M32" i="125"/>
  <c r="M33" i="125"/>
  <c r="M46" i="125" s="1"/>
  <c r="D28" i="125"/>
  <c r="D54" i="125" s="1"/>
  <c r="D29" i="125"/>
  <c r="D27" i="125"/>
  <c r="D30" i="125"/>
  <c r="D34" i="125"/>
  <c r="D37" i="125" s="1"/>
  <c r="D38" i="125" s="1"/>
  <c r="D32" i="125"/>
  <c r="D31" i="125"/>
  <c r="D33" i="125"/>
  <c r="D46" i="125" s="1"/>
  <c r="D26" i="125"/>
  <c r="G28" i="125"/>
  <c r="G54" i="125" s="1"/>
  <c r="G29" i="125"/>
  <c r="G30" i="125"/>
  <c r="G34" i="125"/>
  <c r="G37" i="125" s="1"/>
  <c r="G38" i="125" s="1"/>
  <c r="G32" i="125"/>
  <c r="G33" i="125"/>
  <c r="G46" i="125" s="1"/>
  <c r="G27" i="125"/>
  <c r="G31" i="125"/>
  <c r="G26" i="125"/>
  <c r="I28" i="125"/>
  <c r="I54" i="125" s="1"/>
  <c r="I32" i="125"/>
  <c r="I34" i="125"/>
  <c r="I37" i="125" s="1"/>
  <c r="I38" i="125" s="1"/>
  <c r="I30" i="125"/>
  <c r="I26" i="125"/>
  <c r="I33" i="125"/>
  <c r="I46" i="125" s="1"/>
  <c r="I27" i="125"/>
  <c r="I31" i="125"/>
  <c r="I29" i="1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Omar2</author>
  </authors>
  <commentList>
    <comment ref="B3" authorId="0" shapeId="0" xr:uid="{00000000-0006-0000-4D00-000001000000}">
      <text>
        <r>
          <rPr>
            <b/>
            <sz val="9"/>
            <color indexed="81"/>
            <rFont val="Tahoma"/>
            <family val="2"/>
          </rPr>
          <t>Omar:</t>
        </r>
        <r>
          <rPr>
            <sz val="9"/>
            <color indexed="81"/>
            <rFont val="Tahoma"/>
            <family val="2"/>
          </rPr>
          <t xml:space="preserve">
Only considering infow at Corinne Station in Ha-m/month</t>
        </r>
      </text>
    </comment>
    <comment ref="B20" authorId="0" shapeId="0" xr:uid="{00000000-0006-0000-4D00-000002000000}">
      <text>
        <r>
          <rPr>
            <b/>
            <sz val="9"/>
            <color indexed="81"/>
            <rFont val="Tahoma"/>
            <family val="2"/>
          </rPr>
          <t>Omar:</t>
        </r>
        <r>
          <rPr>
            <sz val="9"/>
            <color indexed="81"/>
            <rFont val="Tahoma"/>
            <family val="2"/>
          </rPr>
          <t xml:space="preserve">
Only considering infow at Corinne Station in Ha-m/month</t>
        </r>
      </text>
    </comment>
    <comment ref="A52" authorId="0" shapeId="0" xr:uid="{00000000-0006-0000-4D00-00000300000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Ayman</author>
  </authors>
  <commentList>
    <comment ref="I5" authorId="0" shapeId="0" xr:uid="{00000000-0006-0000-4E00-00000100000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N34" authorId="0" shapeId="0" xr:uid="{00000000-0006-0000-50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xr:uid="{00000000-0006-0000-50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xr:uid="{00000000-0006-0000-50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xr:uid="{00000000-0006-0000-5000-000004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xr:uid="{00000000-0006-0000-50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xr:uid="{00000000-0006-0000-50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xr:uid="{00000000-0006-0000-5000-000007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N34" authorId="0" shapeId="0" xr:uid="{00000000-0006-0000-51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xr:uid="{00000000-0006-0000-51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xr:uid="{00000000-0006-0000-51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xr:uid="{00000000-0006-0000-5100-000004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xr:uid="{00000000-0006-0000-51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xr:uid="{00000000-0006-0000-51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xr:uid="{00000000-0006-0000-5100-000007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xr:uid="{00000000-0006-0000-5100-000008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xr:uid="{00000000-0006-0000-5100-000009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xr:uid="{00000000-0006-0000-5100-00000A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D18" authorId="0" shapeId="0" xr:uid="{00000000-0006-0000-52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xr:uid="{00000000-0006-0000-52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xr:uid="{00000000-0006-0000-52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xr:uid="{00000000-0006-0000-5200-000004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xr:uid="{00000000-0006-0000-52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xr:uid="{00000000-0006-0000-52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<sst xmlns="http://schemas.openxmlformats.org/spreadsheetml/2006/main" count="9139" uniqueCount="490">
  <si>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</si>
  <si>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</si>
  <si>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</si>
  <si>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</si>
  <si>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</si>
  <si>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</si>
  <si>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</si>
  <si>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</si>
  <si>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</si>
  <si>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</si>
  <si>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</si>
  <si>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</si>
  <si>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</si>
  <si>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</si>
  <si>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</si>
  <si>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</si>
  <si>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</si>
  <si>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</si>
  <si>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</si>
  <si>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</si>
  <si>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</si>
  <si>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</si>
  <si>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</si>
  <si>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</si>
  <si>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</si>
  <si>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</si>
  <si>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</si>
  <si>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</si>
  <si>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</si>
  <si>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</si>
  <si>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</si>
  <si>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</si>
  <si>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</si>
  <si>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</si>
  <si>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</si>
  <si>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</si>
  <si>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</si>
  <si>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</si>
  <si>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</si>
  <si>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</si>
  <si>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</si>
  <si>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</si>
  <si>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</si>
  <si>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</si>
  <si>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</si>
  <si>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</si>
  <si>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</si>
  <si>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</si>
  <si>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</si>
  <si>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</si>
  <si>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</si>
  <si>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</si>
  <si>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</si>
  <si>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</si>
  <si>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</si>
  <si>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</si>
  <si>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</si>
  <si>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</si>
  <si>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</si>
  <si>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</si>
  <si>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</si>
  <si>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</si>
  <si>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</si>
  <si>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</si>
  <si>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</si>
  <si>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</si>
  <si>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</si>
  <si>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</si>
  <si>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</si>
  <si>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</si>
  <si>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</si>
  <si>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</si>
  <si>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</si>
  <si>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</si>
  <si>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</si>
  <si>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</si>
  <si>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</si>
  <si>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</si>
  <si>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</si>
  <si>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</si>
  <si>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</si>
  <si>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</si>
  <si>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</si>
  <si>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</si>
  <si>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</si>
  <si>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</si>
  <si>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</si>
  <si>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</si>
  <si>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</si>
  <si>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</si>
  <si>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</si>
  <si>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</si>
  <si>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</si>
  <si>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</si>
  <si>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</si>
  <si>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</si>
  <si>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</si>
  <si>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</si>
  <si>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</si>
  <si>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</si>
  <si>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</si>
  <si>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</si>
  <si>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</si>
  <si>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</si>
  <si>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</si>
  <si>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</si>
  <si>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</si>
  <si>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</si>
  <si>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</si>
  <si>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</si>
  <si>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</si>
  <si>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</si>
  <si>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</si>
  <si>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</si>
  <si>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</si>
  <si>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</si>
  <si>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</si>
  <si>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</si>
  <si>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</si>
  <si>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</si>
  <si>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</si>
  <si>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</si>
  <si>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</si>
  <si>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</si>
  <si>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</si>
  <si>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</si>
  <si>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</si>
  <si>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</si>
  <si>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</si>
  <si>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</si>
  <si>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</si>
  <si>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</si>
  <si>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</si>
  <si>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</si>
  <si>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</si>
  <si>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</si>
  <si>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</si>
  <si>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</si>
  <si>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</si>
  <si>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</si>
  <si>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</si>
  <si>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</si>
  <si>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</si>
  <si>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</si>
  <si>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</si>
  <si>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</si>
  <si>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</si>
  <si>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</si>
  <si>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</si>
  <si>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</si>
  <si>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</si>
  <si>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</si>
  <si>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</si>
  <si>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</si>
  <si>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</si>
  <si>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</si>
  <si>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</si>
  <si>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</si>
  <si>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</si>
  <si>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</si>
  <si>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</si>
  <si>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</si>
  <si>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</si>
  <si>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</si>
  <si>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</si>
  <si>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</si>
  <si>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</si>
  <si>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</si>
  <si>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</si>
  <si>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</si>
  <si>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</si>
  <si>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</si>
  <si>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</si>
  <si>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</si>
  <si>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</si>
  <si>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</si>
  <si>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</si>
  <si>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</si>
  <si>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</si>
  <si>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</si>
  <si>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</si>
  <si>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</si>
  <si>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</si>
  <si>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</si>
  <si>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</si>
  <si>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</si>
  <si>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</si>
  <si>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</si>
  <si>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</si>
  <si>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</si>
  <si>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</si>
  <si>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</si>
  <si>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</si>
  <si>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</si>
  <si>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</si>
  <si>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</si>
  <si>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</si>
  <si>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</si>
  <si>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</si>
  <si>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</si>
  <si>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</si>
  <si>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</si>
  <si>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</si>
  <si>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</si>
  <si>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</si>
  <si>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</si>
  <si>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</si>
  <si>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</si>
  <si>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</si>
  <si>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</si>
  <si>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</si>
  <si>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</si>
  <si>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</si>
  <si>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</si>
  <si>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</si>
  <si>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</si>
  <si>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</si>
  <si>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</si>
  <si>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</si>
  <si>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</si>
  <si>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</si>
  <si>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</si>
  <si>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</si>
  <si>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</si>
  <si>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</si>
  <si>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</si>
  <si>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</si>
  <si>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</si>
  <si>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</si>
  <si>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</si>
  <si>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</si>
  <si>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</si>
  <si>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</si>
  <si>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</si>
  <si>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</si>
  <si>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</si>
  <si>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</si>
  <si>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</si>
  <si>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</si>
  <si>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</si>
  <si>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</si>
  <si>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</si>
  <si>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</si>
  <si>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</si>
  <si>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</si>
  <si>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</si>
  <si>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</si>
  <si>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</si>
  <si>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</si>
  <si>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</si>
  <si>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</si>
  <si>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</si>
  <si>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</si>
  <si>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</si>
  <si>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</si>
  <si>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</si>
  <si>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</si>
  <si>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</si>
  <si>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</si>
  <si>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</si>
  <si>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</si>
  <si>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</si>
  <si>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</si>
  <si>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</si>
  <si>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</si>
  <si>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</si>
  <si>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</si>
  <si>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</si>
  <si>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</si>
  <si>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</si>
  <si>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</si>
  <si>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</si>
  <si>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</si>
  <si>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</si>
  <si>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</si>
  <si>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</si>
  <si>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</si>
  <si>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</si>
  <si>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</si>
  <si>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</si>
  <si>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</si>
  <si>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</si>
  <si>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</si>
  <si>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</si>
  <si>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</si>
  <si>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</si>
  <si>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</si>
  <si>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</si>
  <si>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</si>
  <si>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</si>
  <si>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</si>
  <si>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</si>
  <si>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</si>
  <si>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</si>
  <si>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</si>
  <si>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</si>
  <si>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</si>
  <si>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</si>
  <si>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</si>
  <si>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</si>
  <si>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</si>
  <si>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</si>
  <si>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</si>
  <si>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</si>
  <si>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</si>
  <si>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</si>
  <si>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</si>
  <si>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</si>
  <si>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</si>
  <si>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</si>
  <si>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</si>
  <si>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</si>
  <si>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</si>
  <si>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</si>
  <si>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</si>
  <si>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</si>
  <si>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</si>
  <si>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</si>
  <si>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</si>
  <si>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</si>
  <si>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</si>
  <si>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</si>
  <si>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</si>
  <si>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</si>
  <si>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</si>
  <si>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</si>
  <si>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</si>
  <si>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</si>
  <si>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</si>
  <si>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</si>
  <si>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</si>
  <si>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</si>
  <si>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</si>
  <si>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</si>
  <si>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</si>
  <si>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</si>
  <si>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</si>
  <si>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</si>
  <si>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</si>
  <si>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</si>
  <si>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</si>
  <si>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</si>
  <si>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</si>
  <si>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</si>
  <si>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</si>
  <si>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</si>
  <si>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</si>
  <si>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</si>
  <si>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</si>
  <si>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</si>
  <si>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</si>
  <si>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</si>
  <si>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</si>
  <si>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</si>
  <si>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</si>
  <si>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</si>
  <si>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</si>
  <si>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</si>
  <si>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</si>
  <si>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</si>
  <si>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</si>
  <si>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</si>
  <si>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</si>
  <si>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</si>
  <si>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</si>
  <si>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</si>
  <si>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</si>
  <si>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</si>
  <si>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</si>
  <si>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</si>
  <si>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</si>
  <si>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</si>
  <si>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</si>
  <si>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</si>
  <si>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</si>
  <si>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</si>
  <si>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</si>
  <si>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</si>
  <si>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</si>
  <si>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</si>
  <si>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</si>
  <si>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</si>
  <si>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</si>
  <si>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</si>
  <si>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</si>
  <si>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</si>
  <si>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</si>
  <si>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</si>
  <si>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</si>
  <si>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</si>
  <si>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</si>
  <si>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</si>
  <si>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</si>
  <si>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</si>
  <si>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</si>
  <si>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</si>
  <si>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</si>
  <si>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</si>
  <si>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</si>
  <si>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</si>
  <si>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</si>
  <si>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</si>
  <si>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</si>
  <si>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</si>
  <si>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</si>
  <si>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</si>
  <si>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</si>
  <si>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</si>
  <si>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</si>
  <si>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</si>
  <si>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</si>
  <si>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</si>
  <si>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</si>
  <si>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</si>
  <si>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</si>
  <si>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</si>
  <si>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</si>
  <si>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</si>
  <si>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</si>
  <si>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</si>
  <si>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</si>
  <si>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</si>
  <si>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</si>
  <si>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</si>
  <si>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</si>
  <si>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</si>
  <si>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</si>
  <si>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</si>
  <si>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</si>
  <si>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</si>
  <si>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</si>
  <si>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</si>
  <si>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</si>
  <si>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</si>
  <si>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</si>
  <si>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</si>
  <si>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</si>
  <si>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</si>
  <si>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</si>
  <si>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</si>
  <si>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</si>
  <si>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</si>
  <si>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</si>
  <si>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</si>
  <si>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</si>
  <si>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</si>
  <si>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</si>
  <si>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</si>
  <si>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</si>
  <si>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</si>
  <si>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</si>
  <si>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</si>
  <si>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</si>
  <si>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</si>
  <si>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</si>
  <si>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</si>
  <si>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</si>
  <si>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</si>
  <si>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</si>
  <si>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</si>
  <si>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</si>
  <si>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</si>
  <si>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</si>
  <si>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</si>
  <si>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</si>
  <si>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</si>
  <si>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</si>
  <si>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</si>
  <si>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</si>
  <si>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</si>
  <si>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</si>
  <si>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</si>
  <si>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</si>
  <si>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</si>
  <si>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</si>
  <si>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</si>
  <si>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</si>
  <si>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</si>
  <si>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</si>
  <si>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</si>
  <si>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</si>
  <si>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Adult</t>
  </si>
  <si>
    <t>Mar-Aug</t>
  </si>
  <si>
    <t>Sep - Feb</t>
  </si>
  <si>
    <t>Malad Gain</t>
  </si>
  <si>
    <t>Func_typ</t>
  </si>
  <si>
    <t>WU (Mm2)</t>
  </si>
  <si>
    <t>Old WSI</t>
  </si>
  <si>
    <t>acres</t>
  </si>
  <si>
    <t>Cmax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</si>
</sst>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30">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13" xfId="0" applyBorder="1"/>
    <xf numFmtId="0" fontId="22" fillId="0" borderId="0" xfId="0" applyFont="1"/>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0" fillId="0" borderId="28" xfId="0" applyBorder="1" applyAlignment="1"/>
    <xf numFmtId="0" fontId="22" fillId="0" borderId="0" xfId="0" applyFont="1" applyBorder="1"/>
    <xf numFmtId="0" fontId="0" fillId="0" borderId="0" xfId="0" applyBorder="1" applyAlignment="1"/>
    <xf numFmtId="0" fontId="0" fillId="0" borderId="0" xfId="0" applyFill="1" applyBorder="1" applyAlignment="1"/>
    <xf numFmtId="43" fontId="0" fillId="0" borderId="0" xfId="1" applyNumberFormat="1" applyFont="1" applyFill="1" applyBorder="1"/>
    <xf numFmtId="43" fontId="0" fillId="0" borderId="1" xfId="1" applyNumberFormat="1" applyFont="1" applyFill="1" applyBorder="1"/>
    <xf numFmtId="165" fontId="0" fillId="0" borderId="1" xfId="1" applyNumberFormat="1" applyFont="1" applyFill="1" applyBorder="1"/>
    <xf numFmtId="0" fontId="2" fillId="0" borderId="1" xfId="1" applyNumberFormat="1" applyFont="1" applyFill="1" applyBorder="1"/>
    <xf numFmtId="43"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3" fillId="0" borderId="24" xfId="0" applyFont="1" applyBorder="1" applyAlignment="1">
      <alignment vertical="center"/>
    </xf>
    <xf numFmtId="0" fontId="23" fillId="0" borderId="25" xfId="0" applyFont="1" applyBorder="1" applyAlignment="1">
      <alignment vertical="center"/>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2" fillId="0" borderId="24" xfId="0" applyFont="1" applyBorder="1" applyAlignment="1">
      <alignment vertical="center"/>
    </xf>
    <xf numFmtId="0" fontId="22" fillId="0" borderId="25" xfId="0" applyFont="1" applyBorder="1" applyAlignment="1">
      <alignment vertical="center"/>
    </xf>
    <xf numFmtId="3" fontId="22" fillId="0" borderId="24" xfId="0" applyNumberFormat="1" applyFont="1" applyBorder="1" applyAlignment="1">
      <alignment horizontal="center" vertical="center" wrapText="1"/>
    </xf>
    <xf numFmtId="3" fontId="22" fillId="0" borderId="25" xfId="0" applyNumberFormat="1"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0" fillId="0" borderId="28" xfId="0" applyBorder="1" applyAlignment="1">
      <alignment horizontal="center"/>
    </xf>
    <xf numFmtId="0" fontId="22" fillId="0" borderId="24" xfId="0" applyFont="1" applyBorder="1" applyAlignment="1">
      <alignment vertical="center" wrapText="1"/>
    </xf>
    <xf numFmtId="0" fontId="22" fillId="0" borderId="25" xfId="0" applyFont="1" applyBorder="1" applyAlignment="1">
      <alignment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cellXfs>
  <cellStyles count="4">
    <cellStyle name="Comma" xfId="1" builtinId="3"/>
    <cellStyle name="Hyperlink" xfId="3" builtinId="8"/>
    <cellStyle name="Normal" xfId="0" builtinId="0"/>
    <cellStyle name="Normal 2" xfId="2" xr:uid="{00000000-0005-0000-0000-000003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1.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curves-Mm3'!$B$58:$L$58</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5.4472949228457843E-2</c:v>
                </c:pt>
                <c:pt idx="7">
                  <c:v>4.7264286886452386E-2</c:v>
                </c:pt>
                <c:pt idx="8">
                  <c:v>3.4913955131649681E-2</c:v>
                </c:pt>
                <c:pt idx="9">
                  <c:v>5.2032428947505212E-2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curves-Mm3'!$B$61:$L$61</c:f>
              <c:numCache>
                <c:formatCode>_(* #,##0.0000_);_(* \(#,##0.0000\);_(* "-"??_);_(@_)</c:formatCode>
                <c:ptCount val="11"/>
                <c:pt idx="0">
                  <c:v>3.4280963608105564E-2</c:v>
                </c:pt>
                <c:pt idx="1">
                  <c:v>3.9107980785831803E-2</c:v>
                </c:pt>
                <c:pt idx="2">
                  <c:v>5.9755983692303276E-2</c:v>
                </c:pt>
                <c:pt idx="3">
                  <c:v>2.2951539825907235E-2</c:v>
                </c:pt>
                <c:pt idx="4">
                  <c:v>3.8767790003147264E-2</c:v>
                </c:pt>
                <c:pt idx="5">
                  <c:v>6.3143262092221791E-2</c:v>
                </c:pt>
                <c:pt idx="6">
                  <c:v>2.3596399513760073E-2</c:v>
                </c:pt>
                <c:pt idx="7">
                  <c:v>2.9140744830782443E-2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curves-Mm3'!$B$54:$L$54</c:f>
              <c:numCache>
                <c:formatCode>_(* #,##0.0000_);_(* \(#,##0.0000\);_(* "-"??_);_(@_)</c:formatCode>
                <c:ptCount val="11"/>
                <c:pt idx="0">
                  <c:v>0.56541623336500579</c:v>
                </c:pt>
                <c:pt idx="1">
                  <c:v>0.62170759505850226</c:v>
                </c:pt>
                <c:pt idx="2">
                  <c:v>0.69678641988757695</c:v>
                </c:pt>
                <c:pt idx="3">
                  <c:v>0.60260227269830191</c:v>
                </c:pt>
                <c:pt idx="4">
                  <c:v>0.64712806804869538</c:v>
                </c:pt>
                <c:pt idx="5">
                  <c:v>0.67562587319073497</c:v>
                </c:pt>
                <c:pt idx="6">
                  <c:v>0.65203638770284544</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curves-Mm3'!$B$55:$L$55</c:f>
              <c:numCache>
                <c:formatCode>_(* #,##0.0000_);_(* \(#,##0.0000\);_(* "-"??_);_(@_)</c:formatCode>
                <c:ptCount val="11"/>
                <c:pt idx="0">
                  <c:v>0.65992326128419787</c:v>
                </c:pt>
                <c:pt idx="1">
                  <c:v>0.68773132419996807</c:v>
                </c:pt>
                <c:pt idx="2">
                  <c:v>0.71673556655600079</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curves-Mm3'!$B$56:$L$56</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0.50169281853406422</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curves-Mm3'!$B$57:$L$57</c:f>
              <c:numCache>
                <c:formatCode>_(* #,##0.0000_);_(* \(#,##0.0000\);_(* "-"??_);_(@_)</c:formatCode>
                <c:ptCount val="11"/>
                <c:pt idx="0">
                  <c:v>0.12439542618342538</c:v>
                </c:pt>
                <c:pt idx="1">
                  <c:v>0.12296978365947678</c:v>
                </c:pt>
                <c:pt idx="2">
                  <c:v>0.12889771009369308</c:v>
                </c:pt>
                <c:pt idx="3">
                  <c:v>0.11477162840875765</c:v>
                </c:pt>
                <c:pt idx="4">
                  <c:v>0.11753279708376799</c:v>
                </c:pt>
                <c:pt idx="5">
                  <c:v>0.12436404683425013</c:v>
                </c:pt>
                <c:pt idx="6">
                  <c:v>0.12832290814019581</c:v>
                </c:pt>
                <c:pt idx="7">
                  <c:v>0.125871395504905</c:v>
                </c:pt>
                <c:pt idx="8">
                  <c:v>0.11098781773586086</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curves-Mm3'!$A$59</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curves-Mm3'!$B$59:$L$59</c:f>
              <c:numCache>
                <c:formatCode>_(* #,##0.0000_);_(* \(#,##0.0000\);_(* "-"??_);_(@_)</c:formatCode>
                <c:ptCount val="11"/>
                <c:pt idx="0">
                  <c:v>5.4640196255055284E-2</c:v>
                </c:pt>
                <c:pt idx="1">
                  <c:v>3.8127810617643865E-2</c:v>
                </c:pt>
                <c:pt idx="2">
                  <c:v>5.5603058590428689E-2</c:v>
                </c:pt>
                <c:pt idx="3">
                  <c:v>2.8578718617031353E-2</c:v>
                </c:pt>
                <c:pt idx="4">
                  <c:v>5.4696917434177247E-2</c:v>
                </c:pt>
                <c:pt idx="5">
                  <c:v>4.943013965929386E-2</c:v>
                </c:pt>
                <c:pt idx="6">
                  <c:v>2.3781770712040511E-2</c:v>
                </c:pt>
                <c:pt idx="7">
                  <c:v>3.7143829533608452E-2</c:v>
                </c:pt>
                <c:pt idx="8">
                  <c:v>3.7308969503989729E-2</c:v>
                </c:pt>
                <c:pt idx="9">
                  <c:v>5.1747955144569042E-2</c:v>
                </c:pt>
                <c:pt idx="10">
                  <c:v>5.604866303992749E-2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curves-Mm3'!$A$60</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curves-Mm3'!$B$60:$L$60</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6.4084160780763413E-2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curves-Mm3'!$A$63</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curves-Mm3'!$B$63:$L$63</c:f>
              <c:numCache>
                <c:formatCode>_(* #,##0.0000_);_(* \(#,##0.0000\);_(* "-"??_);_(@_)</c:formatCode>
                <c:ptCount val="11"/>
                <c:pt idx="0">
                  <c:v>5.2843083262212709E-2</c:v>
                </c:pt>
                <c:pt idx="1">
                  <c:v>0.10733542929970986</c:v>
                </c:pt>
                <c:pt idx="2">
                  <c:v>0.13879276032099835</c:v>
                </c:pt>
                <c:pt idx="3">
                  <c:v>9.3498567575977035E-2</c:v>
                </c:pt>
                <c:pt idx="4">
                  <c:v>9.8487592597804097E-2</c:v>
                </c:pt>
                <c:pt idx="5">
                  <c:v>0.13758054935538622</c:v>
                </c:pt>
                <c:pt idx="6">
                  <c:v>9.2218184134617506E-2</c:v>
                </c:pt>
                <c:pt idx="7">
                  <c:v>9.838695217808191E-2</c:v>
                </c:pt>
                <c:pt idx="8">
                  <c:v>0.12940953289583176</c:v>
                </c:pt>
                <c:pt idx="9">
                  <c:v>0.11458758047634442</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curves-Mm3'!$A$62</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curves-Mm3'!$B$62:$L$62</c:f>
              <c:numCache>
                <c:formatCode>_(* #,##0.0000_);_(* \(#,##0.0000\);_(* "-"??_);_(@_)</c:formatCode>
                <c:ptCount val="11"/>
                <c:pt idx="0">
                  <c:v>3.007449928066501E-2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7.2586941474959685E-2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curves-Mm3'!$B$65:$L$65</c:f>
              <c:numCache>
                <c:formatCode>_(* #,##0.0000_);_(* \(#,##0.0000\);_(* "-"??_);_(@_)</c:formatCode>
                <c:ptCount val="11"/>
                <c:pt idx="0">
                  <c:v>0.77034221305808426</c:v>
                </c:pt>
                <c:pt idx="1">
                  <c:v>0.84512117310526802</c:v>
                </c:pt>
                <c:pt idx="2">
                  <c:v>0.85488504179927716</c:v>
                </c:pt>
                <c:pt idx="3">
                  <c:v>0.80896815766697849</c:v>
                </c:pt>
                <c:pt idx="4">
                  <c:v>0.82771579063293543</c:v>
                </c:pt>
                <c:pt idx="5">
                  <c:v>0.85488913861264582</c:v>
                </c:pt>
                <c:pt idx="6">
                  <c:v>0.79526625614486879</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curves-Mm3'!$A$64</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curves-Mm3'!$B$64:$L$64</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0.77533523750611044</c:v>
                </c:pt>
                <c:pt idx="10">
                  <c:v>0.85472274068876397</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3.8331543380502119E-2"/>
                  <c:y val="0.115778813877555"/>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baseline="0">
                        <a:solidFill>
                          <a:srgbClr val="FF0000"/>
                        </a:solidFill>
                      </a:rPr>
                      <a:t>Confluence </a:t>
                    </a:r>
                  </a:p>
                  <a:p>
                    <a:pPr>
                      <a:defRPr>
                        <a:solidFill>
                          <a:srgbClr val="FF0000"/>
                        </a:solidFill>
                      </a:defRPr>
                    </a:pPr>
                    <a:r>
                      <a:rPr lang="en-US" baseline="0">
                        <a:solidFill>
                          <a:srgbClr val="FF0000"/>
                        </a:solidFill>
                      </a:rPr>
                      <a:t>y = 0.1234x + 29.276</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5636601880119015"/>
                  <c:y val="-7.4458392376390188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2282118473197052E-2"/>
                  <c:y val="-6.20424406051409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333633521382268"/>
                  <c:y val="1.630287994708876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7828160009009533"/>
                  <c:y val="0.18143772060073227"/>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6878474181470746E-2"/>
                  <c:y val="0.1614798458160904"/>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9097457" y="676491"/>
          <a:ext cx="5657432" cy="3259945"/>
          <a:chOff x="0" y="0"/>
          <a:chExt cx="5647999" cy="3314319"/>
        </a:xfrm>
      </xdr:grpSpPr>
      <xdr:grpSp>
        <xdr:nvGrpSpPr>
          <xdr:cNvPr id="30" name="Group 29">
            <a:extLst>
              <a:ext uri="{FF2B5EF4-FFF2-40B4-BE49-F238E27FC236}">
                <a16:creationId xmlns:a16="http://schemas.microsoft.com/office/drawing/2014/main" id="{00000000-0008-0000-0200-00001E000000}"/>
              </a:ext>
            </a:extLst>
          </xdr:cNvPr>
          <xdr:cNvGrpSpPr/>
        </xdr:nvGrpSpPr>
        <xdr:grpSpPr>
          <a:xfrm>
            <a:off x="0" y="336500"/>
            <a:ext cx="3568700" cy="2800985"/>
            <a:chOff x="0" y="-53374"/>
            <a:chExt cx="5744388" cy="4494292"/>
          </a:xfrm>
        </xdr:grpSpPr>
        <xdr:pic>
          <xdr:nvPicPr>
            <xdr:cNvPr id="43" name="Picture 42">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a:extLst>
                <a:ext uri="{FF2B5EF4-FFF2-40B4-BE49-F238E27FC236}">
                  <a16:creationId xmlns:a16="http://schemas.microsoft.com/office/drawing/2014/main" id="{00000000-0008-0000-0200-00002C000000}"/>
                </a:ext>
              </a:extLst>
            </xdr:cNvPr>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a:extLst>
                <a:ext uri="{FF2B5EF4-FFF2-40B4-BE49-F238E27FC236}">
                  <a16:creationId xmlns:a16="http://schemas.microsoft.com/office/drawing/2014/main" id="{00000000-0008-0000-0200-00002D000000}"/>
                </a:ext>
              </a:extLst>
            </xdr:cNvPr>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a:extLst>
                <a:ext uri="{FF2B5EF4-FFF2-40B4-BE49-F238E27FC236}">
                  <a16:creationId xmlns:a16="http://schemas.microsoft.com/office/drawing/2014/main" id="{00000000-0008-0000-0200-00002E000000}"/>
                </a:ext>
              </a:extLst>
            </xdr:cNvPr>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a:extLst>
                <a:ext uri="{FF2B5EF4-FFF2-40B4-BE49-F238E27FC236}">
                  <a16:creationId xmlns:a16="http://schemas.microsoft.com/office/drawing/2014/main" id="{00000000-0008-0000-0200-00002F000000}"/>
                </a:ext>
              </a:extLst>
            </xdr:cNvPr>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a:extLst>
                <a:ext uri="{FF2B5EF4-FFF2-40B4-BE49-F238E27FC236}">
                  <a16:creationId xmlns:a16="http://schemas.microsoft.com/office/drawing/2014/main" id="{00000000-0008-0000-0200-000030000000}"/>
                </a:ext>
              </a:extLst>
            </xdr:cNvPr>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a:extLst>
                <a:ext uri="{FF2B5EF4-FFF2-40B4-BE49-F238E27FC236}">
                  <a16:creationId xmlns:a16="http://schemas.microsoft.com/office/drawing/2014/main" id="{00000000-0008-0000-0200-000031000000}"/>
                </a:ext>
              </a:extLst>
            </xdr:cNvPr>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a:extLst>
                <a:ext uri="{FF2B5EF4-FFF2-40B4-BE49-F238E27FC236}">
                  <a16:creationId xmlns:a16="http://schemas.microsoft.com/office/drawing/2014/main" id="{00000000-0008-0000-0200-000032000000}"/>
                </a:ext>
              </a:extLst>
            </xdr:cNvPr>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a:extLst>
                <a:ext uri="{FF2B5EF4-FFF2-40B4-BE49-F238E27FC236}">
                  <a16:creationId xmlns:a16="http://schemas.microsoft.com/office/drawing/2014/main" id="{00000000-0008-0000-0200-000033000000}"/>
                </a:ext>
              </a:extLst>
            </xdr:cNvPr>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a:extLst>
                <a:ext uri="{FF2B5EF4-FFF2-40B4-BE49-F238E27FC236}">
                  <a16:creationId xmlns:a16="http://schemas.microsoft.com/office/drawing/2014/main" id="{00000000-0008-0000-0200-000034000000}"/>
                </a:ext>
              </a:extLst>
            </xdr:cNvPr>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a:extLst>
                <a:ext uri="{FF2B5EF4-FFF2-40B4-BE49-F238E27FC236}">
                  <a16:creationId xmlns:a16="http://schemas.microsoft.com/office/drawing/2014/main" id="{00000000-0008-0000-0200-000035000000}"/>
                </a:ext>
              </a:extLst>
            </xdr:cNvPr>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a:extLst>
                <a:ext uri="{FF2B5EF4-FFF2-40B4-BE49-F238E27FC236}">
                  <a16:creationId xmlns:a16="http://schemas.microsoft.com/office/drawing/2014/main" id="{00000000-0008-0000-0200-000036000000}"/>
                </a:ext>
              </a:extLst>
            </xdr:cNvPr>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a:extLst>
                <a:ext uri="{FF2B5EF4-FFF2-40B4-BE49-F238E27FC236}">
                  <a16:creationId xmlns:a16="http://schemas.microsoft.com/office/drawing/2014/main" id="{00000000-0008-0000-0200-000037000000}"/>
                </a:ext>
              </a:extLst>
            </xdr:cNvPr>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a:extLst>
                <a:ext uri="{FF2B5EF4-FFF2-40B4-BE49-F238E27FC236}">
                  <a16:creationId xmlns:a16="http://schemas.microsoft.com/office/drawing/2014/main" id="{00000000-0008-0000-0200-000038000000}"/>
                </a:ext>
              </a:extLst>
            </xdr:cNvPr>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a:extLst>
                <a:ext uri="{FF2B5EF4-FFF2-40B4-BE49-F238E27FC236}">
                  <a16:creationId xmlns:a16="http://schemas.microsoft.com/office/drawing/2014/main" id="{00000000-0008-0000-0200-000039000000}"/>
                </a:ext>
              </a:extLst>
            </xdr:cNvPr>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a:extLst>
                <a:ext uri="{FF2B5EF4-FFF2-40B4-BE49-F238E27FC236}">
                  <a16:creationId xmlns:a16="http://schemas.microsoft.com/office/drawing/2014/main" id="{00000000-0008-0000-0200-00003A000000}"/>
                </a:ext>
              </a:extLst>
            </xdr:cNvPr>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a:extLst>
                <a:ext uri="{FF2B5EF4-FFF2-40B4-BE49-F238E27FC236}">
                  <a16:creationId xmlns:a16="http://schemas.microsoft.com/office/drawing/2014/main" id="{00000000-0008-0000-0200-00003B000000}"/>
                </a:ext>
              </a:extLst>
            </xdr:cNvPr>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a:extLst>
                <a:ext uri="{FF2B5EF4-FFF2-40B4-BE49-F238E27FC236}">
                  <a16:creationId xmlns:a16="http://schemas.microsoft.com/office/drawing/2014/main" id="{00000000-0008-0000-0200-00003C000000}"/>
                </a:ext>
              </a:extLst>
            </xdr:cNvPr>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a:extLst>
                <a:ext uri="{FF2B5EF4-FFF2-40B4-BE49-F238E27FC236}">
                  <a16:creationId xmlns:a16="http://schemas.microsoft.com/office/drawing/2014/main" id="{00000000-0008-0000-0200-00003D000000}"/>
                </a:ext>
              </a:extLst>
            </xdr:cNvPr>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a:extLst>
                <a:ext uri="{FF2B5EF4-FFF2-40B4-BE49-F238E27FC236}">
                  <a16:creationId xmlns:a16="http://schemas.microsoft.com/office/drawing/2014/main" id="{00000000-0008-0000-0200-00003E000000}"/>
                </a:ext>
              </a:extLst>
            </xdr:cNvPr>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a:extLst>
                <a:ext uri="{FF2B5EF4-FFF2-40B4-BE49-F238E27FC236}">
                  <a16:creationId xmlns:a16="http://schemas.microsoft.com/office/drawing/2014/main" id="{00000000-0008-0000-0200-00003F000000}"/>
                </a:ext>
              </a:extLst>
            </xdr:cNvPr>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a:extLst>
                <a:ext uri="{FF2B5EF4-FFF2-40B4-BE49-F238E27FC236}">
                  <a16:creationId xmlns:a16="http://schemas.microsoft.com/office/drawing/2014/main" id="{00000000-0008-0000-0200-000040000000}"/>
                </a:ext>
              </a:extLst>
            </xdr:cNvPr>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a:extLst>
                <a:ext uri="{FF2B5EF4-FFF2-40B4-BE49-F238E27FC236}">
                  <a16:creationId xmlns:a16="http://schemas.microsoft.com/office/drawing/2014/main" id="{00000000-0008-0000-0200-000041000000}"/>
                </a:ext>
              </a:extLst>
            </xdr:cNvPr>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a:extLst>
                <a:ext uri="{FF2B5EF4-FFF2-40B4-BE49-F238E27FC236}">
                  <a16:creationId xmlns:a16="http://schemas.microsoft.com/office/drawing/2014/main" id="{00000000-0008-0000-0200-000042000000}"/>
                </a:ext>
              </a:extLst>
            </xdr:cNvPr>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a:extLst>
                <a:ext uri="{FF2B5EF4-FFF2-40B4-BE49-F238E27FC236}">
                  <a16:creationId xmlns:a16="http://schemas.microsoft.com/office/drawing/2014/main" id="{00000000-0008-0000-0200-000043000000}"/>
                </a:ext>
              </a:extLst>
            </xdr:cNvPr>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a:extLst>
                <a:ext uri="{FF2B5EF4-FFF2-40B4-BE49-F238E27FC236}">
                  <a16:creationId xmlns:a16="http://schemas.microsoft.com/office/drawing/2014/main" id="{00000000-0008-0000-0200-000044000000}"/>
                </a:ext>
              </a:extLst>
            </xdr:cNvPr>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a:extLst>
                <a:ext uri="{FF2B5EF4-FFF2-40B4-BE49-F238E27FC236}">
                  <a16:creationId xmlns:a16="http://schemas.microsoft.com/office/drawing/2014/main" id="{00000000-0008-0000-0200-000045000000}"/>
                </a:ext>
              </a:extLst>
            </xdr:cNvPr>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a:extLst>
              <a:ext uri="{FF2B5EF4-FFF2-40B4-BE49-F238E27FC236}">
                <a16:creationId xmlns:a16="http://schemas.microsoft.com/office/drawing/2014/main" id="{00000000-0008-0000-0200-00001F000000}"/>
              </a:ext>
            </a:extLst>
          </xdr:cNvPr>
          <xdr:cNvGrpSpPr/>
        </xdr:nvGrpSpPr>
        <xdr:grpSpPr>
          <a:xfrm>
            <a:off x="3781958" y="0"/>
            <a:ext cx="1866041" cy="2519783"/>
            <a:chOff x="0" y="1920358"/>
            <a:chExt cx="2590800" cy="3311750"/>
          </a:xfrm>
        </xdr:grpSpPr>
        <xdr:pic>
          <xdr:nvPicPr>
            <xdr:cNvPr id="40" name="Picture 39">
              <a:extLst>
                <a:ext uri="{FF2B5EF4-FFF2-40B4-BE49-F238E27FC236}">
                  <a16:creationId xmlns:a16="http://schemas.microsoft.com/office/drawing/2014/main" id="{00000000-0008-0000-0200-000028000000}"/>
                </a:ext>
              </a:extLst>
            </xdr:cNvPr>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a:extLst>
                <a:ext uri="{FF2B5EF4-FFF2-40B4-BE49-F238E27FC236}">
                  <a16:creationId xmlns:a16="http://schemas.microsoft.com/office/drawing/2014/main" id="{00000000-0008-0000-0200-000029000000}"/>
                </a:ext>
              </a:extLst>
            </xdr:cNvPr>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a:extLst>
                <a:ext uri="{FF2B5EF4-FFF2-40B4-BE49-F238E27FC236}">
                  <a16:creationId xmlns:a16="http://schemas.microsoft.com/office/drawing/2014/main" id="{00000000-0008-0000-0200-00002A000000}"/>
                </a:ext>
              </a:extLst>
            </xdr:cNvPr>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a:extLst>
              <a:ext uri="{FF2B5EF4-FFF2-40B4-BE49-F238E27FC236}">
                <a16:creationId xmlns:a16="http://schemas.microsoft.com/office/drawing/2014/main" id="{00000000-0008-0000-0200-000020000000}"/>
              </a:ext>
            </a:extLst>
          </xdr:cNvPr>
          <xdr:cNvGrpSpPr/>
        </xdr:nvGrpSpPr>
        <xdr:grpSpPr>
          <a:xfrm>
            <a:off x="4345229" y="2340864"/>
            <a:ext cx="918210" cy="973455"/>
            <a:chOff x="474770" y="0"/>
            <a:chExt cx="1524000" cy="1558810"/>
          </a:xfrm>
        </xdr:grpSpPr>
        <xdr:pic>
          <xdr:nvPicPr>
            <xdr:cNvPr id="35" name="Picture 34">
              <a:extLst>
                <a:ext uri="{FF2B5EF4-FFF2-40B4-BE49-F238E27FC236}">
                  <a16:creationId xmlns:a16="http://schemas.microsoft.com/office/drawing/2014/main" id="{00000000-0008-0000-0200-000023000000}"/>
                </a:ext>
              </a:extLst>
            </xdr:cNvPr>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a:extLst>
                <a:ext uri="{FF2B5EF4-FFF2-40B4-BE49-F238E27FC236}">
                  <a16:creationId xmlns:a16="http://schemas.microsoft.com/office/drawing/2014/main" id="{00000000-0008-0000-0200-000024000000}"/>
                </a:ext>
              </a:extLst>
            </xdr:cNvPr>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a:extLst>
                <a:ext uri="{FF2B5EF4-FFF2-40B4-BE49-F238E27FC236}">
                  <a16:creationId xmlns:a16="http://schemas.microsoft.com/office/drawing/2014/main" id="{00000000-0008-0000-0200-000025000000}"/>
                </a:ext>
              </a:extLst>
            </xdr:cNvPr>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a:extLst>
                <a:ext uri="{FF2B5EF4-FFF2-40B4-BE49-F238E27FC236}">
                  <a16:creationId xmlns:a16="http://schemas.microsoft.com/office/drawing/2014/main" id="{00000000-0008-0000-0200-000026000000}"/>
                </a:ext>
              </a:extLst>
            </xdr:cNvPr>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a:extLst>
                <a:ext uri="{FF2B5EF4-FFF2-40B4-BE49-F238E27FC236}">
                  <a16:creationId xmlns:a16="http://schemas.microsoft.com/office/drawing/2014/main" id="{00000000-0008-0000-0200-000027000000}"/>
                </a:ext>
              </a:extLst>
            </xdr:cNvPr>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a:extLst>
              <a:ext uri="{FF2B5EF4-FFF2-40B4-BE49-F238E27FC236}">
                <a16:creationId xmlns:a16="http://schemas.microsoft.com/office/drawing/2014/main" id="{00000000-0008-0000-0200-000021000000}"/>
              </a:ext>
            </a:extLst>
          </xdr:cNvPr>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2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1171575</xdr:colOff>
      <xdr:row>3</xdr:row>
      <xdr:rowOff>76200</xdr:rowOff>
    </xdr:from>
    <xdr:to>
      <xdr:col>10</xdr:col>
      <xdr:colOff>1619250</xdr:colOff>
      <xdr:row>53</xdr:row>
      <xdr:rowOff>123825</xdr:rowOff>
    </xdr:to>
    <xdr:pic>
      <xdr:nvPicPr>
        <xdr:cNvPr id="2" name="Picture 9">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76275"/>
          <a:ext cx="6343650" cy="9667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129025" name="XLfitRepository" hidden="1">
          <a:extLst>
            <a:ext uri="{63B3BB69-23CF-44E3-9099-C40C66FF867C}">
              <a14:compatExt xmlns:a14="http://schemas.microsoft.com/office/drawing/2010/main" spid="_x0000_s129025"/>
            </a:ext>
            <a:ext uri="{FF2B5EF4-FFF2-40B4-BE49-F238E27FC236}">
              <a16:creationId xmlns:a16="http://schemas.microsoft.com/office/drawing/2014/main" id="{00000000-0008-0000-5100-000001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495300</xdr:colOff>
      <xdr:row>58</xdr:row>
      <xdr:rowOff>68580</xdr:rowOff>
    </xdr:from>
    <xdr:to>
      <xdr:col>20</xdr:col>
      <xdr:colOff>38100</xdr:colOff>
      <xdr:row>71</xdr:row>
      <xdr:rowOff>133350</xdr:rowOff>
    </xdr:to>
    <xdr:sp macro="" textlink="">
      <xdr:nvSpPr>
        <xdr:cNvPr id="129026" name="XLfitChart2D J66" hidden="1">
          <a:extLst>
            <a:ext uri="{63B3BB69-23CF-44E3-9099-C40C66FF867C}">
              <a14:compatExt xmlns:a14="http://schemas.microsoft.com/office/drawing/2010/main" spid="_x0000_s129026"/>
            </a:ext>
            <a:ext uri="{FF2B5EF4-FFF2-40B4-BE49-F238E27FC236}">
              <a16:creationId xmlns:a16="http://schemas.microsoft.com/office/drawing/2014/main" id="{00000000-0008-0000-5100-000002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129027" name="XLfitChart2D AW38" hidden="1">
          <a:extLst>
            <a:ext uri="{63B3BB69-23CF-44E3-9099-C40C66FF867C}">
              <a14:compatExt xmlns:a14="http://schemas.microsoft.com/office/drawing/2010/main" spid="_x0000_s129027"/>
            </a:ext>
            <a:ext uri="{FF2B5EF4-FFF2-40B4-BE49-F238E27FC236}">
              <a16:creationId xmlns:a16="http://schemas.microsoft.com/office/drawing/2014/main" id="{00000000-0008-0000-5100-000003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a:extLst>
            <a:ext uri="{FF2B5EF4-FFF2-40B4-BE49-F238E27FC236}">
              <a16:creationId xmlns:a16="http://schemas.microsoft.com/office/drawing/2014/main" id="{00000000-0008-0000-5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13</xdr:col>
      <xdr:colOff>1238250</xdr:colOff>
      <xdr:row>58</xdr:row>
      <xdr:rowOff>171450</xdr:rowOff>
    </xdr:from>
    <xdr:to>
      <xdr:col>20</xdr:col>
      <xdr:colOff>95250</xdr:colOff>
      <xdr:row>71</xdr:row>
      <xdr:rowOff>333375</xdr:rowOff>
    </xdr:to>
    <xdr:pic>
      <xdr:nvPicPr>
        <xdr:cNvPr id="3" name="XLfitChart2D J66">
          <a:extLst>
            <a:ext uri="{FF2B5EF4-FFF2-40B4-BE49-F238E27FC236}">
              <a16:creationId xmlns:a16="http://schemas.microsoft.com/office/drawing/2014/main" id="{00000000-0008-0000-5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25100" y="11220450"/>
          <a:ext cx="3752850" cy="24955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4" name="XLfitChart2D AW38">
          <a:extLst>
            <a:ext uri="{FF2B5EF4-FFF2-40B4-BE49-F238E27FC236}">
              <a16:creationId xmlns:a16="http://schemas.microsoft.com/office/drawing/2014/main" id="{00000000-0008-0000-5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24</xdr:row>
      <xdr:rowOff>0</xdr:rowOff>
    </xdr:from>
    <xdr:to>
      <xdr:col>5</xdr:col>
      <xdr:colOff>392430</xdr:colOff>
      <xdr:row>33</xdr:row>
      <xdr:rowOff>68580</xdr:rowOff>
    </xdr:to>
    <xdr:sp macro="" textlink="">
      <xdr:nvSpPr>
        <xdr:cNvPr id="59393" name="XLfitRepository" hidden="1">
          <a:extLst>
            <a:ext uri="{63B3BB69-23CF-44E3-9099-C40C66FF867C}">
              <a14:compatExt xmlns:a14="http://schemas.microsoft.com/office/drawing/2010/main" spid="_x0000_s59393"/>
            </a:ext>
            <a:ext uri="{FF2B5EF4-FFF2-40B4-BE49-F238E27FC236}">
              <a16:creationId xmlns:a16="http://schemas.microsoft.com/office/drawing/2014/main" id="{00000000-0008-0000-5200-000001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17</xdr:col>
      <xdr:colOff>247650</xdr:colOff>
      <xdr:row>5</xdr:row>
      <xdr:rowOff>152400</xdr:rowOff>
    </xdr:from>
    <xdr:to>
      <xdr:col>23</xdr:col>
      <xdr:colOff>400050</xdr:colOff>
      <xdr:row>19</xdr:row>
      <xdr:rowOff>30480</xdr:rowOff>
    </xdr:to>
    <xdr:sp macro="" textlink="">
      <xdr:nvSpPr>
        <xdr:cNvPr id="59394" name="XLfitChart2D D21" hidden="1">
          <a:extLst>
            <a:ext uri="{63B3BB69-23CF-44E3-9099-C40C66FF867C}">
              <a14:compatExt xmlns:a14="http://schemas.microsoft.com/office/drawing/2010/main" spid="_x0000_s59394"/>
            </a:ext>
            <a:ext uri="{FF2B5EF4-FFF2-40B4-BE49-F238E27FC236}">
              <a16:creationId xmlns:a16="http://schemas.microsoft.com/office/drawing/2014/main" id="{00000000-0008-0000-5200-000002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335280</xdr:colOff>
      <xdr:row>32</xdr:row>
      <xdr:rowOff>133350</xdr:rowOff>
    </xdr:from>
    <xdr:to>
      <xdr:col>23</xdr:col>
      <xdr:colOff>487680</xdr:colOff>
      <xdr:row>46</xdr:row>
      <xdr:rowOff>11430</xdr:rowOff>
    </xdr:to>
    <xdr:sp macro="" textlink="">
      <xdr:nvSpPr>
        <xdr:cNvPr id="59395" name="XLfitChart2D D42" hidden="1">
          <a:extLst>
            <a:ext uri="{63B3BB69-23CF-44E3-9099-C40C66FF867C}">
              <a14:compatExt xmlns:a14="http://schemas.microsoft.com/office/drawing/2010/main" spid="_x0000_s59395"/>
            </a:ext>
            <a:ext uri="{FF2B5EF4-FFF2-40B4-BE49-F238E27FC236}">
              <a16:creationId xmlns:a16="http://schemas.microsoft.com/office/drawing/2014/main" id="{00000000-0008-0000-5200-000003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438150</xdr:colOff>
      <xdr:row>54</xdr:row>
      <xdr:rowOff>87630</xdr:rowOff>
    </xdr:from>
    <xdr:to>
      <xdr:col>23</xdr:col>
      <xdr:colOff>590550</xdr:colOff>
      <xdr:row>67</xdr:row>
      <xdr:rowOff>152400</xdr:rowOff>
    </xdr:to>
    <xdr:sp macro="" textlink="">
      <xdr:nvSpPr>
        <xdr:cNvPr id="59396" name="XLfitChart2D D61" hidden="1">
          <a:extLst>
            <a:ext uri="{63B3BB69-23CF-44E3-9099-C40C66FF867C}">
              <a14:compatExt xmlns:a14="http://schemas.microsoft.com/office/drawing/2010/main" spid="_x0000_s59396"/>
            </a:ext>
            <a:ext uri="{FF2B5EF4-FFF2-40B4-BE49-F238E27FC236}">
              <a16:creationId xmlns:a16="http://schemas.microsoft.com/office/drawing/2014/main" id="{00000000-0008-0000-5200-000004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xdr:col>
      <xdr:colOff>0</xdr:colOff>
      <xdr:row>24</xdr:row>
      <xdr:rowOff>0</xdr:rowOff>
    </xdr:from>
    <xdr:to>
      <xdr:col>5</xdr:col>
      <xdr:colOff>981075</xdr:colOff>
      <xdr:row>33</xdr:row>
      <xdr:rowOff>171450</xdr:rowOff>
    </xdr:to>
    <xdr:pic>
      <xdr:nvPicPr>
        <xdr:cNvPr id="2" name="XLfitRepository" hidden="1">
          <a:extLst>
            <a:ext uri="{FF2B5EF4-FFF2-40B4-BE49-F238E27FC236}">
              <a16:creationId xmlns:a16="http://schemas.microsoft.com/office/drawing/2014/main" id="{00000000-0008-0000-5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5720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17</xdr:col>
      <xdr:colOff>619125</xdr:colOff>
      <xdr:row>5</xdr:row>
      <xdr:rowOff>381000</xdr:rowOff>
    </xdr:from>
    <xdr:to>
      <xdr:col>23</xdr:col>
      <xdr:colOff>1000125</xdr:colOff>
      <xdr:row>19</xdr:row>
      <xdr:rowOff>76200</xdr:rowOff>
    </xdr:to>
    <xdr:pic>
      <xdr:nvPicPr>
        <xdr:cNvPr id="3" name="XLfitChart2D D21">
          <a:extLst>
            <a:ext uri="{FF2B5EF4-FFF2-40B4-BE49-F238E27FC236}">
              <a16:creationId xmlns:a16="http://schemas.microsoft.com/office/drawing/2014/main" id="{00000000-0008-0000-5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1143000"/>
          <a:ext cx="3657600"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838200</xdr:colOff>
      <xdr:row>32</xdr:row>
      <xdr:rowOff>333375</xdr:rowOff>
    </xdr:from>
    <xdr:to>
      <xdr:col>23</xdr:col>
      <xdr:colOff>1219200</xdr:colOff>
      <xdr:row>46</xdr:row>
      <xdr:rowOff>28575</xdr:rowOff>
    </xdr:to>
    <xdr:pic>
      <xdr:nvPicPr>
        <xdr:cNvPr id="4" name="XLfitChart2D D42">
          <a:extLst>
            <a:ext uri="{FF2B5EF4-FFF2-40B4-BE49-F238E27FC236}">
              <a16:creationId xmlns:a16="http://schemas.microsoft.com/office/drawing/2014/main" id="{00000000-0008-0000-52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01550" y="6286500"/>
          <a:ext cx="3657600" cy="2505075"/>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1095375</xdr:colOff>
      <xdr:row>54</xdr:row>
      <xdr:rowOff>219075</xdr:rowOff>
    </xdr:from>
    <xdr:to>
      <xdr:col>23</xdr:col>
      <xdr:colOff>1476375</xdr:colOff>
      <xdr:row>67</xdr:row>
      <xdr:rowOff>381000</xdr:rowOff>
    </xdr:to>
    <xdr:pic>
      <xdr:nvPicPr>
        <xdr:cNvPr id="5" name="XLfitChart2D D61">
          <a:extLst>
            <a:ext uri="{FF2B5EF4-FFF2-40B4-BE49-F238E27FC236}">
              <a16:creationId xmlns:a16="http://schemas.microsoft.com/office/drawing/2014/main" id="{00000000-0008-0000-5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01550" y="10477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a:extLst>
            <a:ext uri="{FF2B5EF4-FFF2-40B4-BE49-F238E27FC236}">
              <a16:creationId xmlns:a16="http://schemas.microsoft.com/office/drawing/2014/main" id="{00000000-0008-0000-2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a:extLst>
            <a:ext uri="{FF2B5EF4-FFF2-40B4-BE49-F238E27FC236}">
              <a16:creationId xmlns:a16="http://schemas.microsoft.com/office/drawing/2014/main" id="{00000000-0008-0000-2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a:extLst>
            <a:ext uri="{FF2B5EF4-FFF2-40B4-BE49-F238E27FC236}">
              <a16:creationId xmlns:a16="http://schemas.microsoft.com/office/drawing/2014/main" id="{00000000-0008-0000-2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a:extLst>
            <a:ext uri="{FF2B5EF4-FFF2-40B4-BE49-F238E27FC236}">
              <a16:creationId xmlns:a16="http://schemas.microsoft.com/office/drawing/2014/main" id="{00000000-0008-0000-2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a:extLst>
            <a:ext uri="{FF2B5EF4-FFF2-40B4-BE49-F238E27FC236}">
              <a16:creationId xmlns:a16="http://schemas.microsoft.com/office/drawing/2014/main" id="{00000000-0008-0000-2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a:extLst>
            <a:ext uri="{FF2B5EF4-FFF2-40B4-BE49-F238E27FC236}">
              <a16:creationId xmlns:a16="http://schemas.microsoft.com/office/drawing/2014/main" id="{00000000-0008-0000-2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a:extLst>
            <a:ext uri="{FF2B5EF4-FFF2-40B4-BE49-F238E27FC236}">
              <a16:creationId xmlns:a16="http://schemas.microsoft.com/office/drawing/2014/main" id="{00000000-0008-0000-2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a:extLst>
            <a:ext uri="{FF2B5EF4-FFF2-40B4-BE49-F238E27FC236}">
              <a16:creationId xmlns:a16="http://schemas.microsoft.com/office/drawing/2014/main" id="{00000000-0008-0000-2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a:extLst>
            <a:ext uri="{FF2B5EF4-FFF2-40B4-BE49-F238E27FC236}">
              <a16:creationId xmlns:a16="http://schemas.microsoft.com/office/drawing/2014/main" id="{00000000-0008-0000-2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a:extLst>
            <a:ext uri="{FF2B5EF4-FFF2-40B4-BE49-F238E27FC236}">
              <a16:creationId xmlns:a16="http://schemas.microsoft.com/office/drawing/2014/main" id="{00000000-0008-0000-3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a:extLst>
            <a:ext uri="{FF2B5EF4-FFF2-40B4-BE49-F238E27FC236}">
              <a16:creationId xmlns:a16="http://schemas.microsoft.com/office/drawing/2014/main" id="{00000000-0008-0000-3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a:extLst>
            <a:ext uri="{FF2B5EF4-FFF2-40B4-BE49-F238E27FC236}">
              <a16:creationId xmlns:a16="http://schemas.microsoft.com/office/drawing/2014/main" id="{00000000-0008-0000-3E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a:extLst>
            <a:ext uri="{FF2B5EF4-FFF2-40B4-BE49-F238E27FC236}">
              <a16:creationId xmlns:a16="http://schemas.microsoft.com/office/drawing/2014/main" id="{00000000-0008-0000-3E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158834</xdr:colOff>
      <xdr:row>51</xdr:row>
      <xdr:rowOff>109602</xdr:rowOff>
    </xdr:from>
    <xdr:to>
      <xdr:col>20</xdr:col>
      <xdr:colOff>457448</xdr:colOff>
      <xdr:row>66</xdr:row>
      <xdr:rowOff>71502</xdr:rowOff>
    </xdr:to>
    <xdr:graphicFrame macro="">
      <xdr:nvGraphicFramePr>
        <xdr:cNvPr id="2" name="Chart 1">
          <a:extLst>
            <a:ext uri="{FF2B5EF4-FFF2-40B4-BE49-F238E27FC236}">
              <a16:creationId xmlns:a16="http://schemas.microsoft.com/office/drawing/2014/main" id="{00000000-0008-0000-4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66</xdr:row>
      <xdr:rowOff>173428</xdr:rowOff>
    </xdr:from>
    <xdr:to>
      <xdr:col>27</xdr:col>
      <xdr:colOff>554182</xdr:colOff>
      <xdr:row>81</xdr:row>
      <xdr:rowOff>51955</xdr:rowOff>
    </xdr:to>
    <xdr:graphicFrame macro="">
      <xdr:nvGraphicFramePr>
        <xdr:cNvPr id="3" name="Chart 2">
          <a:extLst>
            <a:ext uri="{FF2B5EF4-FFF2-40B4-BE49-F238E27FC236}">
              <a16:creationId xmlns:a16="http://schemas.microsoft.com/office/drawing/2014/main" id="{00000000-0008-0000-4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a:extLst>
            <a:ext uri="{FF2B5EF4-FFF2-40B4-BE49-F238E27FC236}">
              <a16:creationId xmlns:a16="http://schemas.microsoft.com/office/drawing/2014/main" id="{00000000-0008-0000-4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a:extLst>
            <a:ext uri="{FF2B5EF4-FFF2-40B4-BE49-F238E27FC236}">
              <a16:creationId xmlns:a16="http://schemas.microsoft.com/office/drawing/2014/main" id="{00000000-0008-0000-4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35</xdr:row>
      <xdr:rowOff>108857</xdr:rowOff>
    </xdr:to>
    <xdr:graphicFrame macro="">
      <xdr:nvGraphicFramePr>
        <xdr:cNvPr id="6" name="Chart 5">
          <a:extLst>
            <a:ext uri="{FF2B5EF4-FFF2-40B4-BE49-F238E27FC236}">
              <a16:creationId xmlns:a16="http://schemas.microsoft.com/office/drawing/2014/main" id="{00000000-0008-0000-4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69274</xdr:rowOff>
    </xdr:from>
    <xdr:to>
      <xdr:col>27</xdr:col>
      <xdr:colOff>541069</xdr:colOff>
      <xdr:row>35</xdr:row>
      <xdr:rowOff>149680</xdr:rowOff>
    </xdr:to>
    <xdr:graphicFrame macro="">
      <xdr:nvGraphicFramePr>
        <xdr:cNvPr id="7" name="Chart 6">
          <a:extLst>
            <a:ext uri="{FF2B5EF4-FFF2-40B4-BE49-F238E27FC236}">
              <a16:creationId xmlns:a16="http://schemas.microsoft.com/office/drawing/2014/main" id="{00000000-0008-0000-4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51</xdr:row>
      <xdr:rowOff>103909</xdr:rowOff>
    </xdr:from>
    <xdr:to>
      <xdr:col>27</xdr:col>
      <xdr:colOff>593024</xdr:colOff>
      <xdr:row>66</xdr:row>
      <xdr:rowOff>65809</xdr:rowOff>
    </xdr:to>
    <xdr:graphicFrame macro="">
      <xdr:nvGraphicFramePr>
        <xdr:cNvPr id="8" name="Chart 7">
          <a:extLst>
            <a:ext uri="{FF2B5EF4-FFF2-40B4-BE49-F238E27FC236}">
              <a16:creationId xmlns:a16="http://schemas.microsoft.com/office/drawing/2014/main" id="{00000000-0008-0000-4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67</xdr:row>
      <xdr:rowOff>17318</xdr:rowOff>
    </xdr:from>
    <xdr:to>
      <xdr:col>20</xdr:col>
      <xdr:colOff>454478</xdr:colOff>
      <xdr:row>81</xdr:row>
      <xdr:rowOff>169718</xdr:rowOff>
    </xdr:to>
    <xdr:graphicFrame macro="">
      <xdr:nvGraphicFramePr>
        <xdr:cNvPr id="9" name="Chart 8">
          <a:extLst>
            <a:ext uri="{FF2B5EF4-FFF2-40B4-BE49-F238E27FC236}">
              <a16:creationId xmlns:a16="http://schemas.microsoft.com/office/drawing/2014/main" id="{00000000-0008-0000-4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82</xdr:row>
      <xdr:rowOff>69272</xdr:rowOff>
    </xdr:from>
    <xdr:to>
      <xdr:col>28</xdr:col>
      <xdr:colOff>17318</xdr:colOff>
      <xdr:row>96</xdr:row>
      <xdr:rowOff>138299</xdr:rowOff>
    </xdr:to>
    <xdr:graphicFrame macro="">
      <xdr:nvGraphicFramePr>
        <xdr:cNvPr id="10" name="Chart 9">
          <a:extLst>
            <a:ext uri="{FF2B5EF4-FFF2-40B4-BE49-F238E27FC236}">
              <a16:creationId xmlns:a16="http://schemas.microsoft.com/office/drawing/2014/main" id="{00000000-0008-0000-4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82</xdr:row>
      <xdr:rowOff>103662</xdr:rowOff>
    </xdr:from>
    <xdr:to>
      <xdr:col>20</xdr:col>
      <xdr:colOff>523750</xdr:colOff>
      <xdr:row>97</xdr:row>
      <xdr:rowOff>65562</xdr:rowOff>
    </xdr:to>
    <xdr:graphicFrame macro="">
      <xdr:nvGraphicFramePr>
        <xdr:cNvPr id="11" name="Chart 10">
          <a:extLst>
            <a:ext uri="{FF2B5EF4-FFF2-40B4-BE49-F238E27FC236}">
              <a16:creationId xmlns:a16="http://schemas.microsoft.com/office/drawing/2014/main" id="{00000000-0008-0000-4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97</xdr:row>
      <xdr:rowOff>173182</xdr:rowOff>
    </xdr:from>
    <xdr:to>
      <xdr:col>28</xdr:col>
      <xdr:colOff>34636</xdr:colOff>
      <xdr:row>112</xdr:row>
      <xdr:rowOff>51709</xdr:rowOff>
    </xdr:to>
    <xdr:graphicFrame macro="">
      <xdr:nvGraphicFramePr>
        <xdr:cNvPr id="12" name="Chart 11">
          <a:extLst>
            <a:ext uri="{FF2B5EF4-FFF2-40B4-BE49-F238E27FC236}">
              <a16:creationId xmlns:a16="http://schemas.microsoft.com/office/drawing/2014/main" id="{00000000-0008-0000-4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98</xdr:row>
      <xdr:rowOff>17072</xdr:rowOff>
    </xdr:from>
    <xdr:to>
      <xdr:col>20</xdr:col>
      <xdr:colOff>541068</xdr:colOff>
      <xdr:row>112</xdr:row>
      <xdr:rowOff>169472</xdr:rowOff>
    </xdr:to>
    <xdr:graphicFrame macro="">
      <xdr:nvGraphicFramePr>
        <xdr:cNvPr id="13" name="Chart 12">
          <a:extLst>
            <a:ext uri="{FF2B5EF4-FFF2-40B4-BE49-F238E27FC236}">
              <a16:creationId xmlns:a16="http://schemas.microsoft.com/office/drawing/2014/main" id="{00000000-0008-0000-4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a:extLst>
            <a:ext uri="{FF2B5EF4-FFF2-40B4-BE49-F238E27FC236}">
              <a16:creationId xmlns:a16="http://schemas.microsoft.com/office/drawing/2014/main" id="{00000000-0008-0000-4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a:extLst>
            <a:ext uri="{FF2B5EF4-FFF2-40B4-BE49-F238E27FC236}">
              <a16:creationId xmlns:a16="http://schemas.microsoft.com/office/drawing/2014/main" id="{00000000-0008-0000-4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a:extLst>
            <a:ext uri="{FF2B5EF4-FFF2-40B4-BE49-F238E27FC236}">
              <a16:creationId xmlns:a16="http://schemas.microsoft.com/office/drawing/2014/main" id="{00000000-0008-0000-4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a:extLst>
            <a:ext uri="{FF2B5EF4-FFF2-40B4-BE49-F238E27FC236}">
              <a16:creationId xmlns:a16="http://schemas.microsoft.com/office/drawing/2014/main" id="{00000000-0008-0000-4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a:extLst>
            <a:ext uri="{FF2B5EF4-FFF2-40B4-BE49-F238E27FC236}">
              <a16:creationId xmlns:a16="http://schemas.microsoft.com/office/drawing/2014/main" id="{00000000-0008-0000-4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a:extLst>
            <a:ext uri="{FF2B5EF4-FFF2-40B4-BE49-F238E27FC236}">
              <a16:creationId xmlns:a16="http://schemas.microsoft.com/office/drawing/2014/main" id="{00000000-0008-0000-4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a:extLst>
            <a:ext uri="{FF2B5EF4-FFF2-40B4-BE49-F238E27FC236}">
              <a16:creationId xmlns:a16="http://schemas.microsoft.com/office/drawing/2014/main" id="{00000000-0008-0000-4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a:extLst>
            <a:ext uri="{FF2B5EF4-FFF2-40B4-BE49-F238E27FC236}">
              <a16:creationId xmlns:a16="http://schemas.microsoft.com/office/drawing/2014/main" id="{00000000-0008-0000-4E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a:extLst>
            <a:ext uri="{FF2B5EF4-FFF2-40B4-BE49-F238E27FC236}">
              <a16:creationId xmlns:a16="http://schemas.microsoft.com/office/drawing/2014/main" id="{00000000-0008-0000-4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a:extLst>
            <a:ext uri="{FF2B5EF4-FFF2-40B4-BE49-F238E27FC236}">
              <a16:creationId xmlns:a16="http://schemas.microsoft.com/office/drawing/2014/main" id="{00000000-0008-0000-4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a:extLst>
            <a:ext uri="{FF2B5EF4-FFF2-40B4-BE49-F238E27FC236}">
              <a16:creationId xmlns:a16="http://schemas.microsoft.com/office/drawing/2014/main" id="{00000000-0008-0000-4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a:extLst>
            <a:ext uri="{FF2B5EF4-FFF2-40B4-BE49-F238E27FC236}">
              <a16:creationId xmlns:a16="http://schemas.microsoft.com/office/drawing/2014/main" id="{00000000-0008-0000-4F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a:extLst>
            <a:ext uri="{FF2B5EF4-FFF2-40B4-BE49-F238E27FC236}">
              <a16:creationId xmlns:a16="http://schemas.microsoft.com/office/drawing/2014/main" id="{00000000-0008-0000-4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a:extLst>
            <a:ext uri="{FF2B5EF4-FFF2-40B4-BE49-F238E27FC236}">
              <a16:creationId xmlns:a16="http://schemas.microsoft.com/office/drawing/2014/main" id="{00000000-0008-0000-4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58369" name="XLfitRepository" hidden="1">
          <a:extLst>
            <a:ext uri="{63B3BB69-23CF-44E3-9099-C40C66FF867C}">
              <a14:compatExt xmlns:a14="http://schemas.microsoft.com/office/drawing/2010/main" spid="_x0000_s58369"/>
            </a:ext>
            <a:ext uri="{FF2B5EF4-FFF2-40B4-BE49-F238E27FC236}">
              <a16:creationId xmlns:a16="http://schemas.microsoft.com/office/drawing/2014/main" id="{00000000-0008-0000-5000-000001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582930</xdr:colOff>
      <xdr:row>34</xdr:row>
      <xdr:rowOff>152400</xdr:rowOff>
    </xdr:from>
    <xdr:to>
      <xdr:col>19</xdr:col>
      <xdr:colOff>125730</xdr:colOff>
      <xdr:row>48</xdr:row>
      <xdr:rowOff>30480</xdr:rowOff>
    </xdr:to>
    <xdr:sp macro="" textlink="">
      <xdr:nvSpPr>
        <xdr:cNvPr id="58370" name="XLfitChart2D P34" hidden="1">
          <a:extLst>
            <a:ext uri="{63B3BB69-23CF-44E3-9099-C40C66FF867C}">
              <a14:compatExt xmlns:a14="http://schemas.microsoft.com/office/drawing/2010/main" spid="_x0000_s58370"/>
            </a:ext>
            <a:ext uri="{FF2B5EF4-FFF2-40B4-BE49-F238E27FC236}">
              <a16:creationId xmlns:a16="http://schemas.microsoft.com/office/drawing/2014/main" id="{00000000-0008-0000-5000-000002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32</xdr:col>
      <xdr:colOff>449580</xdr:colOff>
      <xdr:row>46</xdr:row>
      <xdr:rowOff>87630</xdr:rowOff>
    </xdr:from>
    <xdr:to>
      <xdr:col>38</xdr:col>
      <xdr:colOff>601980</xdr:colOff>
      <xdr:row>59</xdr:row>
      <xdr:rowOff>152400</xdr:rowOff>
    </xdr:to>
    <xdr:sp macro="" textlink="">
      <xdr:nvSpPr>
        <xdr:cNvPr id="58371" name="XLfitChart2D AG38" hidden="1">
          <a:extLst>
            <a:ext uri="{63B3BB69-23CF-44E3-9099-C40C66FF867C}">
              <a14:compatExt xmlns:a14="http://schemas.microsoft.com/office/drawing/2010/main" spid="_x0000_s58371"/>
            </a:ext>
            <a:ext uri="{FF2B5EF4-FFF2-40B4-BE49-F238E27FC236}">
              <a16:creationId xmlns:a16="http://schemas.microsoft.com/office/drawing/2014/main" id="{00000000-0008-0000-5000-000003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58372" name="XLfitChart2D AW38" hidden="1">
          <a:extLst>
            <a:ext uri="{63B3BB69-23CF-44E3-9099-C40C66FF867C}">
              <a14:compatExt xmlns:a14="http://schemas.microsoft.com/office/drawing/2010/main" spid="_x0000_s58372"/>
            </a:ext>
            <a:ext uri="{FF2B5EF4-FFF2-40B4-BE49-F238E27FC236}">
              <a16:creationId xmlns:a16="http://schemas.microsoft.com/office/drawing/2014/main" id="{00000000-0008-0000-5000-000004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a:extLst>
            <a:ext uri="{FF2B5EF4-FFF2-40B4-BE49-F238E27FC236}">
              <a16:creationId xmlns:a16="http://schemas.microsoft.com/office/drawing/2014/main" id="{00000000-0008-0000-5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12</xdr:col>
      <xdr:colOff>1457325</xdr:colOff>
      <xdr:row>34</xdr:row>
      <xdr:rowOff>381000</xdr:rowOff>
    </xdr:from>
    <xdr:to>
      <xdr:col>19</xdr:col>
      <xdr:colOff>314325</xdr:colOff>
      <xdr:row>48</xdr:row>
      <xdr:rowOff>76200</xdr:rowOff>
    </xdr:to>
    <xdr:pic>
      <xdr:nvPicPr>
        <xdr:cNvPr id="3" name="XLfitChart2D P34">
          <a:extLst>
            <a:ext uri="{FF2B5EF4-FFF2-40B4-BE49-F238E27FC236}">
              <a16:creationId xmlns:a16="http://schemas.microsoft.com/office/drawing/2014/main" id="{00000000-0008-0000-5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0" y="6667500"/>
          <a:ext cx="3971925"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32</xdr:col>
      <xdr:colOff>1123950</xdr:colOff>
      <xdr:row>46</xdr:row>
      <xdr:rowOff>219075</xdr:rowOff>
    </xdr:from>
    <xdr:to>
      <xdr:col>38</xdr:col>
      <xdr:colOff>1504950</xdr:colOff>
      <xdr:row>59</xdr:row>
      <xdr:rowOff>381000</xdr:rowOff>
    </xdr:to>
    <xdr:pic>
      <xdr:nvPicPr>
        <xdr:cNvPr id="4" name="XLfitChart2D AG38">
          <a:extLst>
            <a:ext uri="{FF2B5EF4-FFF2-40B4-BE49-F238E27FC236}">
              <a16:creationId xmlns:a16="http://schemas.microsoft.com/office/drawing/2014/main" id="{00000000-0008-0000-5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17275" y="8953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5" name="XLfitChart2D AW38">
          <a:extLst>
            <a:ext uri="{FF2B5EF4-FFF2-40B4-BE49-F238E27FC236}">
              <a16:creationId xmlns:a16="http://schemas.microsoft.com/office/drawing/2014/main" id="{00000000-0008-0000-5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refreshError="1"/>
      <sheetData sheetId="1" refreshError="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fit4"/>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7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2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8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25.bin"/><Relationship Id="rId4" Type="http://schemas.openxmlformats.org/officeDocument/2006/relationships/comments" Target="../comments3.xml"/></Relationships>
</file>

<file path=xl/worksheets/_rels/sheet8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26.bin"/><Relationship Id="rId4" Type="http://schemas.openxmlformats.org/officeDocument/2006/relationships/comments" Target="../comments4.xml"/></Relationships>
</file>

<file path=xl/worksheets/_rels/sheet8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27.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
  <sheetViews>
    <sheetView showGridLines="0" topLeftCell="A41" zoomScaleNormal="100" workbookViewId="0">
      <selection activeCell="B67" sqref="B67"/>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202" t="s">
        <v>103</v>
      </c>
      <c r="B1" s="202"/>
      <c r="C1" s="202"/>
      <c r="D1" s="202"/>
      <c r="E1" s="202"/>
      <c r="F1" s="202"/>
      <c r="G1" s="202"/>
      <c r="H1" s="202"/>
      <c r="I1" s="202"/>
      <c r="J1" s="202"/>
      <c r="K1" s="202"/>
      <c r="L1" s="202"/>
      <c r="M1" s="202"/>
    </row>
    <row r="2" spans="1:16" x14ac:dyDescent="0.25">
      <c r="A2" s="31"/>
      <c r="B2" s="31"/>
      <c r="C2" s="31"/>
      <c r="D2" s="31"/>
      <c r="E2" s="31"/>
      <c r="F2" s="31"/>
      <c r="G2" s="31"/>
      <c r="H2" s="31"/>
      <c r="I2" s="31"/>
      <c r="J2" s="31"/>
      <c r="K2" s="31"/>
      <c r="L2" s="31"/>
      <c r="M2" s="31"/>
      <c r="N2" s="31"/>
      <c r="O2" s="31"/>
      <c r="P2" s="31"/>
    </row>
    <row r="3" spans="1:16" x14ac:dyDescent="0.25">
      <c r="A3" s="33" t="s">
        <v>104</v>
      </c>
      <c r="B3" s="34"/>
      <c r="C3" s="34"/>
      <c r="D3" s="34"/>
      <c r="E3" s="34"/>
      <c r="F3" s="34"/>
      <c r="G3" s="34"/>
      <c r="H3" s="34"/>
      <c r="I3" s="34"/>
      <c r="J3" s="34"/>
      <c r="K3" s="34"/>
      <c r="L3" s="34"/>
      <c r="M3" s="34"/>
      <c r="N3" s="31"/>
      <c r="O3" s="31"/>
      <c r="P3" s="31"/>
    </row>
    <row r="4" spans="1:16" x14ac:dyDescent="0.25">
      <c r="A4" s="34" t="s">
        <v>105</v>
      </c>
      <c r="B4" s="34"/>
      <c r="C4" s="34"/>
      <c r="D4" s="34"/>
      <c r="E4" s="34"/>
      <c r="F4" s="34"/>
      <c r="G4" s="34"/>
      <c r="H4" s="34"/>
      <c r="I4" s="34"/>
      <c r="J4" s="34"/>
      <c r="K4" s="34"/>
      <c r="L4" s="34"/>
      <c r="M4" s="34"/>
      <c r="N4" s="31"/>
      <c r="O4" s="31"/>
      <c r="P4" s="31"/>
    </row>
    <row r="5" spans="1:16" ht="69" customHeight="1" x14ac:dyDescent="0.25">
      <c r="A5" s="203" t="s">
        <v>106</v>
      </c>
      <c r="B5" s="203"/>
      <c r="C5" s="203"/>
      <c r="D5" s="203"/>
      <c r="E5" s="34"/>
      <c r="F5" s="34"/>
      <c r="G5" s="34"/>
      <c r="H5" s="34"/>
      <c r="I5" s="34"/>
      <c r="J5" s="34"/>
      <c r="K5" s="34"/>
      <c r="L5" s="34"/>
      <c r="M5" s="34"/>
      <c r="N5" s="31"/>
      <c r="O5" s="31"/>
      <c r="P5" s="31"/>
    </row>
    <row r="6" spans="1:16" x14ac:dyDescent="0.25">
      <c r="A6" s="31"/>
      <c r="B6" s="31"/>
      <c r="C6" s="31"/>
      <c r="D6" s="31"/>
      <c r="E6" s="31"/>
      <c r="F6" s="31"/>
      <c r="G6" s="31"/>
      <c r="H6" s="31"/>
      <c r="I6" s="31"/>
      <c r="J6" s="31"/>
      <c r="K6" s="31"/>
      <c r="L6" s="31"/>
      <c r="M6" s="31"/>
      <c r="N6" s="31"/>
      <c r="O6" s="31"/>
      <c r="P6" s="31"/>
    </row>
    <row r="7" spans="1:16" x14ac:dyDescent="0.25">
      <c r="A7" s="33" t="s">
        <v>107</v>
      </c>
      <c r="B7" s="34"/>
      <c r="C7" s="34"/>
      <c r="D7" s="34"/>
      <c r="E7" s="34"/>
      <c r="F7" s="40"/>
      <c r="G7" s="34"/>
      <c r="H7" s="34"/>
      <c r="I7" s="34"/>
      <c r="J7" s="34"/>
      <c r="K7" s="34"/>
      <c r="L7" s="34"/>
      <c r="M7" s="34"/>
      <c r="N7" s="31"/>
      <c r="O7" s="31"/>
      <c r="P7" s="31"/>
    </row>
    <row r="8" spans="1:16" x14ac:dyDescent="0.25">
      <c r="A8" s="33" t="s">
        <v>108</v>
      </c>
      <c r="B8" s="49" t="s">
        <v>109</v>
      </c>
      <c r="C8" s="33" t="s">
        <v>110</v>
      </c>
      <c r="D8" s="207">
        <f ca="1">NOW()</f>
        <v>45593.728938657405</v>
      </c>
      <c r="E8" s="207"/>
      <c r="F8" s="40"/>
      <c r="G8" s="34"/>
      <c r="H8" s="34"/>
      <c r="I8" s="34"/>
      <c r="J8" s="34"/>
      <c r="K8" s="34"/>
      <c r="L8" s="34"/>
      <c r="M8" s="34"/>
      <c r="N8" s="31"/>
      <c r="O8" s="31"/>
      <c r="P8" s="31"/>
    </row>
    <row r="9" spans="1:16" x14ac:dyDescent="0.25">
      <c r="A9" s="33" t="s">
        <v>120</v>
      </c>
      <c r="B9" s="34"/>
      <c r="C9" s="36" t="s">
        <v>121</v>
      </c>
      <c r="D9" s="40"/>
      <c r="E9" s="34"/>
      <c r="F9" s="34"/>
      <c r="G9" s="34"/>
      <c r="H9" s="34"/>
      <c r="I9" s="34"/>
      <c r="J9" s="34"/>
      <c r="K9" s="34"/>
      <c r="L9" s="34"/>
      <c r="M9" s="34"/>
      <c r="N9" s="31"/>
      <c r="O9" s="31"/>
      <c r="P9" s="31"/>
    </row>
    <row r="10" spans="1:16" s="22" customFormat="1" x14ac:dyDescent="0.25">
      <c r="A10" s="31"/>
      <c r="B10" s="31"/>
      <c r="C10" s="31"/>
      <c r="D10" s="31"/>
      <c r="E10" s="31"/>
      <c r="F10" s="31"/>
      <c r="G10" s="31"/>
      <c r="H10" s="31"/>
      <c r="I10" s="31"/>
      <c r="J10" s="31"/>
      <c r="K10" s="31"/>
      <c r="L10" s="31"/>
      <c r="M10" s="31"/>
      <c r="N10" s="31"/>
      <c r="O10" s="31"/>
      <c r="P10" s="31"/>
    </row>
    <row r="11" spans="1:16" x14ac:dyDescent="0.25">
      <c r="A11" s="32" t="s">
        <v>112</v>
      </c>
      <c r="B11" s="31"/>
      <c r="C11" s="31"/>
      <c r="D11" s="31"/>
      <c r="E11" s="31"/>
      <c r="F11" s="31"/>
      <c r="G11" s="31"/>
      <c r="H11" s="31"/>
      <c r="I11" s="31"/>
      <c r="J11" s="31"/>
      <c r="K11" s="31"/>
      <c r="L11" s="31"/>
      <c r="M11" s="31"/>
      <c r="N11" s="31"/>
      <c r="O11" s="31"/>
      <c r="P11" s="31"/>
    </row>
    <row r="12" spans="1:16" x14ac:dyDescent="0.25">
      <c r="A12" s="203" t="s">
        <v>113</v>
      </c>
      <c r="B12" s="203"/>
      <c r="C12" s="203"/>
      <c r="D12" s="203"/>
      <c r="E12" s="203"/>
      <c r="F12" s="203"/>
      <c r="G12" s="203"/>
      <c r="H12" s="203"/>
      <c r="I12" s="203"/>
      <c r="J12" s="203"/>
      <c r="K12" s="203"/>
      <c r="L12" s="203"/>
      <c r="M12" s="203"/>
      <c r="N12" s="31"/>
      <c r="O12" s="31"/>
      <c r="P12" s="31"/>
    </row>
    <row r="13" spans="1:16" x14ac:dyDescent="0.25">
      <c r="A13" s="203"/>
      <c r="B13" s="203"/>
      <c r="C13" s="203"/>
      <c r="D13" s="203"/>
      <c r="E13" s="203"/>
      <c r="F13" s="203"/>
      <c r="G13" s="203"/>
      <c r="H13" s="203"/>
      <c r="I13" s="203"/>
      <c r="J13" s="203"/>
      <c r="K13" s="203"/>
      <c r="L13" s="203"/>
      <c r="M13" s="203"/>
      <c r="N13" s="31"/>
      <c r="O13" s="31"/>
      <c r="P13" s="31"/>
    </row>
    <row r="14" spans="1:16" x14ac:dyDescent="0.25">
      <c r="A14" s="203"/>
      <c r="B14" s="203"/>
      <c r="C14" s="203"/>
      <c r="D14" s="203"/>
      <c r="E14" s="203"/>
      <c r="F14" s="203"/>
      <c r="G14" s="203"/>
      <c r="H14" s="203"/>
      <c r="I14" s="203"/>
      <c r="J14" s="203"/>
      <c r="K14" s="203"/>
      <c r="L14" s="203"/>
      <c r="M14" s="203"/>
      <c r="N14" s="31"/>
      <c r="O14" s="31"/>
      <c r="P14" s="31"/>
    </row>
    <row r="15" spans="1:16" x14ac:dyDescent="0.25">
      <c r="A15" s="203"/>
      <c r="B15" s="203"/>
      <c r="C15" s="203"/>
      <c r="D15" s="203"/>
      <c r="E15" s="203"/>
      <c r="F15" s="203"/>
      <c r="G15" s="203"/>
      <c r="H15" s="203"/>
      <c r="I15" s="203"/>
      <c r="J15" s="203"/>
      <c r="K15" s="203"/>
      <c r="L15" s="203"/>
      <c r="M15" s="203"/>
      <c r="N15" s="31"/>
      <c r="O15" s="31"/>
      <c r="P15" s="31"/>
    </row>
    <row r="16" spans="1:16" x14ac:dyDescent="0.25">
      <c r="A16" s="203"/>
      <c r="B16" s="203"/>
      <c r="C16" s="203"/>
      <c r="D16" s="203"/>
      <c r="E16" s="203"/>
      <c r="F16" s="203"/>
      <c r="G16" s="203"/>
      <c r="H16" s="203"/>
      <c r="I16" s="203"/>
      <c r="J16" s="203"/>
      <c r="K16" s="203"/>
      <c r="L16" s="203"/>
      <c r="M16" s="203"/>
      <c r="N16" s="31"/>
      <c r="O16" s="31"/>
      <c r="P16" s="31"/>
    </row>
    <row r="17" spans="1:16" x14ac:dyDescent="0.25">
      <c r="A17" s="203"/>
      <c r="B17" s="203"/>
      <c r="C17" s="203"/>
      <c r="D17" s="203"/>
      <c r="E17" s="203"/>
      <c r="F17" s="203"/>
      <c r="G17" s="203"/>
      <c r="H17" s="203"/>
      <c r="I17" s="203"/>
      <c r="J17" s="203"/>
      <c r="K17" s="203"/>
      <c r="L17" s="203"/>
      <c r="M17" s="203"/>
      <c r="N17" s="31"/>
      <c r="O17" s="31"/>
      <c r="P17" s="31"/>
    </row>
    <row r="18" spans="1:16" x14ac:dyDescent="0.25">
      <c r="A18" s="203"/>
      <c r="B18" s="203"/>
      <c r="C18" s="203"/>
      <c r="D18" s="203"/>
      <c r="E18" s="203"/>
      <c r="F18" s="203"/>
      <c r="G18" s="203"/>
      <c r="H18" s="203"/>
      <c r="I18" s="203"/>
      <c r="J18" s="203"/>
      <c r="K18" s="203"/>
      <c r="L18" s="203"/>
      <c r="M18" s="203"/>
      <c r="N18" s="31"/>
      <c r="O18" s="31"/>
      <c r="P18" s="31"/>
    </row>
    <row r="19" spans="1:16" x14ac:dyDescent="0.25">
      <c r="A19" s="203"/>
      <c r="B19" s="203"/>
      <c r="C19" s="203"/>
      <c r="D19" s="203"/>
      <c r="E19" s="203"/>
      <c r="F19" s="203"/>
      <c r="G19" s="203"/>
      <c r="H19" s="203"/>
      <c r="I19" s="203"/>
      <c r="J19" s="203"/>
      <c r="K19" s="203"/>
      <c r="L19" s="203"/>
      <c r="M19" s="203"/>
      <c r="N19" s="31"/>
      <c r="O19" s="31"/>
      <c r="P19" s="31"/>
    </row>
    <row r="20" spans="1:16" x14ac:dyDescent="0.25">
      <c r="A20" s="203"/>
      <c r="B20" s="203"/>
      <c r="C20" s="203"/>
      <c r="D20" s="203"/>
      <c r="E20" s="203"/>
      <c r="F20" s="203"/>
      <c r="G20" s="203"/>
      <c r="H20" s="203"/>
      <c r="I20" s="203"/>
      <c r="J20" s="203"/>
      <c r="K20" s="203"/>
      <c r="L20" s="203"/>
      <c r="M20" s="203"/>
      <c r="N20" s="31"/>
      <c r="O20" s="31"/>
      <c r="P20" s="31"/>
    </row>
    <row r="21" spans="1:16" x14ac:dyDescent="0.25">
      <c r="A21" s="203"/>
      <c r="B21" s="203"/>
      <c r="C21" s="203"/>
      <c r="D21" s="203"/>
      <c r="E21" s="203"/>
      <c r="F21" s="203"/>
      <c r="G21" s="203"/>
      <c r="H21" s="203"/>
      <c r="I21" s="203"/>
      <c r="J21" s="203"/>
      <c r="K21" s="203"/>
      <c r="L21" s="203"/>
      <c r="M21" s="203"/>
      <c r="N21" s="31"/>
      <c r="O21" s="31"/>
      <c r="P21" s="31"/>
    </row>
    <row r="22" spans="1:16" x14ac:dyDescent="0.25">
      <c r="A22" s="203"/>
      <c r="B22" s="203"/>
      <c r="C22" s="203"/>
      <c r="D22" s="203"/>
      <c r="E22" s="203"/>
      <c r="F22" s="203"/>
      <c r="G22" s="203"/>
      <c r="H22" s="203"/>
      <c r="I22" s="203"/>
      <c r="J22" s="203"/>
      <c r="K22" s="203"/>
      <c r="L22" s="203"/>
      <c r="M22" s="203"/>
      <c r="N22" s="31"/>
      <c r="O22" s="31"/>
      <c r="P22" s="31"/>
    </row>
    <row r="23" spans="1:16" x14ac:dyDescent="0.25">
      <c r="A23" s="203"/>
      <c r="B23" s="203"/>
      <c r="C23" s="203"/>
      <c r="D23" s="203"/>
      <c r="E23" s="203"/>
      <c r="F23" s="203"/>
      <c r="G23" s="203"/>
      <c r="H23" s="203"/>
      <c r="I23" s="203"/>
      <c r="J23" s="203"/>
      <c r="K23" s="203"/>
      <c r="L23" s="203"/>
      <c r="M23" s="203"/>
      <c r="N23" s="31"/>
      <c r="O23" s="31"/>
      <c r="P23" s="31"/>
    </row>
    <row r="24" spans="1:16" x14ac:dyDescent="0.25">
      <c r="A24" s="31"/>
      <c r="B24" s="31"/>
      <c r="C24" s="31"/>
      <c r="D24" s="31"/>
      <c r="E24" s="31"/>
      <c r="F24" s="31"/>
      <c r="G24" s="31"/>
      <c r="H24" s="31"/>
      <c r="I24" s="31"/>
      <c r="J24" s="31"/>
      <c r="K24" s="31"/>
      <c r="L24" s="31"/>
      <c r="M24" s="31"/>
      <c r="N24" s="31"/>
      <c r="O24" s="31"/>
      <c r="P24" s="31"/>
    </row>
    <row r="25" spans="1:16" x14ac:dyDescent="0.25">
      <c r="A25" s="33" t="s">
        <v>114</v>
      </c>
      <c r="B25" s="34"/>
      <c r="C25" s="34"/>
      <c r="D25" s="34"/>
      <c r="E25" s="34"/>
      <c r="F25" s="34"/>
      <c r="G25" s="34"/>
      <c r="H25" s="34"/>
      <c r="I25" s="34"/>
      <c r="J25" s="34"/>
      <c r="K25" s="34"/>
      <c r="L25" s="34"/>
      <c r="M25" s="34"/>
      <c r="N25" s="31"/>
      <c r="O25" s="31"/>
      <c r="P25" s="31"/>
    </row>
    <row r="26" spans="1:16" x14ac:dyDescent="0.25">
      <c r="A26" s="34"/>
      <c r="B26" s="34"/>
      <c r="C26" s="34"/>
      <c r="D26" s="34"/>
      <c r="E26" s="34"/>
      <c r="F26" s="34"/>
      <c r="G26" s="34"/>
      <c r="H26" s="34"/>
      <c r="I26" s="34"/>
      <c r="J26" s="34"/>
      <c r="K26" s="34"/>
      <c r="L26" s="34"/>
      <c r="M26" s="34"/>
      <c r="N26" s="31"/>
      <c r="O26" s="31"/>
      <c r="P26" s="31"/>
    </row>
    <row r="27" spans="1:16" x14ac:dyDescent="0.25">
      <c r="A27" s="31"/>
      <c r="B27" s="31"/>
      <c r="C27" s="31"/>
      <c r="D27" s="31"/>
      <c r="E27" s="31"/>
      <c r="F27" s="31"/>
      <c r="G27" s="31"/>
      <c r="H27" s="31"/>
      <c r="I27" s="31"/>
      <c r="J27" s="31"/>
      <c r="K27" s="31"/>
      <c r="L27" s="31"/>
      <c r="M27" s="31"/>
      <c r="N27" s="31"/>
      <c r="O27" s="31"/>
      <c r="P27" s="31"/>
    </row>
    <row r="28" spans="1:16" x14ac:dyDescent="0.25">
      <c r="A28" s="33" t="s">
        <v>115</v>
      </c>
      <c r="B28" s="34"/>
      <c r="C28" s="34"/>
      <c r="D28" s="34"/>
      <c r="E28" s="34"/>
      <c r="F28" s="34"/>
      <c r="G28" s="34"/>
      <c r="H28" s="34"/>
      <c r="I28" s="34"/>
      <c r="J28" s="34"/>
      <c r="K28" s="34"/>
      <c r="L28" s="34"/>
      <c r="M28" s="34"/>
      <c r="N28" s="31"/>
      <c r="O28" s="31"/>
      <c r="P28" s="31"/>
    </row>
    <row r="29" spans="1:16" x14ac:dyDescent="0.25">
      <c r="A29" s="208" t="s">
        <v>435</v>
      </c>
      <c r="B29" s="209"/>
      <c r="C29" s="209"/>
      <c r="D29" s="209"/>
      <c r="E29" s="209"/>
      <c r="F29" s="209"/>
      <c r="G29" s="209"/>
      <c r="H29" s="209"/>
      <c r="I29" s="209"/>
      <c r="J29" s="209"/>
      <c r="K29" s="209"/>
      <c r="L29" s="209"/>
      <c r="M29" s="209"/>
      <c r="N29" s="31"/>
      <c r="O29" s="31"/>
      <c r="P29" s="31"/>
    </row>
    <row r="31" spans="1:16" x14ac:dyDescent="0.25">
      <c r="A31" s="39" t="s">
        <v>111</v>
      </c>
      <c r="B31" s="40"/>
      <c r="C31" s="40"/>
      <c r="D31" s="40"/>
      <c r="E31" s="40"/>
      <c r="F31" s="40"/>
      <c r="G31" s="40"/>
      <c r="H31" s="40"/>
      <c r="I31" s="40"/>
      <c r="J31" s="40"/>
      <c r="K31" s="40"/>
      <c r="L31" s="40"/>
      <c r="M31" s="40"/>
    </row>
    <row r="32" spans="1:16" ht="31.5" customHeight="1" x14ac:dyDescent="0.25">
      <c r="A32" s="203" t="s">
        <v>116</v>
      </c>
      <c r="B32" s="203"/>
      <c r="C32" s="203"/>
      <c r="D32" s="203"/>
      <c r="E32" s="203"/>
      <c r="F32" s="203"/>
      <c r="G32" s="203"/>
      <c r="H32" s="203"/>
      <c r="I32" s="203"/>
      <c r="J32" s="203"/>
      <c r="K32" s="203"/>
      <c r="L32" s="203"/>
      <c r="M32" s="203"/>
    </row>
    <row r="33" spans="1:13" x14ac:dyDescent="0.25">
      <c r="A33" s="40" t="s">
        <v>122</v>
      </c>
      <c r="B33" s="40"/>
      <c r="C33" s="40"/>
      <c r="D33" s="40"/>
      <c r="E33" s="40"/>
      <c r="F33" s="41" t="s">
        <v>123</v>
      </c>
      <c r="G33" s="40"/>
      <c r="H33" s="40"/>
      <c r="I33" s="40"/>
      <c r="J33" s="40"/>
      <c r="K33" s="40"/>
      <c r="L33" s="40"/>
      <c r="M33" s="40"/>
    </row>
    <row r="34" spans="1:13" x14ac:dyDescent="0.25">
      <c r="A34" s="40" t="s">
        <v>126</v>
      </c>
      <c r="B34" s="40"/>
      <c r="C34" s="40"/>
      <c r="D34" s="40"/>
      <c r="E34" s="40"/>
      <c r="F34" s="40"/>
      <c r="G34" s="40"/>
      <c r="H34" s="40"/>
      <c r="I34" s="40"/>
      <c r="J34" s="40"/>
      <c r="K34" s="40"/>
      <c r="L34" s="40"/>
      <c r="M34" s="40"/>
    </row>
    <row r="35" spans="1:13" x14ac:dyDescent="0.25">
      <c r="A35" s="40" t="s">
        <v>127</v>
      </c>
      <c r="B35" s="40"/>
      <c r="C35" s="40"/>
      <c r="D35" s="40"/>
      <c r="E35" s="40"/>
      <c r="F35" s="40"/>
      <c r="G35" s="40"/>
      <c r="H35" s="40"/>
      <c r="I35" s="40"/>
      <c r="J35" s="40"/>
      <c r="K35" s="40"/>
      <c r="L35" s="40"/>
      <c r="M35" s="40"/>
    </row>
    <row r="36" spans="1:13" x14ac:dyDescent="0.25">
      <c r="A36" s="40" t="s">
        <v>128</v>
      </c>
      <c r="B36" s="40"/>
      <c r="C36" s="40"/>
      <c r="D36" s="40"/>
      <c r="E36" s="40"/>
      <c r="F36" s="40"/>
      <c r="G36" s="40"/>
      <c r="H36" s="40"/>
      <c r="I36" s="40"/>
      <c r="J36" s="40"/>
      <c r="K36" s="40"/>
      <c r="L36" s="40"/>
      <c r="M36" s="40"/>
    </row>
    <row r="37" spans="1:13" x14ac:dyDescent="0.25">
      <c r="A37" s="40" t="s">
        <v>436</v>
      </c>
      <c r="B37" s="40"/>
      <c r="C37" s="40"/>
      <c r="D37" s="40"/>
      <c r="E37" s="40"/>
      <c r="F37" s="40"/>
      <c r="G37" s="40"/>
      <c r="H37" s="40"/>
      <c r="I37" s="40"/>
      <c r="J37" s="40"/>
      <c r="K37" s="40"/>
      <c r="L37" s="40"/>
      <c r="M37" s="40"/>
    </row>
    <row r="38" spans="1:13" x14ac:dyDescent="0.25">
      <c r="A38" s="40" t="s">
        <v>129</v>
      </c>
      <c r="B38" s="40"/>
      <c r="C38" s="40"/>
      <c r="D38" s="40"/>
      <c r="E38" s="40"/>
      <c r="F38" s="40"/>
      <c r="G38" s="40"/>
      <c r="H38" s="40"/>
      <c r="I38" s="40"/>
      <c r="J38" s="40"/>
      <c r="K38" s="40"/>
      <c r="L38" s="40"/>
      <c r="M38" s="40"/>
    </row>
    <row r="39" spans="1:13" x14ac:dyDescent="0.25">
      <c r="A39" s="40" t="s">
        <v>130</v>
      </c>
      <c r="B39" s="40"/>
      <c r="C39" s="40"/>
      <c r="D39" s="40"/>
      <c r="E39" s="40"/>
      <c r="F39" s="40"/>
      <c r="G39" s="40"/>
      <c r="H39" s="40"/>
      <c r="I39" s="40"/>
      <c r="J39" s="40"/>
      <c r="K39" s="40"/>
      <c r="L39" s="40"/>
      <c r="M39" s="40"/>
    </row>
    <row r="42" spans="1:13" x14ac:dyDescent="0.25">
      <c r="A42" s="39" t="s">
        <v>131</v>
      </c>
      <c r="B42" s="40"/>
      <c r="C42" s="40"/>
      <c r="D42" s="40"/>
      <c r="E42" s="40"/>
      <c r="F42" s="40"/>
      <c r="G42" s="40"/>
      <c r="H42" s="40"/>
      <c r="I42" s="40"/>
      <c r="J42" s="40"/>
      <c r="K42" s="40"/>
      <c r="L42" s="40"/>
      <c r="M42" s="40"/>
    </row>
    <row r="43" spans="1:13" x14ac:dyDescent="0.25">
      <c r="A43" s="43" t="s">
        <v>132</v>
      </c>
      <c r="B43" s="44" t="s">
        <v>134</v>
      </c>
      <c r="C43" s="204" t="s">
        <v>135</v>
      </c>
      <c r="D43" s="205"/>
      <c r="E43" s="205"/>
      <c r="F43" s="205"/>
      <c r="G43" s="205"/>
      <c r="H43" s="205"/>
      <c r="I43" s="205"/>
      <c r="J43" s="205"/>
      <c r="K43" s="205"/>
      <c r="L43" s="205"/>
      <c r="M43" s="206"/>
    </row>
    <row r="44" spans="1:13" x14ac:dyDescent="0.25">
      <c r="A44" s="42" t="s">
        <v>133</v>
      </c>
      <c r="B44" s="47" t="s">
        <v>136</v>
      </c>
      <c r="C44" s="197" t="s">
        <v>231</v>
      </c>
      <c r="D44" s="197"/>
      <c r="E44" s="197"/>
      <c r="F44" s="197"/>
      <c r="G44" s="197"/>
      <c r="H44" s="197"/>
      <c r="I44" s="197"/>
      <c r="J44" s="197"/>
      <c r="K44" s="197"/>
      <c r="L44" s="197"/>
      <c r="M44" s="197"/>
    </row>
    <row r="45" spans="1:13" x14ac:dyDescent="0.25">
      <c r="A45" s="42" t="s">
        <v>133</v>
      </c>
      <c r="B45" s="47" t="s">
        <v>137</v>
      </c>
      <c r="C45" s="197" t="s">
        <v>230</v>
      </c>
      <c r="D45" s="197"/>
      <c r="E45" s="197"/>
      <c r="F45" s="197"/>
      <c r="G45" s="197"/>
      <c r="H45" s="197"/>
      <c r="I45" s="197"/>
      <c r="J45" s="197"/>
      <c r="K45" s="197"/>
      <c r="L45" s="197"/>
      <c r="M45" s="197"/>
    </row>
    <row r="46" spans="1:13" x14ac:dyDescent="0.25">
      <c r="A46" s="42" t="s">
        <v>133</v>
      </c>
      <c r="B46" s="47" t="s">
        <v>138</v>
      </c>
      <c r="C46" s="197" t="s">
        <v>229</v>
      </c>
      <c r="D46" s="197"/>
      <c r="E46" s="197"/>
      <c r="F46" s="197"/>
      <c r="G46" s="197"/>
      <c r="H46" s="197"/>
      <c r="I46" s="197"/>
      <c r="J46" s="197"/>
      <c r="K46" s="197"/>
      <c r="L46" s="197"/>
      <c r="M46" s="197"/>
    </row>
    <row r="47" spans="1:13" x14ac:dyDescent="0.25">
      <c r="A47" s="42" t="s">
        <v>133</v>
      </c>
      <c r="B47" s="47" t="s">
        <v>139</v>
      </c>
      <c r="C47" s="197" t="s">
        <v>228</v>
      </c>
      <c r="D47" s="197"/>
      <c r="E47" s="197"/>
      <c r="F47" s="197"/>
      <c r="G47" s="197"/>
      <c r="H47" s="197"/>
      <c r="I47" s="197"/>
      <c r="J47" s="197"/>
      <c r="K47" s="197"/>
      <c r="L47" s="197"/>
      <c r="M47" s="197"/>
    </row>
    <row r="48" spans="1:13" x14ac:dyDescent="0.25">
      <c r="A48" s="42" t="s">
        <v>133</v>
      </c>
      <c r="B48" s="47" t="s">
        <v>140</v>
      </c>
      <c r="C48" s="197" t="s">
        <v>227</v>
      </c>
      <c r="D48" s="197"/>
      <c r="E48" s="197"/>
      <c r="F48" s="197"/>
      <c r="G48" s="197"/>
      <c r="H48" s="197"/>
      <c r="I48" s="197"/>
      <c r="J48" s="197"/>
      <c r="K48" s="197"/>
      <c r="L48" s="197"/>
      <c r="M48" s="197"/>
    </row>
    <row r="49" spans="1:13" x14ac:dyDescent="0.25">
      <c r="A49" s="42" t="s">
        <v>133</v>
      </c>
      <c r="B49" s="47" t="s">
        <v>225</v>
      </c>
      <c r="C49" s="197" t="s">
        <v>226</v>
      </c>
      <c r="D49" s="197"/>
      <c r="E49" s="197"/>
      <c r="F49" s="197"/>
      <c r="G49" s="197"/>
      <c r="H49" s="197"/>
      <c r="I49" s="197"/>
      <c r="J49" s="197"/>
      <c r="K49" s="197"/>
      <c r="L49" s="197"/>
      <c r="M49" s="197"/>
    </row>
    <row r="50" spans="1:13" x14ac:dyDescent="0.25">
      <c r="A50" s="42" t="s">
        <v>133</v>
      </c>
      <c r="B50" s="47" t="s">
        <v>141</v>
      </c>
      <c r="C50" s="197" t="s">
        <v>224</v>
      </c>
      <c r="D50" s="197"/>
      <c r="E50" s="197"/>
      <c r="F50" s="197"/>
      <c r="G50" s="197"/>
      <c r="H50" s="197"/>
      <c r="I50" s="197"/>
      <c r="J50" s="197"/>
      <c r="K50" s="197"/>
      <c r="L50" s="197"/>
      <c r="M50" s="197"/>
    </row>
    <row r="51" spans="1:13" x14ac:dyDescent="0.25">
      <c r="A51" s="42" t="s">
        <v>133</v>
      </c>
      <c r="B51" s="47" t="s">
        <v>142</v>
      </c>
      <c r="C51" s="197" t="s">
        <v>223</v>
      </c>
      <c r="D51" s="197"/>
      <c r="E51" s="197"/>
      <c r="F51" s="197"/>
      <c r="G51" s="197"/>
      <c r="H51" s="197"/>
      <c r="I51" s="197"/>
      <c r="J51" s="197"/>
      <c r="K51" s="197"/>
      <c r="L51" s="197"/>
      <c r="M51" s="197"/>
    </row>
    <row r="52" spans="1:13" x14ac:dyDescent="0.25">
      <c r="A52" s="42" t="s">
        <v>133</v>
      </c>
      <c r="B52" s="47" t="s">
        <v>143</v>
      </c>
      <c r="C52" s="197" t="s">
        <v>222</v>
      </c>
      <c r="D52" s="197"/>
      <c r="E52" s="197"/>
      <c r="F52" s="197"/>
      <c r="G52" s="197"/>
      <c r="H52" s="197"/>
      <c r="I52" s="197"/>
      <c r="J52" s="197"/>
      <c r="K52" s="197"/>
      <c r="L52" s="197"/>
      <c r="M52" s="197"/>
    </row>
    <row r="53" spans="1:13" x14ac:dyDescent="0.25">
      <c r="A53" s="42" t="s">
        <v>133</v>
      </c>
      <c r="B53" s="37" t="s">
        <v>144</v>
      </c>
      <c r="C53" s="197" t="s">
        <v>221</v>
      </c>
      <c r="D53" s="197"/>
      <c r="E53" s="197"/>
      <c r="F53" s="197"/>
      <c r="G53" s="197"/>
      <c r="H53" s="197"/>
      <c r="I53" s="197"/>
      <c r="J53" s="197"/>
      <c r="K53" s="197"/>
      <c r="L53" s="197"/>
      <c r="M53" s="197"/>
    </row>
    <row r="54" spans="1:13" s="22" customFormat="1" x14ac:dyDescent="0.25">
      <c r="A54" s="42" t="s">
        <v>133</v>
      </c>
      <c r="B54" s="47" t="s">
        <v>220</v>
      </c>
      <c r="C54" s="197" t="s">
        <v>219</v>
      </c>
      <c r="D54" s="197"/>
      <c r="E54" s="197"/>
      <c r="F54" s="197"/>
      <c r="G54" s="197"/>
      <c r="H54" s="197"/>
      <c r="I54" s="197"/>
      <c r="J54" s="197"/>
      <c r="K54" s="197"/>
      <c r="L54" s="197"/>
      <c r="M54" s="197"/>
    </row>
    <row r="55" spans="1:13" x14ac:dyDescent="0.25">
      <c r="A55" s="42" t="s">
        <v>133</v>
      </c>
      <c r="B55" s="47" t="s">
        <v>145</v>
      </c>
      <c r="C55" s="197" t="s">
        <v>218</v>
      </c>
      <c r="D55" s="197"/>
      <c r="E55" s="197"/>
      <c r="F55" s="197"/>
      <c r="G55" s="197"/>
      <c r="H55" s="197"/>
      <c r="I55" s="197"/>
      <c r="J55" s="197"/>
      <c r="K55" s="197"/>
      <c r="L55" s="197"/>
      <c r="M55" s="197"/>
    </row>
    <row r="56" spans="1:13" x14ac:dyDescent="0.25">
      <c r="A56" s="42" t="s">
        <v>133</v>
      </c>
      <c r="B56" s="47" t="s">
        <v>146</v>
      </c>
      <c r="C56" s="197" t="s">
        <v>217</v>
      </c>
      <c r="D56" s="197"/>
      <c r="E56" s="197"/>
      <c r="F56" s="197"/>
      <c r="G56" s="197"/>
      <c r="H56" s="197"/>
      <c r="I56" s="197"/>
      <c r="J56" s="197"/>
      <c r="K56" s="197"/>
      <c r="L56" s="197"/>
      <c r="M56" s="197"/>
    </row>
    <row r="57" spans="1:13" x14ac:dyDescent="0.25">
      <c r="A57" s="42" t="s">
        <v>133</v>
      </c>
      <c r="B57" s="47" t="s">
        <v>147</v>
      </c>
      <c r="C57" s="197" t="s">
        <v>216</v>
      </c>
      <c r="D57" s="197"/>
      <c r="E57" s="197"/>
      <c r="F57" s="197"/>
      <c r="G57" s="197"/>
      <c r="H57" s="197"/>
      <c r="I57" s="197"/>
      <c r="J57" s="197"/>
      <c r="K57" s="197"/>
      <c r="L57" s="197"/>
      <c r="M57" s="197"/>
    </row>
    <row r="58" spans="1:13" x14ac:dyDescent="0.25">
      <c r="A58" s="42" t="s">
        <v>133</v>
      </c>
      <c r="B58" s="47" t="s">
        <v>148</v>
      </c>
      <c r="C58" s="197" t="s">
        <v>215</v>
      </c>
      <c r="D58" s="197"/>
      <c r="E58" s="197"/>
      <c r="F58" s="197"/>
      <c r="G58" s="197"/>
      <c r="H58" s="197"/>
      <c r="I58" s="197"/>
      <c r="J58" s="197"/>
      <c r="K58" s="197"/>
      <c r="L58" s="197"/>
      <c r="M58" s="197"/>
    </row>
    <row r="59" spans="1:13" x14ac:dyDescent="0.25">
      <c r="A59" s="42" t="s">
        <v>149</v>
      </c>
      <c r="B59" s="47" t="s">
        <v>150</v>
      </c>
      <c r="C59" s="197" t="s">
        <v>214</v>
      </c>
      <c r="D59" s="197"/>
      <c r="E59" s="197"/>
      <c r="F59" s="197"/>
      <c r="G59" s="197"/>
      <c r="H59" s="197"/>
      <c r="I59" s="197"/>
      <c r="J59" s="197"/>
      <c r="K59" s="197"/>
      <c r="L59" s="197"/>
      <c r="M59" s="197"/>
    </row>
    <row r="60" spans="1:13" x14ac:dyDescent="0.25">
      <c r="A60" s="42" t="s">
        <v>149</v>
      </c>
      <c r="B60" s="47" t="s">
        <v>151</v>
      </c>
      <c r="C60" s="197" t="s">
        <v>213</v>
      </c>
      <c r="D60" s="197"/>
      <c r="E60" s="197"/>
      <c r="F60" s="197"/>
      <c r="G60" s="197"/>
      <c r="H60" s="197"/>
      <c r="I60" s="197"/>
      <c r="J60" s="197"/>
      <c r="K60" s="197"/>
      <c r="L60" s="197"/>
      <c r="M60" s="197"/>
    </row>
    <row r="61" spans="1:13" ht="33" customHeight="1" x14ac:dyDescent="0.25">
      <c r="A61" s="42" t="s">
        <v>149</v>
      </c>
      <c r="B61" s="47" t="s">
        <v>152</v>
      </c>
      <c r="C61" s="198" t="s">
        <v>212</v>
      </c>
      <c r="D61" s="198"/>
      <c r="E61" s="198"/>
      <c r="F61" s="198"/>
      <c r="G61" s="198"/>
      <c r="H61" s="198"/>
      <c r="I61" s="198"/>
      <c r="J61" s="198"/>
      <c r="K61" s="198"/>
      <c r="L61" s="198"/>
      <c r="M61" s="198"/>
    </row>
    <row r="62" spans="1:13" x14ac:dyDescent="0.25">
      <c r="A62" s="42" t="s">
        <v>149</v>
      </c>
      <c r="B62" s="47" t="s">
        <v>153</v>
      </c>
      <c r="C62" s="197" t="s">
        <v>211</v>
      </c>
      <c r="D62" s="197"/>
      <c r="E62" s="197"/>
      <c r="F62" s="197"/>
      <c r="G62" s="197"/>
      <c r="H62" s="197"/>
      <c r="I62" s="197"/>
      <c r="J62" s="197"/>
      <c r="K62" s="197"/>
      <c r="L62" s="197"/>
      <c r="M62" s="197"/>
    </row>
    <row r="63" spans="1:13" x14ac:dyDescent="0.25">
      <c r="A63" s="42" t="s">
        <v>149</v>
      </c>
      <c r="B63" s="47" t="s">
        <v>154</v>
      </c>
      <c r="C63" s="197" t="s">
        <v>210</v>
      </c>
      <c r="D63" s="197"/>
      <c r="E63" s="197"/>
      <c r="F63" s="197"/>
      <c r="G63" s="197"/>
      <c r="H63" s="197"/>
      <c r="I63" s="197"/>
      <c r="J63" s="197"/>
      <c r="K63" s="197"/>
      <c r="L63" s="197"/>
      <c r="M63" s="197"/>
    </row>
    <row r="64" spans="1:13" x14ac:dyDescent="0.25">
      <c r="A64" s="42" t="s">
        <v>149</v>
      </c>
      <c r="B64" s="47" t="s">
        <v>155</v>
      </c>
      <c r="C64" s="197" t="s">
        <v>209</v>
      </c>
      <c r="D64" s="197"/>
      <c r="E64" s="197"/>
      <c r="F64" s="197"/>
      <c r="G64" s="197"/>
      <c r="H64" s="197"/>
      <c r="I64" s="197"/>
      <c r="J64" s="197"/>
      <c r="K64" s="197"/>
      <c r="L64" s="197"/>
      <c r="M64" s="197"/>
    </row>
    <row r="65" spans="1:13" x14ac:dyDescent="0.25">
      <c r="A65" s="42" t="s">
        <v>149</v>
      </c>
      <c r="B65" s="47" t="s">
        <v>156</v>
      </c>
      <c r="C65" s="197" t="s">
        <v>208</v>
      </c>
      <c r="D65" s="197"/>
      <c r="E65" s="197"/>
      <c r="F65" s="197"/>
      <c r="G65" s="197"/>
      <c r="H65" s="197"/>
      <c r="I65" s="197"/>
      <c r="J65" s="197"/>
      <c r="K65" s="197"/>
      <c r="L65" s="197"/>
      <c r="M65" s="197"/>
    </row>
    <row r="66" spans="1:13" x14ac:dyDescent="0.25">
      <c r="A66" s="42" t="s">
        <v>149</v>
      </c>
      <c r="B66" s="47" t="s">
        <v>157</v>
      </c>
      <c r="C66" s="197" t="s">
        <v>207</v>
      </c>
      <c r="D66" s="197"/>
      <c r="E66" s="197"/>
      <c r="F66" s="197"/>
      <c r="G66" s="197"/>
      <c r="H66" s="197"/>
      <c r="I66" s="197"/>
      <c r="J66" s="197"/>
      <c r="K66" s="197"/>
      <c r="L66" s="197"/>
      <c r="M66" s="197"/>
    </row>
    <row r="67" spans="1:13" x14ac:dyDescent="0.25">
      <c r="A67" s="42" t="s">
        <v>149</v>
      </c>
      <c r="B67" s="47" t="s">
        <v>158</v>
      </c>
      <c r="C67" s="197" t="s">
        <v>206</v>
      </c>
      <c r="D67" s="197"/>
      <c r="E67" s="197"/>
      <c r="F67" s="197"/>
      <c r="G67" s="197"/>
      <c r="H67" s="197"/>
      <c r="I67" s="197"/>
      <c r="J67" s="197"/>
      <c r="K67" s="197"/>
      <c r="L67" s="197"/>
      <c r="M67" s="197"/>
    </row>
    <row r="68" spans="1:13" x14ac:dyDescent="0.25">
      <c r="A68" s="42" t="s">
        <v>149</v>
      </c>
      <c r="B68" s="47" t="s">
        <v>159</v>
      </c>
      <c r="C68" s="197" t="s">
        <v>205</v>
      </c>
      <c r="D68" s="197"/>
      <c r="E68" s="197"/>
      <c r="F68" s="197"/>
      <c r="G68" s="197"/>
      <c r="H68" s="197"/>
      <c r="I68" s="197"/>
      <c r="J68" s="197"/>
      <c r="K68" s="197"/>
      <c r="L68" s="197"/>
      <c r="M68" s="197"/>
    </row>
    <row r="69" spans="1:13" x14ac:dyDescent="0.25">
      <c r="A69" s="42" t="s">
        <v>149</v>
      </c>
      <c r="B69" s="47" t="s">
        <v>160</v>
      </c>
      <c r="C69" s="197" t="s">
        <v>204</v>
      </c>
      <c r="D69" s="197"/>
      <c r="E69" s="197"/>
      <c r="F69" s="197"/>
      <c r="G69" s="197"/>
      <c r="H69" s="197"/>
      <c r="I69" s="197"/>
      <c r="J69" s="197"/>
      <c r="K69" s="197"/>
      <c r="L69" s="197"/>
      <c r="M69" s="197"/>
    </row>
    <row r="70" spans="1:13" x14ac:dyDescent="0.25">
      <c r="A70" s="42" t="s">
        <v>149</v>
      </c>
      <c r="B70" s="47" t="s">
        <v>161</v>
      </c>
      <c r="C70" s="197" t="s">
        <v>203</v>
      </c>
      <c r="D70" s="197"/>
      <c r="E70" s="197"/>
      <c r="F70" s="197"/>
      <c r="G70" s="197"/>
      <c r="H70" s="197"/>
      <c r="I70" s="197"/>
      <c r="J70" s="197"/>
      <c r="K70" s="197"/>
      <c r="L70" s="197"/>
      <c r="M70" s="197"/>
    </row>
    <row r="71" spans="1:13" x14ac:dyDescent="0.25">
      <c r="A71" s="42" t="s">
        <v>149</v>
      </c>
      <c r="B71" s="47" t="s">
        <v>162</v>
      </c>
      <c r="C71" s="197" t="s">
        <v>202</v>
      </c>
      <c r="D71" s="197"/>
      <c r="E71" s="197"/>
      <c r="F71" s="197"/>
      <c r="G71" s="197"/>
      <c r="H71" s="197"/>
      <c r="I71" s="197"/>
      <c r="J71" s="197"/>
      <c r="K71" s="197"/>
      <c r="L71" s="197"/>
      <c r="M71" s="197"/>
    </row>
    <row r="72" spans="1:13" x14ac:dyDescent="0.25">
      <c r="A72" s="42" t="s">
        <v>149</v>
      </c>
      <c r="B72" s="47" t="s">
        <v>163</v>
      </c>
      <c r="C72" s="197" t="s">
        <v>201</v>
      </c>
      <c r="D72" s="197"/>
      <c r="E72" s="197"/>
      <c r="F72" s="197"/>
      <c r="G72" s="197"/>
      <c r="H72" s="197"/>
      <c r="I72" s="197"/>
      <c r="J72" s="197"/>
      <c r="K72" s="197"/>
      <c r="L72" s="197"/>
      <c r="M72" s="197"/>
    </row>
    <row r="73" spans="1:13" x14ac:dyDescent="0.25">
      <c r="A73" s="42" t="s">
        <v>149</v>
      </c>
      <c r="B73" s="47" t="s">
        <v>164</v>
      </c>
      <c r="C73" s="197" t="s">
        <v>200</v>
      </c>
      <c r="D73" s="197"/>
      <c r="E73" s="197"/>
      <c r="F73" s="197"/>
      <c r="G73" s="197"/>
      <c r="H73" s="197"/>
      <c r="I73" s="197"/>
      <c r="J73" s="197"/>
      <c r="K73" s="197"/>
      <c r="L73" s="197"/>
      <c r="M73" s="197"/>
    </row>
    <row r="74" spans="1:13" x14ac:dyDescent="0.25">
      <c r="A74" s="42" t="s">
        <v>149</v>
      </c>
      <c r="B74" s="47" t="s">
        <v>165</v>
      </c>
      <c r="C74" s="197" t="s">
        <v>199</v>
      </c>
      <c r="D74" s="197"/>
      <c r="E74" s="197"/>
      <c r="F74" s="197"/>
      <c r="G74" s="197"/>
      <c r="H74" s="197"/>
      <c r="I74" s="197"/>
      <c r="J74" s="197"/>
      <c r="K74" s="197"/>
      <c r="L74" s="197"/>
      <c r="M74" s="197"/>
    </row>
    <row r="75" spans="1:13" x14ac:dyDescent="0.25">
      <c r="A75" s="42" t="s">
        <v>149</v>
      </c>
      <c r="B75" s="47" t="s">
        <v>166</v>
      </c>
      <c r="C75" s="197" t="s">
        <v>198</v>
      </c>
      <c r="D75" s="197"/>
      <c r="E75" s="197"/>
      <c r="F75" s="197"/>
      <c r="G75" s="197"/>
      <c r="H75" s="197"/>
      <c r="I75" s="197"/>
      <c r="J75" s="197"/>
      <c r="K75" s="197"/>
      <c r="L75" s="197"/>
      <c r="M75" s="197"/>
    </row>
    <row r="76" spans="1:13" x14ac:dyDescent="0.25">
      <c r="A76" s="42" t="s">
        <v>149</v>
      </c>
      <c r="B76" s="47" t="s">
        <v>167</v>
      </c>
      <c r="C76" s="197" t="s">
        <v>197</v>
      </c>
      <c r="D76" s="197"/>
      <c r="E76" s="197"/>
      <c r="F76" s="197"/>
      <c r="G76" s="197"/>
      <c r="H76" s="197"/>
      <c r="I76" s="197"/>
      <c r="J76" s="197"/>
      <c r="K76" s="197"/>
      <c r="L76" s="197"/>
      <c r="M76" s="197"/>
    </row>
    <row r="77" spans="1:13" s="22" customFormat="1" x14ac:dyDescent="0.25">
      <c r="A77" s="42" t="s">
        <v>149</v>
      </c>
      <c r="B77" s="47" t="s">
        <v>437</v>
      </c>
      <c r="C77" s="199" t="s">
        <v>438</v>
      </c>
      <c r="D77" s="200"/>
      <c r="E77" s="200"/>
      <c r="F77" s="200"/>
      <c r="G77" s="200"/>
      <c r="H77" s="200"/>
      <c r="I77" s="200"/>
      <c r="J77" s="200"/>
      <c r="K77" s="200"/>
      <c r="L77" s="200"/>
      <c r="M77" s="201"/>
    </row>
    <row r="78" spans="1:13" x14ac:dyDescent="0.25">
      <c r="A78" s="42" t="s">
        <v>149</v>
      </c>
      <c r="B78" s="47" t="s">
        <v>168</v>
      </c>
      <c r="C78" s="197" t="s">
        <v>196</v>
      </c>
      <c r="D78" s="197"/>
      <c r="E78" s="197"/>
      <c r="F78" s="197"/>
      <c r="G78" s="197"/>
      <c r="H78" s="197"/>
      <c r="I78" s="197"/>
      <c r="J78" s="197"/>
      <c r="K78" s="197"/>
      <c r="L78" s="197"/>
      <c r="M78" s="197"/>
    </row>
    <row r="79" spans="1:13" ht="29.25" customHeight="1" x14ac:dyDescent="0.25">
      <c r="A79" s="42" t="s">
        <v>149</v>
      </c>
      <c r="B79" s="47" t="s">
        <v>169</v>
      </c>
      <c r="C79" s="198" t="s">
        <v>195</v>
      </c>
      <c r="D79" s="198"/>
      <c r="E79" s="198"/>
      <c r="F79" s="198"/>
      <c r="G79" s="198"/>
      <c r="H79" s="198"/>
      <c r="I79" s="198"/>
      <c r="J79" s="198"/>
      <c r="K79" s="198"/>
      <c r="L79" s="198"/>
      <c r="M79" s="198"/>
    </row>
    <row r="80" spans="1:13" x14ac:dyDescent="0.25">
      <c r="A80" s="42" t="s">
        <v>149</v>
      </c>
      <c r="B80" s="47" t="s">
        <v>193</v>
      </c>
      <c r="C80" s="197" t="s">
        <v>194</v>
      </c>
      <c r="D80" s="197"/>
      <c r="E80" s="197"/>
      <c r="F80" s="197"/>
      <c r="G80" s="197"/>
      <c r="H80" s="197"/>
      <c r="I80" s="197"/>
      <c r="J80" s="197"/>
      <c r="K80" s="197"/>
      <c r="L80" s="197"/>
      <c r="M80" s="197"/>
    </row>
    <row r="81" spans="1:13" x14ac:dyDescent="0.25">
      <c r="A81" s="42" t="s">
        <v>149</v>
      </c>
      <c r="B81" s="47" t="s">
        <v>170</v>
      </c>
      <c r="C81" s="197" t="s">
        <v>192</v>
      </c>
      <c r="D81" s="197"/>
      <c r="E81" s="197"/>
      <c r="F81" s="197"/>
      <c r="G81" s="197"/>
      <c r="H81" s="197"/>
      <c r="I81" s="197"/>
      <c r="J81" s="197"/>
      <c r="K81" s="197"/>
      <c r="L81" s="197"/>
      <c r="M81" s="197"/>
    </row>
    <row r="82" spans="1:13" x14ac:dyDescent="0.25">
      <c r="A82" s="42" t="s">
        <v>149</v>
      </c>
      <c r="B82" s="48" t="s">
        <v>171</v>
      </c>
      <c r="C82" s="197" t="s">
        <v>191</v>
      </c>
      <c r="D82" s="197"/>
      <c r="E82" s="197"/>
      <c r="F82" s="197"/>
      <c r="G82" s="197"/>
      <c r="H82" s="197"/>
      <c r="I82" s="197"/>
      <c r="J82" s="197"/>
      <c r="K82" s="197"/>
      <c r="L82" s="197"/>
      <c r="M82" s="197"/>
    </row>
    <row r="83" spans="1:13" x14ac:dyDescent="0.25">
      <c r="A83" s="42" t="s">
        <v>149</v>
      </c>
      <c r="B83" s="48" t="s">
        <v>172</v>
      </c>
      <c r="C83" s="197" t="s">
        <v>190</v>
      </c>
      <c r="D83" s="197"/>
      <c r="E83" s="197"/>
      <c r="F83" s="197"/>
      <c r="G83" s="197"/>
      <c r="H83" s="197"/>
      <c r="I83" s="197"/>
      <c r="J83" s="197"/>
      <c r="K83" s="197"/>
      <c r="L83" s="197"/>
      <c r="M83" s="197"/>
    </row>
    <row r="84" spans="1:13" s="22" customFormat="1" x14ac:dyDescent="0.25">
      <c r="A84" s="42" t="s">
        <v>149</v>
      </c>
      <c r="B84" s="48" t="s">
        <v>189</v>
      </c>
      <c r="C84" s="197" t="s">
        <v>188</v>
      </c>
      <c r="D84" s="197"/>
      <c r="E84" s="197"/>
      <c r="F84" s="197"/>
      <c r="G84" s="197"/>
      <c r="H84" s="197"/>
      <c r="I84" s="197"/>
      <c r="J84" s="197"/>
      <c r="K84" s="197"/>
      <c r="L84" s="197"/>
      <c r="M84" s="197"/>
    </row>
    <row r="85" spans="1:13" x14ac:dyDescent="0.25">
      <c r="A85" s="42" t="s">
        <v>149</v>
      </c>
      <c r="B85" s="48" t="s">
        <v>173</v>
      </c>
      <c r="C85" s="197" t="s">
        <v>187</v>
      </c>
      <c r="D85" s="197"/>
      <c r="E85" s="197"/>
      <c r="F85" s="197"/>
      <c r="G85" s="197"/>
      <c r="H85" s="197"/>
      <c r="I85" s="197"/>
      <c r="J85" s="197"/>
      <c r="K85" s="197"/>
      <c r="L85" s="197"/>
      <c r="M85" s="197"/>
    </row>
    <row r="86" spans="1:13" x14ac:dyDescent="0.25">
      <c r="A86" s="42" t="s">
        <v>149</v>
      </c>
      <c r="B86" s="48" t="s">
        <v>174</v>
      </c>
      <c r="C86" s="197" t="s">
        <v>186</v>
      </c>
      <c r="D86" s="197"/>
      <c r="E86" s="197"/>
      <c r="F86" s="197"/>
      <c r="G86" s="197"/>
      <c r="H86" s="197"/>
      <c r="I86" s="197"/>
      <c r="J86" s="197"/>
      <c r="K86" s="197"/>
      <c r="L86" s="197"/>
      <c r="M86" s="197"/>
    </row>
    <row r="87" spans="1:13" s="22" customFormat="1" x14ac:dyDescent="0.25">
      <c r="A87" s="42" t="s">
        <v>149</v>
      </c>
      <c r="B87" s="48" t="s">
        <v>439</v>
      </c>
      <c r="C87" s="197" t="s">
        <v>440</v>
      </c>
      <c r="D87" s="197"/>
      <c r="E87" s="197"/>
      <c r="F87" s="197"/>
      <c r="G87" s="197"/>
      <c r="H87" s="197"/>
      <c r="I87" s="197"/>
      <c r="J87" s="197"/>
      <c r="K87" s="197"/>
      <c r="L87" s="197"/>
      <c r="M87" s="197"/>
    </row>
    <row r="88" spans="1:13" s="22" customFormat="1" x14ac:dyDescent="0.25">
      <c r="A88" s="42" t="s">
        <v>149</v>
      </c>
      <c r="B88" s="48" t="s">
        <v>441</v>
      </c>
      <c r="C88" s="197" t="s">
        <v>442</v>
      </c>
      <c r="D88" s="197"/>
      <c r="E88" s="197"/>
      <c r="F88" s="197"/>
      <c r="G88" s="197"/>
      <c r="H88" s="197"/>
      <c r="I88" s="197"/>
      <c r="J88" s="197"/>
      <c r="K88" s="197"/>
      <c r="L88" s="197"/>
      <c r="M88" s="197"/>
    </row>
    <row r="89" spans="1:13" s="22" customFormat="1" x14ac:dyDescent="0.25">
      <c r="A89" s="42" t="s">
        <v>149</v>
      </c>
      <c r="B89" s="48" t="s">
        <v>443</v>
      </c>
      <c r="C89" s="197" t="s">
        <v>446</v>
      </c>
      <c r="D89" s="197"/>
      <c r="E89" s="197"/>
      <c r="F89" s="197"/>
      <c r="G89" s="197"/>
      <c r="H89" s="197"/>
      <c r="I89" s="197"/>
      <c r="J89" s="197"/>
      <c r="K89" s="197"/>
      <c r="L89" s="197"/>
      <c r="M89" s="197"/>
    </row>
    <row r="90" spans="1:13" s="22" customFormat="1" x14ac:dyDescent="0.25">
      <c r="A90" s="42" t="s">
        <v>149</v>
      </c>
      <c r="B90" s="48" t="s">
        <v>444</v>
      </c>
      <c r="C90" s="197" t="s">
        <v>445</v>
      </c>
      <c r="D90" s="197"/>
      <c r="E90" s="197"/>
      <c r="F90" s="197"/>
      <c r="G90" s="197"/>
      <c r="H90" s="197"/>
      <c r="I90" s="197"/>
      <c r="J90" s="197"/>
      <c r="K90" s="197"/>
      <c r="L90" s="197"/>
      <c r="M90" s="197"/>
    </row>
    <row r="91" spans="1:13" x14ac:dyDescent="0.25">
      <c r="A91" s="42" t="s">
        <v>149</v>
      </c>
      <c r="B91" s="48" t="s">
        <v>175</v>
      </c>
      <c r="C91" s="197" t="s">
        <v>185</v>
      </c>
      <c r="D91" s="197"/>
      <c r="E91" s="197"/>
      <c r="F91" s="197"/>
      <c r="G91" s="197"/>
      <c r="H91" s="197"/>
      <c r="I91" s="197"/>
      <c r="J91" s="197"/>
      <c r="K91" s="197"/>
      <c r="L91" s="197"/>
      <c r="M91" s="197"/>
    </row>
    <row r="92" spans="1:13" x14ac:dyDescent="0.25">
      <c r="A92" s="42" t="s">
        <v>149</v>
      </c>
      <c r="B92" s="48" t="s">
        <v>176</v>
      </c>
      <c r="C92" s="197" t="s">
        <v>183</v>
      </c>
      <c r="D92" s="197"/>
      <c r="E92" s="197"/>
      <c r="F92" s="197"/>
      <c r="G92" s="197"/>
      <c r="H92" s="197"/>
      <c r="I92" s="197"/>
      <c r="J92" s="197"/>
      <c r="K92" s="197"/>
      <c r="L92" s="197"/>
      <c r="M92" s="197"/>
    </row>
    <row r="93" spans="1:13" x14ac:dyDescent="0.25">
      <c r="A93" s="42" t="s">
        <v>149</v>
      </c>
      <c r="B93" s="48" t="s">
        <v>177</v>
      </c>
      <c r="C93" s="197" t="s">
        <v>184</v>
      </c>
      <c r="D93" s="197"/>
      <c r="E93" s="197"/>
      <c r="F93" s="197"/>
      <c r="G93" s="197"/>
      <c r="H93" s="197"/>
      <c r="I93" s="197"/>
      <c r="J93" s="197"/>
      <c r="K93" s="197"/>
      <c r="L93" s="197"/>
      <c r="M93" s="197"/>
    </row>
    <row r="94" spans="1:13" x14ac:dyDescent="0.25">
      <c r="A94" s="42" t="s">
        <v>149</v>
      </c>
      <c r="B94" s="48" t="s">
        <v>178</v>
      </c>
      <c r="C94" s="197" t="s">
        <v>182</v>
      </c>
      <c r="D94" s="197"/>
      <c r="E94" s="197"/>
      <c r="F94" s="197"/>
      <c r="G94" s="197"/>
      <c r="H94" s="197"/>
      <c r="I94" s="197"/>
      <c r="J94" s="197"/>
      <c r="K94" s="197"/>
      <c r="L94" s="197"/>
      <c r="M94" s="197"/>
    </row>
    <row r="95" spans="1:13" x14ac:dyDescent="0.25">
      <c r="A95" s="42" t="s">
        <v>179</v>
      </c>
      <c r="B95" s="48" t="s">
        <v>180</v>
      </c>
      <c r="C95" s="197" t="s">
        <v>181</v>
      </c>
      <c r="D95" s="197"/>
      <c r="E95" s="197"/>
      <c r="F95" s="197"/>
      <c r="G95" s="197"/>
      <c r="H95" s="197"/>
      <c r="I95" s="197"/>
      <c r="J95" s="197"/>
      <c r="K95" s="197"/>
      <c r="L95" s="197"/>
      <c r="M95" s="197"/>
    </row>
  </sheetData>
  <mergeCells count="5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 ref="A1:M1"/>
    <mergeCell ref="A5:D5"/>
    <mergeCell ref="A12:M23"/>
    <mergeCell ref="A32:M32"/>
    <mergeCell ref="C44:M44"/>
    <mergeCell ref="C43:M43"/>
    <mergeCell ref="D8:E8"/>
    <mergeCell ref="A29:M29"/>
    <mergeCell ref="C45:M45"/>
    <mergeCell ref="C46:M46"/>
    <mergeCell ref="C47:M47"/>
    <mergeCell ref="C48:M48"/>
    <mergeCell ref="C49:M49"/>
    <mergeCell ref="C85:M85"/>
    <mergeCell ref="C86:M86"/>
    <mergeCell ref="C75:M75"/>
    <mergeCell ref="C76:M76"/>
    <mergeCell ref="C78:M78"/>
    <mergeCell ref="C79:M79"/>
    <mergeCell ref="C80:M80"/>
    <mergeCell ref="C81:M81"/>
    <mergeCell ref="C77:M77"/>
    <mergeCell ref="C70:M70"/>
    <mergeCell ref="C71:M71"/>
    <mergeCell ref="C72:M72"/>
    <mergeCell ref="C73:M73"/>
    <mergeCell ref="C82:M82"/>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s>
  <hyperlinks>
    <hyperlink ref="C9" location="'Copyright &amp; License'!A1" display="Click here" xr:uid="{00000000-0004-0000-0000-000000000000}"/>
    <hyperlink ref="F33" location="BearRiverNetwork!A1" display="Lower Bear River Network" xr:uid="{00000000-0004-0000-0000-000001000000}"/>
    <hyperlink ref="B44" location="SubInd!A1" display="s" xr:uid="{00000000-0004-0000-0000-000002000000}"/>
    <hyperlink ref="B45" location="Nodes!A1" display="j" xr:uid="{00000000-0004-0000-0000-000003000000}"/>
    <hyperlink ref="B46" location="Demand!A1" display="dem" xr:uid="{00000000-0004-0000-0000-000004000000}"/>
    <hyperlink ref="B47" location="Reservoirs!A1" display="v" xr:uid="{00000000-0004-0000-0000-000005000000}"/>
    <hyperlink ref="B48" location="FishSpp!A1" display="y" xr:uid="{00000000-0004-0000-0000-000006000000}"/>
    <hyperlink ref="B49" location="VegSpp!A1" display="n" xr:uid="{00000000-0004-0000-0000-000007000000}"/>
    <hyperlink ref="B50" location="Month!A1" display="t" xr:uid="{00000000-0004-0000-0000-000008000000}"/>
    <hyperlink ref="B51" location="R_indx!A1" display="RA_par_indx" xr:uid="{00000000-0004-0000-0000-000009000000}"/>
    <hyperlink ref="B52" location="sf_indx!A1" display="sf_par_indx" xr:uid="{00000000-0004-0000-0000-00000A000000}"/>
    <hyperlink ref="B53" location="wf_indx!A1" display="wf_par_indx" xr:uid="{00000000-0004-0000-0000-00000B000000}"/>
    <hyperlink ref="B54" location="wsi_indx!A1" display="wsi_par_indx" xr:uid="{00000000-0004-0000-0000-00000C000000}"/>
    <hyperlink ref="B55" location="rsiIndex!A1" display="rsi_indx" xr:uid="{00000000-0004-0000-0000-00000D000000}"/>
    <hyperlink ref="B56" location="fciIndex!A1" display="fci_indx" xr:uid="{00000000-0004-0000-0000-00000E000000}"/>
    <hyperlink ref="B57" location="NodesNotDemand!A1" display="NodeNotDemandSite" xr:uid="{00000000-0004-0000-0000-00000F000000}"/>
    <hyperlink ref="B58" location="NodeNotHeadwater!A1" display="NodeNotHeadwater" xr:uid="{00000000-0004-0000-0000-000010000000}"/>
    <hyperlink ref="B59" location="LinkName!A1" display="LinkID" xr:uid="{00000000-0004-0000-0000-000011000000}"/>
    <hyperlink ref="B60" location="Connect!A1" display="linkexist" xr:uid="{00000000-0004-0000-0000-000012000000}"/>
    <hyperlink ref="B61" location="EnvSite!A1" display="envSiteExist" xr:uid="{00000000-0004-0000-0000-000013000000}"/>
    <hyperlink ref="B62" location="ReturnFlow!A1" display="returnFlowExist" xr:uid="{00000000-0004-0000-0000-000014000000}"/>
    <hyperlink ref="B63" location="Diversions!A1" display="DiversionExist" xr:uid="{00000000-0004-0000-0000-000015000000}"/>
    <hyperlink ref="B64" location="WetlandsSites!A1" display="WetlandsExist" xr:uid="{00000000-0004-0000-0000-000016000000}"/>
    <hyperlink ref="B65" location="LinktoReservoir!A1" display="LinktoReservoir" xr:uid="{00000000-0004-0000-0000-000017000000}"/>
    <hyperlink ref="B66" location="LinkOutReservoir!A1" display="LinkOutReservoir" xr:uid="{00000000-0004-0000-0000-000018000000}"/>
    <hyperlink ref="B67" location="weights!A1" display="wght" xr:uid="{00000000-0004-0000-0000-000019000000}"/>
    <hyperlink ref="B68" location="HeadFlow!A1" display="reachGain" xr:uid="{00000000-0004-0000-0000-00001A000000}"/>
    <hyperlink ref="B69" location="aw!A1" display="aw" xr:uid="{00000000-0004-0000-0000-00001B000000}"/>
    <hyperlink ref="B71" location="evap!A1" display="evap" xr:uid="{00000000-0004-0000-0000-00001C000000}"/>
    <hyperlink ref="B70" location="lss!A1" display="lss" xr:uid="{00000000-0004-0000-0000-00001D000000}"/>
    <hyperlink ref="B72" location="Cons!A1" display="cons" xr:uid="{00000000-0004-0000-0000-00001E000000}"/>
    <hyperlink ref="B73" location="Length!A1" display="lng" xr:uid="{00000000-0004-0000-0000-00001F000000}"/>
    <hyperlink ref="B74" location="inactive!A1" display="minstor" xr:uid="{00000000-0004-0000-0000-000020000000}"/>
    <hyperlink ref="B75" location="capacity!A1" display="maxstor" xr:uid="{00000000-0004-0000-0000-000021000000}"/>
    <hyperlink ref="B76" location="demandReq!A1" display="dReq" xr:uid="{00000000-0004-0000-0000-000022000000}"/>
    <hyperlink ref="B78" location="divCap!A1" display="dCap" xr:uid="{00000000-0004-0000-0000-000023000000}"/>
    <hyperlink ref="B79" location="Instream!A1" display="instreamReq" xr:uid="{00000000-0004-0000-0000-000024000000}"/>
    <hyperlink ref="B80" location="UnitCost!A1" display="cst" xr:uid="{00000000-0004-0000-0000-000025000000}"/>
    <hyperlink ref="B81" location="ResElevVol!A1" display="RA_par" xr:uid="{00000000-0004-0000-0000-000026000000}"/>
    <hyperlink ref="B82" location="StageFlow!A1" display="sf_par" xr:uid="{00000000-0004-0000-0000-000027000000}"/>
    <hyperlink ref="B83" location="WidthFlow!A1" display="wf_par" xr:uid="{00000000-0004-0000-0000-000028000000}"/>
    <hyperlink ref="B84" location="wp!A1" display="wsi_par" xr:uid="{00000000-0004-0000-0000-000029000000}"/>
    <hyperlink ref="B85" location="rsiEQ!A1" display="rsi_par" xr:uid="{00000000-0004-0000-0000-00002A000000}"/>
    <hyperlink ref="B86" location="fciEQ!A1" display="fci_par" xr:uid="{00000000-0004-0000-0000-00002B000000}"/>
    <hyperlink ref="B91" location="InStor!A1" display="initSTOR" xr:uid="{00000000-0004-0000-0000-00002C000000}"/>
    <hyperlink ref="B92" location="InitD!A1" display="InitD" xr:uid="{00000000-0004-0000-0000-00002D000000}"/>
    <hyperlink ref="B93" location="InitC!A1" display="InitC" xr:uid="{00000000-0004-0000-0000-00002E000000}"/>
    <hyperlink ref="B94" location="Revegetate!A1" display="rv" xr:uid="{00000000-0004-0000-0000-00002F000000}"/>
    <hyperlink ref="B95" location="Budget!A1" display="b" xr:uid="{00000000-0004-0000-0000-000030000000}"/>
    <hyperlink ref="A29" r:id="rId1" xr:uid="{00000000-0004-0000-0000-000031000000}"/>
    <hyperlink ref="B77" location="linkEvap!A1" display="linkevap" xr:uid="{00000000-0004-0000-0000-000032000000}"/>
    <hyperlink ref="B88" location="MaxVegCover!A1" display="CMax" xr:uid="{00000000-0004-0000-0000-000033000000}"/>
    <hyperlink ref="B89" location="DemandRuns!A1" display="Dvalue" xr:uid="{00000000-0004-0000-0000-000034000000}"/>
    <hyperlink ref="B90" location="QRunValues!A1" display="Qloop" xr:uid="{00000000-0004-0000-0000-000035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dimension ref="A1:B33"/>
  <sheetViews>
    <sheetView workbookViewId="0">
      <selection activeCell="A34" sqref="A34"/>
    </sheetView>
  </sheetViews>
  <sheetFormatPr defaultColWidth="9.140625" defaultRowHeight="15" x14ac:dyDescent="0.25"/>
  <cols>
    <col min="1" max="1" width="23" style="22" customWidth="1"/>
    <col min="2" max="2" width="8.85546875"/>
    <col min="3" max="5" width="9.140625" style="22"/>
    <col min="6" max="6" width="15.85546875" style="22" bestFit="1" customWidth="1"/>
    <col min="7" max="16384" width="9.140625" style="22"/>
  </cols>
  <sheetData>
    <row r="1" spans="1:1" x14ac:dyDescent="0.25">
      <c r="A1" s="22" t="s">
        <v>31</v>
      </c>
    </row>
    <row r="2" spans="1:1" x14ac:dyDescent="0.25">
      <c r="A2" s="22" t="s">
        <v>6</v>
      </c>
    </row>
    <row r="3" spans="1:1" x14ac:dyDescent="0.25">
      <c r="A3" s="22" t="s">
        <v>32</v>
      </c>
    </row>
    <row r="4" spans="1:1" x14ac:dyDescent="0.25">
      <c r="A4" s="22" t="s">
        <v>33</v>
      </c>
    </row>
    <row r="5" spans="1:1" x14ac:dyDescent="0.25">
      <c r="A5" s="22" t="s">
        <v>35</v>
      </c>
    </row>
    <row r="6" spans="1:1" x14ac:dyDescent="0.25">
      <c r="A6" s="22" t="s">
        <v>36</v>
      </c>
    </row>
    <row r="7" spans="1:1" x14ac:dyDescent="0.25">
      <c r="A7" s="22" t="s">
        <v>39</v>
      </c>
    </row>
    <row r="8" spans="1:1" x14ac:dyDescent="0.25">
      <c r="A8" s="22" t="s">
        <v>40</v>
      </c>
    </row>
    <row r="9" spans="1:1" x14ac:dyDescent="0.25">
      <c r="A9" s="22" t="s">
        <v>41</v>
      </c>
    </row>
    <row r="10" spans="1:1" x14ac:dyDescent="0.25">
      <c r="A10" s="22" t="s">
        <v>42</v>
      </c>
    </row>
    <row r="11" spans="1:1" x14ac:dyDescent="0.25">
      <c r="A11" s="22" t="s">
        <v>43</v>
      </c>
    </row>
    <row r="12" spans="1:1" x14ac:dyDescent="0.25">
      <c r="A12" s="22" t="s">
        <v>44</v>
      </c>
    </row>
    <row r="13" spans="1:1" x14ac:dyDescent="0.25">
      <c r="A13" s="22" t="s">
        <v>8</v>
      </c>
    </row>
    <row r="14" spans="1:1" x14ac:dyDescent="0.25">
      <c r="A14" s="22" t="s">
        <v>45</v>
      </c>
    </row>
    <row r="15" spans="1:1" x14ac:dyDescent="0.25">
      <c r="A15" s="22" t="s">
        <v>46</v>
      </c>
    </row>
    <row r="16" spans="1:1" x14ac:dyDescent="0.25">
      <c r="A16" s="22" t="s">
        <v>48</v>
      </c>
    </row>
    <row r="17" spans="1:1" x14ac:dyDescent="0.25">
      <c r="A17" s="22" t="s">
        <v>49</v>
      </c>
    </row>
    <row r="18" spans="1:1" x14ac:dyDescent="0.25">
      <c r="A18" s="22" t="s">
        <v>50</v>
      </c>
    </row>
    <row r="19" spans="1:1" x14ac:dyDescent="0.25">
      <c r="A19" s="22" t="s">
        <v>52</v>
      </c>
    </row>
    <row r="20" spans="1:1" x14ac:dyDescent="0.25">
      <c r="A20" s="22" t="s">
        <v>53</v>
      </c>
    </row>
    <row r="21" spans="1:1" x14ac:dyDescent="0.25">
      <c r="A21" s="22" t="s">
        <v>10</v>
      </c>
    </row>
    <row r="22" spans="1:1" x14ac:dyDescent="0.25">
      <c r="A22" s="22" t="s">
        <v>54</v>
      </c>
    </row>
    <row r="23" spans="1:1" x14ac:dyDescent="0.25">
      <c r="A23" s="22" t="s">
        <v>56</v>
      </c>
    </row>
    <row r="24" spans="1:1" x14ac:dyDescent="0.25">
      <c r="A24" s="22" t="s">
        <v>57</v>
      </c>
    </row>
    <row r="25" spans="1:1" x14ac:dyDescent="0.25">
      <c r="A25" s="22" t="s">
        <v>60</v>
      </c>
    </row>
    <row r="26" spans="1:1" x14ac:dyDescent="0.25">
      <c r="A26" s="22" t="s">
        <v>62</v>
      </c>
    </row>
    <row r="27" spans="1:1" x14ac:dyDescent="0.25">
      <c r="A27" s="22" t="s">
        <v>63</v>
      </c>
    </row>
    <row r="28" spans="1:1" x14ac:dyDescent="0.25">
      <c r="A28" s="22" t="s">
        <v>455</v>
      </c>
    </row>
    <row r="29" spans="1:1" x14ac:dyDescent="0.25">
      <c r="A29" s="22" t="s">
        <v>456</v>
      </c>
    </row>
    <row r="30" spans="1:1" x14ac:dyDescent="0.25">
      <c r="A30" s="22" t="s">
        <v>457</v>
      </c>
    </row>
    <row r="31" spans="1:1" x14ac:dyDescent="0.25">
      <c r="A31" s="22" t="s">
        <v>458</v>
      </c>
    </row>
    <row r="32" spans="1:1" x14ac:dyDescent="0.25">
      <c r="A32" s="22" t="s">
        <v>459</v>
      </c>
    </row>
    <row r="33" spans="1:1" x14ac:dyDescent="0.25">
      <c r="A33" s="22" t="s">
        <v>461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dimension ref="A1:B25"/>
  <sheetViews>
    <sheetView zoomScaleNormal="100" workbookViewId="0">
      <selection activeCell="A23" sqref="A23"/>
    </sheetView>
  </sheetViews>
  <sheetFormatPr defaultColWidth="9.140625" defaultRowHeight="15" x14ac:dyDescent="0.25"/>
  <cols>
    <col min="1" max="1" width="23" style="22" customWidth="1"/>
    <col min="3" max="5" width="9.140625" style="22"/>
    <col min="6" max="6" width="15.85546875" style="22" bestFit="1" customWidth="1"/>
    <col min="7" max="16384" width="9.140625" style="22"/>
  </cols>
  <sheetData>
    <row r="1" spans="1:1" x14ac:dyDescent="0.25">
      <c r="A1" s="22" t="s">
        <v>32</v>
      </c>
    </row>
    <row r="2" spans="1:1" x14ac:dyDescent="0.25">
      <c r="A2" s="22" t="s">
        <v>33</v>
      </c>
    </row>
    <row r="3" spans="1:1" x14ac:dyDescent="0.25">
      <c r="A3" s="22" t="s">
        <v>7</v>
      </c>
    </row>
    <row r="4" spans="1:1" x14ac:dyDescent="0.25">
      <c r="A4" s="22" t="s">
        <v>36</v>
      </c>
    </row>
    <row r="5" spans="1:1" x14ac:dyDescent="0.25">
      <c r="A5" s="22" t="s">
        <v>39</v>
      </c>
    </row>
    <row r="6" spans="1:1" x14ac:dyDescent="0.25">
      <c r="A6" s="22" t="s">
        <v>41</v>
      </c>
    </row>
    <row r="7" spans="1:1" x14ac:dyDescent="0.25">
      <c r="A7" s="22" t="s">
        <v>8</v>
      </c>
    </row>
    <row r="8" spans="1:1" x14ac:dyDescent="0.25">
      <c r="A8" s="22" t="s">
        <v>45</v>
      </c>
    </row>
    <row r="9" spans="1:1" x14ac:dyDescent="0.25">
      <c r="A9" s="22" t="s">
        <v>9</v>
      </c>
    </row>
    <row r="10" spans="1:1" x14ac:dyDescent="0.25">
      <c r="A10" s="22" t="s">
        <v>46</v>
      </c>
    </row>
    <row r="11" spans="1:1" x14ac:dyDescent="0.25">
      <c r="A11" s="22" t="s">
        <v>47</v>
      </c>
    </row>
    <row r="12" spans="1:1" x14ac:dyDescent="0.25">
      <c r="A12" s="22" t="s">
        <v>48</v>
      </c>
    </row>
    <row r="13" spans="1:1" x14ac:dyDescent="0.25">
      <c r="A13" s="22" t="s">
        <v>49</v>
      </c>
    </row>
    <row r="14" spans="1:1" x14ac:dyDescent="0.25">
      <c r="A14" s="22" t="s">
        <v>50</v>
      </c>
    </row>
    <row r="15" spans="1:1" x14ac:dyDescent="0.25">
      <c r="A15" s="22" t="s">
        <v>51</v>
      </c>
    </row>
    <row r="16" spans="1:1" x14ac:dyDescent="0.25">
      <c r="A16" s="22" t="s">
        <v>54</v>
      </c>
    </row>
    <row r="17" spans="1:1" x14ac:dyDescent="0.25">
      <c r="A17" s="22" t="s">
        <v>55</v>
      </c>
    </row>
    <row r="18" spans="1:1" x14ac:dyDescent="0.25">
      <c r="A18" s="22" t="s">
        <v>56</v>
      </c>
    </row>
    <row r="19" spans="1:1" x14ac:dyDescent="0.25">
      <c r="A19" s="22" t="s">
        <v>58</v>
      </c>
    </row>
    <row r="20" spans="1:1" x14ac:dyDescent="0.25">
      <c r="A20" s="22" t="s">
        <v>59</v>
      </c>
    </row>
    <row r="21" spans="1:1" x14ac:dyDescent="0.25">
      <c r="A21" s="22" t="s">
        <v>60</v>
      </c>
    </row>
    <row r="22" spans="1:1" x14ac:dyDescent="0.25">
      <c r="A22" s="22" t="s">
        <v>61</v>
      </c>
    </row>
    <row r="23" spans="1:1" x14ac:dyDescent="0.25">
      <c r="A23" s="22" t="s">
        <v>455</v>
      </c>
    </row>
    <row r="24" spans="1:1" x14ac:dyDescent="0.25">
      <c r="A24" s="22" t="s">
        <v>458</v>
      </c>
    </row>
    <row r="25" spans="1:1" x14ac:dyDescent="0.25">
      <c r="A25" s="22" t="s">
        <v>461</v>
      </c>
    </row>
  </sheetData>
  <sortState xmlns:xlrd2="http://schemas.microsoft.com/office/spreadsheetml/2017/richdata2"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A5"/>
  <sheetViews>
    <sheetView zoomScale="85" zoomScaleNormal="85"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A12"/>
  <sheetViews>
    <sheetView zoomScale="55" zoomScaleNormal="55" workbookViewId="0">
      <selection activeCell="A12" sqref="A1:A12"/>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row r="9" spans="1:1" x14ac:dyDescent="0.25">
      <c r="A9" t="s">
        <v>62</v>
      </c>
    </row>
    <row r="10" spans="1:1" x14ac:dyDescent="0.25">
      <c r="A10" t="s">
        <v>456</v>
      </c>
    </row>
    <row r="11" spans="1:1" x14ac:dyDescent="0.25">
      <c r="A11" t="s">
        <v>457</v>
      </c>
    </row>
    <row r="12" spans="1:1" x14ac:dyDescent="0.25">
      <c r="A12" t="s">
        <v>459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dimension ref="A1:AR44"/>
  <sheetViews>
    <sheetView zoomScale="55" zoomScaleNormal="55" workbookViewId="0">
      <selection activeCell="B2" sqref="B2:BC57"/>
    </sheetView>
  </sheetViews>
  <sheetFormatPr defaultRowHeight="15" x14ac:dyDescent="0.25"/>
  <cols>
    <col min="1" max="35" width="5.5703125" customWidth="1"/>
    <col min="36" max="36" width="6.28515625" customWidth="1"/>
    <col min="37" max="37" width="6.85546875" customWidth="1"/>
    <col min="38" max="38" width="6" customWidth="1"/>
    <col min="39" max="43" width="3.42578125" bestFit="1"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c r="D3">
        <v>1</v>
      </c>
    </row>
    <row r="4" spans="1:44" x14ac:dyDescent="0.25">
      <c r="A4" t="s">
        <v>6</v>
      </c>
      <c r="Q4">
        <v>1</v>
      </c>
    </row>
    <row r="5" spans="1:44" x14ac:dyDescent="0.25">
      <c r="A5" t="s">
        <v>32</v>
      </c>
      <c r="D5">
        <v>1</v>
      </c>
      <c r="F5">
        <v>1</v>
      </c>
      <c r="AL5">
        <v>1</v>
      </c>
    </row>
    <row r="6" spans="1:44" x14ac:dyDescent="0.25">
      <c r="A6" t="s">
        <v>33</v>
      </c>
      <c r="Q6">
        <v>1</v>
      </c>
    </row>
    <row r="7" spans="1:44" x14ac:dyDescent="0.25">
      <c r="A7" t="s">
        <v>7</v>
      </c>
      <c r="F7">
        <v>1</v>
      </c>
    </row>
    <row r="8" spans="1:44" x14ac:dyDescent="0.25">
      <c r="A8" t="s">
        <v>34</v>
      </c>
      <c r="I8">
        <v>1</v>
      </c>
      <c r="J8">
        <v>1</v>
      </c>
      <c r="O8">
        <v>1</v>
      </c>
    </row>
    <row r="9" spans="1:44" x14ac:dyDescent="0.25">
      <c r="A9" t="s">
        <v>35</v>
      </c>
      <c r="J9">
        <v>1</v>
      </c>
    </row>
    <row r="10" spans="1:44" x14ac:dyDescent="0.25">
      <c r="A10" t="s">
        <v>36</v>
      </c>
      <c r="K10">
        <v>1</v>
      </c>
    </row>
    <row r="11" spans="1:44" x14ac:dyDescent="0.25">
      <c r="A11" t="s">
        <v>39</v>
      </c>
      <c r="L11">
        <v>1</v>
      </c>
      <c r="M11">
        <v>1</v>
      </c>
      <c r="N11">
        <v>1</v>
      </c>
    </row>
    <row r="12" spans="1:44" x14ac:dyDescent="0.25">
      <c r="A12" t="s">
        <v>40</v>
      </c>
      <c r="M12">
        <v>1</v>
      </c>
    </row>
    <row r="13" spans="1:44" x14ac:dyDescent="0.25">
      <c r="A13" t="s">
        <v>41</v>
      </c>
      <c r="P13">
        <v>1</v>
      </c>
    </row>
    <row r="14" spans="1:44" x14ac:dyDescent="0.25">
      <c r="A14" t="s">
        <v>42</v>
      </c>
      <c r="M14">
        <v>1</v>
      </c>
    </row>
    <row r="15" spans="1:44" x14ac:dyDescent="0.25">
      <c r="A15" t="s">
        <v>43</v>
      </c>
    </row>
    <row r="16" spans="1:44" x14ac:dyDescent="0.25">
      <c r="A16" t="s">
        <v>44</v>
      </c>
      <c r="O16">
        <v>1</v>
      </c>
      <c r="S16">
        <v>1</v>
      </c>
    </row>
    <row r="17" spans="1:43" x14ac:dyDescent="0.25">
      <c r="A17" t="s">
        <v>8</v>
      </c>
      <c r="H17">
        <v>1</v>
      </c>
    </row>
    <row r="18" spans="1:43" x14ac:dyDescent="0.25">
      <c r="A18" t="s">
        <v>45</v>
      </c>
      <c r="S18">
        <v>1</v>
      </c>
    </row>
    <row r="19" spans="1:43" x14ac:dyDescent="0.25">
      <c r="A19" t="s">
        <v>9</v>
      </c>
      <c r="T19">
        <v>1</v>
      </c>
    </row>
    <row r="20" spans="1:43" x14ac:dyDescent="0.25">
      <c r="A20" t="s">
        <v>46</v>
      </c>
      <c r="V20">
        <v>1</v>
      </c>
    </row>
    <row r="21" spans="1:43" x14ac:dyDescent="0.25">
      <c r="A21" t="s">
        <v>47</v>
      </c>
      <c r="S21">
        <v>1</v>
      </c>
    </row>
    <row r="22" spans="1:43" x14ac:dyDescent="0.25">
      <c r="A22" t="s">
        <v>48</v>
      </c>
    </row>
    <row r="23" spans="1:43" x14ac:dyDescent="0.25">
      <c r="A23" t="s">
        <v>49</v>
      </c>
      <c r="H23">
        <v>1</v>
      </c>
    </row>
    <row r="24" spans="1:43" x14ac:dyDescent="0.25">
      <c r="A24" t="s">
        <v>50</v>
      </c>
      <c r="W24">
        <v>1</v>
      </c>
    </row>
    <row r="25" spans="1:43" x14ac:dyDescent="0.25">
      <c r="A25" t="s">
        <v>51</v>
      </c>
      <c r="X25">
        <v>1</v>
      </c>
    </row>
    <row r="26" spans="1:43" x14ac:dyDescent="0.25">
      <c r="A26" t="s">
        <v>52</v>
      </c>
      <c r="X26">
        <v>1</v>
      </c>
    </row>
    <row r="27" spans="1:43" x14ac:dyDescent="0.25">
      <c r="A27" t="s">
        <v>53</v>
      </c>
      <c r="W27">
        <v>1</v>
      </c>
    </row>
    <row r="28" spans="1:43" x14ac:dyDescent="0.25">
      <c r="A28" t="s">
        <v>10</v>
      </c>
      <c r="W28">
        <v>1</v>
      </c>
      <c r="Z28">
        <v>1</v>
      </c>
      <c r="AA28">
        <v>1</v>
      </c>
      <c r="AQ28">
        <v>1</v>
      </c>
    </row>
    <row r="29" spans="1:43" x14ac:dyDescent="0.25">
      <c r="A29" t="s">
        <v>54</v>
      </c>
      <c r="X29">
        <v>1</v>
      </c>
      <c r="Z29">
        <v>1</v>
      </c>
    </row>
    <row r="30" spans="1:43" x14ac:dyDescent="0.25">
      <c r="A30" t="s">
        <v>55</v>
      </c>
      <c r="AC30">
        <v>1</v>
      </c>
    </row>
    <row r="31" spans="1:43" x14ac:dyDescent="0.25">
      <c r="A31" t="s">
        <v>56</v>
      </c>
      <c r="AB31">
        <v>1</v>
      </c>
    </row>
    <row r="32" spans="1:43" x14ac:dyDescent="0.25">
      <c r="A32" t="s">
        <v>57</v>
      </c>
      <c r="AK32">
        <v>1</v>
      </c>
      <c r="AP32">
        <v>1</v>
      </c>
    </row>
    <row r="33" spans="1:44" x14ac:dyDescent="0.25">
      <c r="A33" t="s">
        <v>58</v>
      </c>
      <c r="AF33">
        <v>1</v>
      </c>
    </row>
    <row r="34" spans="1:44" x14ac:dyDescent="0.25">
      <c r="A34" t="s">
        <v>59</v>
      </c>
      <c r="AM34">
        <v>1</v>
      </c>
    </row>
    <row r="35" spans="1:44" x14ac:dyDescent="0.25">
      <c r="A35" t="s">
        <v>60</v>
      </c>
      <c r="H35">
        <v>1</v>
      </c>
    </row>
    <row r="36" spans="1:44" x14ac:dyDescent="0.25">
      <c r="A36" t="s">
        <v>61</v>
      </c>
      <c r="B36">
        <v>1</v>
      </c>
    </row>
    <row r="37" spans="1:44" x14ac:dyDescent="0.25">
      <c r="A37" t="s">
        <v>62</v>
      </c>
      <c r="AC37">
        <v>1</v>
      </c>
    </row>
    <row r="38" spans="1:44" x14ac:dyDescent="0.25">
      <c r="A38" t="s">
        <v>63</v>
      </c>
      <c r="Q38">
        <v>1</v>
      </c>
    </row>
    <row r="39" spans="1:44" x14ac:dyDescent="0.25">
      <c r="A39" s="183" t="s">
        <v>455</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v>1</v>
      </c>
      <c r="AF39" s="183"/>
      <c r="AG39" s="148"/>
      <c r="AH39" s="183"/>
      <c r="AI39" s="183"/>
      <c r="AJ39" s="183"/>
      <c r="AK39" s="183"/>
      <c r="AL39" s="183"/>
      <c r="AM39" s="183"/>
      <c r="AN39" s="183"/>
      <c r="AO39" s="183"/>
      <c r="AP39" s="183"/>
      <c r="AQ39" s="183"/>
      <c r="AR39" s="183">
        <v>1</v>
      </c>
    </row>
    <row r="40" spans="1:44" x14ac:dyDescent="0.25">
      <c r="A40" s="183" t="s">
        <v>456</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v>1</v>
      </c>
      <c r="AC40" s="183"/>
      <c r="AD40" s="183"/>
      <c r="AE40" s="183"/>
      <c r="AF40" s="183"/>
      <c r="AG40" s="148"/>
      <c r="AH40" s="183"/>
      <c r="AI40" s="183"/>
      <c r="AJ40" s="183"/>
      <c r="AK40" s="183"/>
      <c r="AL40" s="183"/>
      <c r="AM40" s="183"/>
      <c r="AN40" s="183"/>
      <c r="AO40" s="183"/>
      <c r="AP40" s="183"/>
      <c r="AQ40" s="183"/>
      <c r="AR40" s="183"/>
    </row>
    <row r="41" spans="1:44" x14ac:dyDescent="0.25">
      <c r="A41" s="183" t="s">
        <v>457</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v>1</v>
      </c>
      <c r="AC41" s="183"/>
      <c r="AD41" s="183"/>
      <c r="AE41" s="183"/>
      <c r="AF41" s="183"/>
      <c r="AG41" s="148"/>
      <c r="AH41" s="183"/>
      <c r="AI41" s="183"/>
      <c r="AJ41" s="183"/>
      <c r="AK41" s="183"/>
      <c r="AL41" s="183"/>
      <c r="AM41" s="183"/>
      <c r="AN41" s="183"/>
      <c r="AO41" s="183"/>
      <c r="AP41" s="183"/>
      <c r="AQ41" s="183"/>
      <c r="AR41" s="183"/>
    </row>
    <row r="42" spans="1:44" x14ac:dyDescent="0.25">
      <c r="A42" s="183" t="s">
        <v>458</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48"/>
      <c r="AH42" s="183"/>
      <c r="AI42" s="183"/>
      <c r="AJ42" s="183"/>
      <c r="AK42" s="183"/>
      <c r="AL42" s="183"/>
      <c r="AM42" s="183"/>
      <c r="AN42" s="183">
        <v>1</v>
      </c>
      <c r="AO42" s="183"/>
      <c r="AP42" s="183"/>
      <c r="AQ42" s="183"/>
      <c r="AR42" s="183">
        <v>1</v>
      </c>
    </row>
    <row r="43" spans="1:44" x14ac:dyDescent="0.25">
      <c r="A43" s="183" t="s">
        <v>459</v>
      </c>
      <c r="B43" s="183"/>
      <c r="C43" s="183"/>
      <c r="D43" s="183"/>
      <c r="E43" s="183"/>
      <c r="F43" s="183"/>
      <c r="G43" s="183"/>
      <c r="H43" s="183"/>
      <c r="I43" s="183"/>
      <c r="J43" s="183"/>
      <c r="K43" s="183"/>
      <c r="L43" s="183"/>
      <c r="M43" s="183"/>
      <c r="N43" s="183"/>
      <c r="O43" s="183"/>
      <c r="P43" s="183"/>
      <c r="Q43" s="183"/>
      <c r="R43" s="183"/>
      <c r="S43" s="183"/>
      <c r="T43" s="183"/>
      <c r="U43" s="183"/>
      <c r="V43" s="183"/>
      <c r="W43" s="183">
        <v>1</v>
      </c>
      <c r="X43" s="183"/>
      <c r="Y43" s="183"/>
      <c r="Z43" s="183"/>
      <c r="AA43" s="183"/>
      <c r="AB43" s="183"/>
      <c r="AC43" s="183"/>
      <c r="AD43" s="183"/>
      <c r="AE43" s="183"/>
      <c r="AF43" s="183"/>
      <c r="AG43" s="183"/>
      <c r="AH43" s="183"/>
      <c r="AI43" s="183"/>
      <c r="AJ43" s="183"/>
      <c r="AK43" s="183"/>
      <c r="AL43" s="183"/>
      <c r="AM43" s="183"/>
      <c r="AN43" s="183"/>
      <c r="AO43" s="183"/>
      <c r="AP43" s="183"/>
      <c r="AQ43" s="183"/>
      <c r="AR43" s="183"/>
    </row>
    <row r="44" spans="1:44" x14ac:dyDescent="0.25">
      <c r="A44" t="s">
        <v>461</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L35"/>
  <sheetViews>
    <sheetView showGridLines="0" workbookViewId="0">
      <selection sqref="A1:J1"/>
    </sheetView>
  </sheetViews>
  <sheetFormatPr defaultColWidth="9.140625" defaultRowHeight="15" x14ac:dyDescent="0.25"/>
  <cols>
    <col min="1" max="9" width="9.140625" style="22"/>
    <col min="10" max="10" width="22" style="22" customWidth="1"/>
    <col min="11" max="16384" width="9.140625" style="22"/>
  </cols>
  <sheetData>
    <row r="1" spans="1:12" ht="15.75" x14ac:dyDescent="0.25">
      <c r="A1" s="210" t="s">
        <v>119</v>
      </c>
      <c r="B1" s="210"/>
      <c r="C1" s="210"/>
      <c r="D1" s="210"/>
      <c r="E1" s="210"/>
      <c r="F1" s="210"/>
      <c r="G1" s="210"/>
      <c r="H1" s="210"/>
      <c r="I1" s="210"/>
      <c r="J1" s="210"/>
    </row>
    <row r="2" spans="1:12" ht="15.75" customHeight="1" x14ac:dyDescent="0.25">
      <c r="A2" s="210" t="s">
        <v>118</v>
      </c>
      <c r="B2" s="210"/>
      <c r="C2" s="210"/>
      <c r="D2" s="210"/>
      <c r="E2" s="210"/>
      <c r="F2" s="210"/>
      <c r="G2" s="210"/>
      <c r="H2" s="210"/>
      <c r="I2" s="210"/>
      <c r="J2" s="210"/>
    </row>
    <row r="3" spans="1:12" ht="15.75" customHeight="1" x14ac:dyDescent="0.25">
      <c r="A3" s="211" t="s">
        <v>117</v>
      </c>
      <c r="B3" s="211"/>
      <c r="C3" s="211"/>
      <c r="D3" s="211"/>
      <c r="E3" s="211"/>
      <c r="F3" s="211"/>
      <c r="G3" s="211"/>
      <c r="H3" s="211"/>
      <c r="I3" s="211"/>
      <c r="J3" s="211"/>
      <c r="K3" s="211"/>
      <c r="L3" s="211"/>
    </row>
    <row r="4" spans="1:12" ht="15.75" customHeight="1" x14ac:dyDescent="0.25">
      <c r="A4" s="211"/>
      <c r="B4" s="211"/>
      <c r="C4" s="211"/>
      <c r="D4" s="211"/>
      <c r="E4" s="211"/>
      <c r="F4" s="211"/>
      <c r="G4" s="211"/>
      <c r="H4" s="211"/>
      <c r="I4" s="211"/>
      <c r="J4" s="211"/>
      <c r="K4" s="211"/>
      <c r="L4" s="211"/>
    </row>
    <row r="5" spans="1:12" ht="15.75" customHeight="1" x14ac:dyDescent="0.25">
      <c r="A5" s="211"/>
      <c r="B5" s="211"/>
      <c r="C5" s="211"/>
      <c r="D5" s="211"/>
      <c r="E5" s="211"/>
      <c r="F5" s="211"/>
      <c r="G5" s="211"/>
      <c r="H5" s="211"/>
      <c r="I5" s="211"/>
      <c r="J5" s="211"/>
      <c r="K5" s="211"/>
      <c r="L5" s="211"/>
    </row>
    <row r="6" spans="1:12" ht="15.75" customHeight="1" x14ac:dyDescent="0.25">
      <c r="A6" s="211"/>
      <c r="B6" s="211"/>
      <c r="C6" s="211"/>
      <c r="D6" s="211"/>
      <c r="E6" s="211"/>
      <c r="F6" s="211"/>
      <c r="G6" s="211"/>
      <c r="H6" s="211"/>
      <c r="I6" s="211"/>
      <c r="J6" s="211"/>
      <c r="K6" s="211"/>
      <c r="L6" s="211"/>
    </row>
    <row r="7" spans="1:12" ht="15.75" customHeight="1" x14ac:dyDescent="0.25">
      <c r="A7" s="211"/>
      <c r="B7" s="211"/>
      <c r="C7" s="211"/>
      <c r="D7" s="211"/>
      <c r="E7" s="211"/>
      <c r="F7" s="211"/>
      <c r="G7" s="211"/>
      <c r="H7" s="211"/>
      <c r="I7" s="211"/>
      <c r="J7" s="211"/>
      <c r="K7" s="211"/>
      <c r="L7" s="211"/>
    </row>
    <row r="8" spans="1:12" ht="15.75" customHeight="1" x14ac:dyDescent="0.25">
      <c r="A8" s="211"/>
      <c r="B8" s="211"/>
      <c r="C8" s="211"/>
      <c r="D8" s="211"/>
      <c r="E8" s="211"/>
      <c r="F8" s="211"/>
      <c r="G8" s="211"/>
      <c r="H8" s="211"/>
      <c r="I8" s="211"/>
      <c r="J8" s="211"/>
      <c r="K8" s="211"/>
      <c r="L8" s="211"/>
    </row>
    <row r="9" spans="1:12" ht="15.75" customHeight="1" x14ac:dyDescent="0.25">
      <c r="A9" s="211"/>
      <c r="B9" s="211"/>
      <c r="C9" s="211"/>
      <c r="D9" s="211"/>
      <c r="E9" s="211"/>
      <c r="F9" s="211"/>
      <c r="G9" s="211"/>
      <c r="H9" s="211"/>
      <c r="I9" s="211"/>
      <c r="J9" s="211"/>
      <c r="K9" s="211"/>
      <c r="L9" s="211"/>
    </row>
    <row r="10" spans="1:12" ht="15.75" customHeight="1" x14ac:dyDescent="0.25">
      <c r="A10" s="211"/>
      <c r="B10" s="211"/>
      <c r="C10" s="211"/>
      <c r="D10" s="211"/>
      <c r="E10" s="211"/>
      <c r="F10" s="211"/>
      <c r="G10" s="211"/>
      <c r="H10" s="211"/>
      <c r="I10" s="211"/>
      <c r="J10" s="211"/>
      <c r="K10" s="211"/>
      <c r="L10" s="211"/>
    </row>
    <row r="11" spans="1:12" ht="15.75" customHeight="1" x14ac:dyDescent="0.25">
      <c r="A11" s="211"/>
      <c r="B11" s="211"/>
      <c r="C11" s="211"/>
      <c r="D11" s="211"/>
      <c r="E11" s="211"/>
      <c r="F11" s="211"/>
      <c r="G11" s="211"/>
      <c r="H11" s="211"/>
      <c r="I11" s="211"/>
      <c r="J11" s="211"/>
      <c r="K11" s="211"/>
      <c r="L11" s="211"/>
    </row>
    <row r="12" spans="1:12" ht="15.75" customHeight="1" x14ac:dyDescent="0.25">
      <c r="A12" s="211"/>
      <c r="B12" s="211"/>
      <c r="C12" s="211"/>
      <c r="D12" s="211"/>
      <c r="E12" s="211"/>
      <c r="F12" s="211"/>
      <c r="G12" s="211"/>
      <c r="H12" s="211"/>
      <c r="I12" s="211"/>
      <c r="J12" s="211"/>
      <c r="K12" s="211"/>
      <c r="L12" s="211"/>
    </row>
    <row r="13" spans="1:12" ht="15.75" customHeight="1" x14ac:dyDescent="0.25">
      <c r="A13" s="211"/>
      <c r="B13" s="211"/>
      <c r="C13" s="211"/>
      <c r="D13" s="211"/>
      <c r="E13" s="211"/>
      <c r="F13" s="211"/>
      <c r="G13" s="211"/>
      <c r="H13" s="211"/>
      <c r="I13" s="211"/>
      <c r="J13" s="211"/>
      <c r="K13" s="211"/>
      <c r="L13" s="211"/>
    </row>
    <row r="14" spans="1:12" ht="15" customHeight="1" x14ac:dyDescent="0.25">
      <c r="A14" s="211"/>
      <c r="B14" s="211"/>
      <c r="C14" s="211"/>
      <c r="D14" s="211"/>
      <c r="E14" s="211"/>
      <c r="F14" s="211"/>
      <c r="G14" s="211"/>
      <c r="H14" s="211"/>
      <c r="I14" s="211"/>
      <c r="J14" s="211"/>
      <c r="K14" s="211"/>
      <c r="L14" s="211"/>
    </row>
    <row r="15" spans="1:12" ht="15" customHeight="1" x14ac:dyDescent="0.25">
      <c r="A15" s="211"/>
      <c r="B15" s="211"/>
      <c r="C15" s="211"/>
      <c r="D15" s="211"/>
      <c r="E15" s="211"/>
      <c r="F15" s="211"/>
      <c r="G15" s="211"/>
      <c r="H15" s="211"/>
      <c r="I15" s="211"/>
      <c r="J15" s="211"/>
      <c r="K15" s="211"/>
      <c r="L15" s="211"/>
    </row>
    <row r="16" spans="1:12" ht="15" customHeight="1" x14ac:dyDescent="0.25">
      <c r="A16" s="211"/>
      <c r="B16" s="211"/>
      <c r="C16" s="211"/>
      <c r="D16" s="211"/>
      <c r="E16" s="211"/>
      <c r="F16" s="211"/>
      <c r="G16" s="211"/>
      <c r="H16" s="211"/>
      <c r="I16" s="211"/>
      <c r="J16" s="211"/>
      <c r="K16" s="211"/>
      <c r="L16" s="211"/>
    </row>
    <row r="17" spans="1:12" ht="15" customHeight="1" x14ac:dyDescent="0.25">
      <c r="A17" s="211"/>
      <c r="B17" s="211"/>
      <c r="C17" s="211"/>
      <c r="D17" s="211"/>
      <c r="E17" s="211"/>
      <c r="F17" s="211"/>
      <c r="G17" s="211"/>
      <c r="H17" s="211"/>
      <c r="I17" s="211"/>
      <c r="J17" s="211"/>
      <c r="K17" s="211"/>
      <c r="L17" s="211"/>
    </row>
    <row r="18" spans="1:12" ht="15" customHeight="1" x14ac:dyDescent="0.25">
      <c r="A18" s="211"/>
      <c r="B18" s="211"/>
      <c r="C18" s="211"/>
      <c r="D18" s="211"/>
      <c r="E18" s="211"/>
      <c r="F18" s="211"/>
      <c r="G18" s="211"/>
      <c r="H18" s="211"/>
      <c r="I18" s="211"/>
      <c r="J18" s="211"/>
      <c r="K18" s="211"/>
      <c r="L18" s="211"/>
    </row>
    <row r="19" spans="1:12" ht="15" customHeight="1" x14ac:dyDescent="0.25">
      <c r="A19" s="211"/>
      <c r="B19" s="211"/>
      <c r="C19" s="211"/>
      <c r="D19" s="211"/>
      <c r="E19" s="211"/>
      <c r="F19" s="211"/>
      <c r="G19" s="211"/>
      <c r="H19" s="211"/>
      <c r="I19" s="211"/>
      <c r="J19" s="211"/>
      <c r="K19" s="211"/>
      <c r="L19" s="211"/>
    </row>
    <row r="20" spans="1:12" ht="15" customHeight="1" x14ac:dyDescent="0.25">
      <c r="A20" s="211"/>
      <c r="B20" s="211"/>
      <c r="C20" s="211"/>
      <c r="D20" s="211"/>
      <c r="E20" s="211"/>
      <c r="F20" s="211"/>
      <c r="G20" s="211"/>
      <c r="H20" s="211"/>
      <c r="I20" s="211"/>
      <c r="J20" s="211"/>
      <c r="K20" s="211"/>
      <c r="L20" s="211"/>
    </row>
    <row r="21" spans="1:12" ht="15" customHeight="1" x14ac:dyDescent="0.25">
      <c r="A21" s="211"/>
      <c r="B21" s="211"/>
      <c r="C21" s="211"/>
      <c r="D21" s="211"/>
      <c r="E21" s="211"/>
      <c r="F21" s="211"/>
      <c r="G21" s="211"/>
      <c r="H21" s="211"/>
      <c r="I21" s="211"/>
      <c r="J21" s="211"/>
      <c r="K21" s="211"/>
      <c r="L21" s="211"/>
    </row>
    <row r="22" spans="1:12" ht="15" customHeight="1" x14ac:dyDescent="0.25">
      <c r="A22" s="211"/>
      <c r="B22" s="211"/>
      <c r="C22" s="211"/>
      <c r="D22" s="211"/>
      <c r="E22" s="211"/>
      <c r="F22" s="211"/>
      <c r="G22" s="211"/>
      <c r="H22" s="211"/>
      <c r="I22" s="211"/>
      <c r="J22" s="211"/>
      <c r="K22" s="211"/>
      <c r="L22" s="211"/>
    </row>
    <row r="23" spans="1:12" ht="15" customHeight="1" x14ac:dyDescent="0.25">
      <c r="A23" s="211"/>
      <c r="B23" s="211"/>
      <c r="C23" s="211"/>
      <c r="D23" s="211"/>
      <c r="E23" s="211"/>
      <c r="F23" s="211"/>
      <c r="G23" s="211"/>
      <c r="H23" s="211"/>
      <c r="I23" s="211"/>
      <c r="J23" s="211"/>
      <c r="K23" s="211"/>
      <c r="L23" s="211"/>
    </row>
    <row r="24" spans="1:12" ht="15" customHeight="1" x14ac:dyDescent="0.25">
      <c r="A24" s="211"/>
      <c r="B24" s="211"/>
      <c r="C24" s="211"/>
      <c r="D24" s="211"/>
      <c r="E24" s="211"/>
      <c r="F24" s="211"/>
      <c r="G24" s="211"/>
      <c r="H24" s="211"/>
      <c r="I24" s="211"/>
      <c r="J24" s="211"/>
      <c r="K24" s="211"/>
      <c r="L24" s="211"/>
    </row>
    <row r="25" spans="1:12" ht="15" customHeight="1" x14ac:dyDescent="0.25">
      <c r="A25" s="211"/>
      <c r="B25" s="211"/>
      <c r="C25" s="211"/>
      <c r="D25" s="211"/>
      <c r="E25" s="211"/>
      <c r="F25" s="211"/>
      <c r="G25" s="211"/>
      <c r="H25" s="211"/>
      <c r="I25" s="211"/>
      <c r="J25" s="211"/>
      <c r="K25" s="211"/>
      <c r="L25" s="211"/>
    </row>
    <row r="26" spans="1:12" ht="15" customHeight="1" x14ac:dyDescent="0.25">
      <c r="A26" s="211"/>
      <c r="B26" s="211"/>
      <c r="C26" s="211"/>
      <c r="D26" s="211"/>
      <c r="E26" s="211"/>
      <c r="F26" s="211"/>
      <c r="G26" s="211"/>
      <c r="H26" s="211"/>
      <c r="I26" s="211"/>
      <c r="J26" s="211"/>
      <c r="K26" s="211"/>
      <c r="L26" s="211"/>
    </row>
    <row r="27" spans="1:12" ht="15" customHeight="1" x14ac:dyDescent="0.25">
      <c r="A27" s="211"/>
      <c r="B27" s="211"/>
      <c r="C27" s="211"/>
      <c r="D27" s="211"/>
      <c r="E27" s="211"/>
      <c r="F27" s="211"/>
      <c r="G27" s="211"/>
      <c r="H27" s="211"/>
      <c r="I27" s="211"/>
      <c r="J27" s="211"/>
      <c r="K27" s="211"/>
      <c r="L27" s="211"/>
    </row>
    <row r="28" spans="1:12" x14ac:dyDescent="0.25">
      <c r="A28" s="211"/>
      <c r="B28" s="211"/>
      <c r="C28" s="211"/>
      <c r="D28" s="211"/>
      <c r="E28" s="211"/>
      <c r="F28" s="211"/>
      <c r="G28" s="211"/>
      <c r="H28" s="211"/>
      <c r="I28" s="211"/>
      <c r="J28" s="211"/>
      <c r="K28" s="211"/>
      <c r="L28" s="211"/>
    </row>
    <row r="29" spans="1:12" x14ac:dyDescent="0.25">
      <c r="A29" s="211"/>
      <c r="B29" s="211"/>
      <c r="C29" s="211"/>
      <c r="D29" s="211"/>
      <c r="E29" s="211"/>
      <c r="F29" s="211"/>
      <c r="G29" s="211"/>
      <c r="H29" s="211"/>
      <c r="I29" s="211"/>
      <c r="J29" s="211"/>
      <c r="K29" s="211"/>
      <c r="L29" s="211"/>
    </row>
    <row r="30" spans="1:12" x14ac:dyDescent="0.25">
      <c r="A30" s="211"/>
      <c r="B30" s="211"/>
      <c r="C30" s="211"/>
      <c r="D30" s="211"/>
      <c r="E30" s="211"/>
      <c r="F30" s="211"/>
      <c r="G30" s="211"/>
      <c r="H30" s="211"/>
      <c r="I30" s="211"/>
      <c r="J30" s="211"/>
      <c r="K30" s="211"/>
      <c r="L30" s="211"/>
    </row>
    <row r="31" spans="1:12" x14ac:dyDescent="0.25">
      <c r="A31" s="211"/>
      <c r="B31" s="211"/>
      <c r="C31" s="211"/>
      <c r="D31" s="211"/>
      <c r="E31" s="211"/>
      <c r="F31" s="211"/>
      <c r="G31" s="211"/>
      <c r="H31" s="211"/>
      <c r="I31" s="211"/>
      <c r="J31" s="211"/>
      <c r="K31" s="211"/>
      <c r="L31" s="211"/>
    </row>
    <row r="32" spans="1:12" x14ac:dyDescent="0.25">
      <c r="A32" s="211"/>
      <c r="B32" s="211"/>
      <c r="C32" s="211"/>
      <c r="D32" s="211"/>
      <c r="E32" s="211"/>
      <c r="F32" s="211"/>
      <c r="G32" s="211"/>
      <c r="H32" s="211"/>
      <c r="I32" s="211"/>
      <c r="J32" s="211"/>
      <c r="K32" s="211"/>
      <c r="L32" s="211"/>
    </row>
    <row r="33" spans="1:12" x14ac:dyDescent="0.25">
      <c r="A33" s="211"/>
      <c r="B33" s="211"/>
      <c r="C33" s="211"/>
      <c r="D33" s="211"/>
      <c r="E33" s="211"/>
      <c r="F33" s="211"/>
      <c r="G33" s="211"/>
      <c r="H33" s="211"/>
      <c r="I33" s="211"/>
      <c r="J33" s="211"/>
      <c r="K33" s="211"/>
      <c r="L33" s="211"/>
    </row>
    <row r="34" spans="1:12" x14ac:dyDescent="0.25">
      <c r="A34" s="211"/>
      <c r="B34" s="211"/>
      <c r="C34" s="211"/>
      <c r="D34" s="211"/>
      <c r="E34" s="211"/>
      <c r="F34" s="211"/>
      <c r="G34" s="211"/>
      <c r="H34" s="211"/>
      <c r="I34" s="211"/>
      <c r="J34" s="211"/>
      <c r="K34" s="211"/>
      <c r="L34" s="211"/>
    </row>
    <row r="35" spans="1:12" x14ac:dyDescent="0.25">
      <c r="A35" s="211"/>
      <c r="B35" s="211"/>
      <c r="C35" s="211"/>
      <c r="D35" s="211"/>
      <c r="E35" s="211"/>
      <c r="F35" s="211"/>
      <c r="G35" s="211"/>
      <c r="H35" s="211"/>
      <c r="I35" s="211"/>
      <c r="J35" s="211"/>
      <c r="K35" s="211"/>
      <c r="L35" s="211"/>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dimension ref="A1:AT46"/>
  <sheetViews>
    <sheetView zoomScale="55" zoomScaleNormal="55" workbookViewId="0">
      <selection activeCell="Y28" sqref="Y28"/>
    </sheetView>
  </sheetViews>
  <sheetFormatPr defaultRowHeight="15" x14ac:dyDescent="0.25"/>
  <cols>
    <col min="1" max="38" width="5.5703125" customWidth="1"/>
    <col min="39" max="39" width="4.85546875" customWidth="1"/>
    <col min="40" max="45" width="3.42578125" bestFit="1"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c r="E2" s="145">
        <v>1</v>
      </c>
    </row>
    <row r="3" spans="1:46" x14ac:dyDescent="0.25">
      <c r="A3" t="s">
        <v>5</v>
      </c>
    </row>
    <row r="4" spans="1:46" x14ac:dyDescent="0.25">
      <c r="A4" t="s">
        <v>6</v>
      </c>
    </row>
    <row r="5" spans="1:46" x14ac:dyDescent="0.25">
      <c r="A5" t="s">
        <v>32</v>
      </c>
      <c r="F5" s="145">
        <v>1</v>
      </c>
    </row>
    <row r="6" spans="1:46" x14ac:dyDescent="0.25">
      <c r="A6" t="s">
        <v>33</v>
      </c>
      <c r="S6" s="145">
        <v>1</v>
      </c>
    </row>
    <row r="7" spans="1:46" x14ac:dyDescent="0.25">
      <c r="A7" t="s">
        <v>7</v>
      </c>
      <c r="F7" s="145">
        <v>1</v>
      </c>
    </row>
    <row r="8" spans="1:46" x14ac:dyDescent="0.25">
      <c r="A8" t="s">
        <v>34</v>
      </c>
      <c r="J8" s="145">
        <v>1</v>
      </c>
    </row>
    <row r="9" spans="1:46" x14ac:dyDescent="0.25">
      <c r="A9" t="s">
        <v>35</v>
      </c>
    </row>
    <row r="10" spans="1:46" x14ac:dyDescent="0.25">
      <c r="A10" t="s">
        <v>36</v>
      </c>
      <c r="M10" s="145">
        <v>1</v>
      </c>
    </row>
    <row r="11" spans="1:46" x14ac:dyDescent="0.25">
      <c r="A11" t="s">
        <v>37</v>
      </c>
    </row>
    <row r="12" spans="1:46" x14ac:dyDescent="0.25">
      <c r="A12" t="s">
        <v>38</v>
      </c>
    </row>
    <row r="13" spans="1:46" x14ac:dyDescent="0.25">
      <c r="A13" t="s">
        <v>39</v>
      </c>
      <c r="O13" s="145">
        <v>1</v>
      </c>
    </row>
    <row r="14" spans="1:46" x14ac:dyDescent="0.25">
      <c r="A14" t="s">
        <v>40</v>
      </c>
    </row>
    <row r="15" spans="1:46" x14ac:dyDescent="0.25">
      <c r="A15" t="s">
        <v>41</v>
      </c>
      <c r="R15" s="145">
        <v>1</v>
      </c>
    </row>
    <row r="16" spans="1:46" x14ac:dyDescent="0.25">
      <c r="A16" t="s">
        <v>42</v>
      </c>
    </row>
    <row r="17" spans="1:31" x14ac:dyDescent="0.25">
      <c r="A17" t="s">
        <v>43</v>
      </c>
    </row>
    <row r="18" spans="1:31" x14ac:dyDescent="0.25">
      <c r="A18" t="s">
        <v>44</v>
      </c>
      <c r="U18" s="145">
        <v>1</v>
      </c>
    </row>
    <row r="19" spans="1:31" x14ac:dyDescent="0.25">
      <c r="A19" t="s">
        <v>8</v>
      </c>
      <c r="H19" s="145">
        <v>1</v>
      </c>
    </row>
    <row r="20" spans="1:31" x14ac:dyDescent="0.25">
      <c r="A20" t="s">
        <v>45</v>
      </c>
      <c r="U20" s="145">
        <v>1</v>
      </c>
    </row>
    <row r="21" spans="1:31" x14ac:dyDescent="0.25">
      <c r="A21" t="s">
        <v>9</v>
      </c>
      <c r="V21" s="145">
        <v>1</v>
      </c>
    </row>
    <row r="22" spans="1:31" x14ac:dyDescent="0.25">
      <c r="A22" t="s">
        <v>46</v>
      </c>
      <c r="X22" s="145">
        <v>1</v>
      </c>
    </row>
    <row r="23" spans="1:31" x14ac:dyDescent="0.25">
      <c r="A23" t="s">
        <v>47</v>
      </c>
    </row>
    <row r="24" spans="1:31" x14ac:dyDescent="0.25">
      <c r="A24" t="s">
        <v>48</v>
      </c>
    </row>
    <row r="25" spans="1:31" x14ac:dyDescent="0.25">
      <c r="A25" t="s">
        <v>49</v>
      </c>
      <c r="H25" s="145">
        <v>1</v>
      </c>
    </row>
    <row r="26" spans="1:31" x14ac:dyDescent="0.25">
      <c r="A26" t="s">
        <v>50</v>
      </c>
      <c r="Y26" s="145">
        <v>1</v>
      </c>
    </row>
    <row r="27" spans="1:31" x14ac:dyDescent="0.25">
      <c r="A27" t="s">
        <v>51</v>
      </c>
    </row>
    <row r="28" spans="1:31" x14ac:dyDescent="0.25">
      <c r="A28" t="s">
        <v>52</v>
      </c>
    </row>
    <row r="29" spans="1:31" x14ac:dyDescent="0.25">
      <c r="A29" t="s">
        <v>53</v>
      </c>
    </row>
    <row r="30" spans="1:31" x14ac:dyDescent="0.25">
      <c r="A30" t="s">
        <v>10</v>
      </c>
      <c r="Y30" s="145">
        <v>1</v>
      </c>
    </row>
    <row r="31" spans="1:31" x14ac:dyDescent="0.25">
      <c r="A31" t="s">
        <v>54</v>
      </c>
      <c r="Z31" s="145">
        <v>1</v>
      </c>
    </row>
    <row r="32" spans="1:31" x14ac:dyDescent="0.25">
      <c r="A32" t="s">
        <v>55</v>
      </c>
      <c r="AE32" s="145">
        <v>1</v>
      </c>
    </row>
    <row r="33" spans="1:46" x14ac:dyDescent="0.25">
      <c r="A33" t="s">
        <v>56</v>
      </c>
      <c r="AD33" s="145">
        <v>1</v>
      </c>
    </row>
    <row r="34" spans="1:46" x14ac:dyDescent="0.25">
      <c r="A34" t="s">
        <v>57</v>
      </c>
      <c r="AR34" s="145">
        <v>1</v>
      </c>
    </row>
    <row r="35" spans="1:46" x14ac:dyDescent="0.25">
      <c r="A35" t="s">
        <v>58</v>
      </c>
      <c r="AH35" s="145">
        <v>1</v>
      </c>
    </row>
    <row r="36" spans="1:46" x14ac:dyDescent="0.25">
      <c r="A36" t="s">
        <v>59</v>
      </c>
      <c r="AO36" s="145">
        <v>1</v>
      </c>
    </row>
    <row r="37" spans="1:46" x14ac:dyDescent="0.25">
      <c r="A37" t="s">
        <v>60</v>
      </c>
    </row>
    <row r="38" spans="1:46" x14ac:dyDescent="0.25">
      <c r="A38" t="s">
        <v>61</v>
      </c>
      <c r="B38" s="145">
        <v>1</v>
      </c>
    </row>
    <row r="39" spans="1:46" x14ac:dyDescent="0.25">
      <c r="A39" t="s">
        <v>62</v>
      </c>
    </row>
    <row r="40" spans="1:46" x14ac:dyDescent="0.25">
      <c r="A40" t="s">
        <v>63</v>
      </c>
    </row>
    <row r="41" spans="1:46" x14ac:dyDescent="0.25">
      <c r="A41" s="183" t="s">
        <v>455</v>
      </c>
      <c r="AG41" s="145">
        <v>1</v>
      </c>
    </row>
    <row r="42" spans="1:46" x14ac:dyDescent="0.25">
      <c r="A42" s="183" t="s">
        <v>456</v>
      </c>
    </row>
    <row r="43" spans="1:46" x14ac:dyDescent="0.25">
      <c r="A43" s="183" t="s">
        <v>457</v>
      </c>
    </row>
    <row r="44" spans="1:46" x14ac:dyDescent="0.25">
      <c r="A44" s="183" t="s">
        <v>458</v>
      </c>
      <c r="AG44" s="148"/>
      <c r="AT44">
        <v>1</v>
      </c>
    </row>
    <row r="45" spans="1:46" x14ac:dyDescent="0.25">
      <c r="A45" s="183" t="s">
        <v>459</v>
      </c>
    </row>
    <row r="46" spans="1:46" x14ac:dyDescent="0.25">
      <c r="A46" t="s">
        <v>461</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3"/>
  <dimension ref="A1:AR44"/>
  <sheetViews>
    <sheetView topLeftCell="A7" zoomScale="55" zoomScaleNormal="55" workbookViewId="0">
      <selection activeCell="AN42" sqref="AN42"/>
    </sheetView>
  </sheetViews>
  <sheetFormatPr defaultRowHeight="15" x14ac:dyDescent="0.25"/>
  <cols>
    <col min="1" max="37" width="5.5703125" customWidth="1"/>
    <col min="38" max="38" width="7.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c r="D3">
        <v>1</v>
      </c>
    </row>
    <row r="4" spans="1:44" x14ac:dyDescent="0.25">
      <c r="A4" t="s">
        <v>6</v>
      </c>
    </row>
    <row r="5" spans="1:44" x14ac:dyDescent="0.25">
      <c r="A5" t="s">
        <v>32</v>
      </c>
      <c r="D5">
        <v>1</v>
      </c>
      <c r="AL5">
        <v>1</v>
      </c>
    </row>
    <row r="6" spans="1:44" x14ac:dyDescent="0.25">
      <c r="A6" t="s">
        <v>33</v>
      </c>
    </row>
    <row r="7" spans="1:44" x14ac:dyDescent="0.25">
      <c r="A7" t="s">
        <v>7</v>
      </c>
    </row>
    <row r="8" spans="1:44" x14ac:dyDescent="0.25">
      <c r="A8" t="s">
        <v>34</v>
      </c>
      <c r="I8">
        <v>1</v>
      </c>
      <c r="O8">
        <v>1</v>
      </c>
    </row>
    <row r="9" spans="1:44" x14ac:dyDescent="0.25">
      <c r="A9" t="s">
        <v>35</v>
      </c>
    </row>
    <row r="10" spans="1:44" x14ac:dyDescent="0.25">
      <c r="A10" t="s">
        <v>36</v>
      </c>
    </row>
    <row r="11" spans="1:44" x14ac:dyDescent="0.25">
      <c r="A11" t="s">
        <v>39</v>
      </c>
      <c r="L11">
        <v>1</v>
      </c>
      <c r="N11">
        <v>1</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Z28">
        <v>1</v>
      </c>
      <c r="AA28">
        <v>1</v>
      </c>
      <c r="AQ28">
        <v>1</v>
      </c>
    </row>
    <row r="29" spans="1:43" x14ac:dyDescent="0.25">
      <c r="A29" t="s">
        <v>54</v>
      </c>
      <c r="Z29">
        <v>1</v>
      </c>
    </row>
    <row r="30" spans="1:43" x14ac:dyDescent="0.25">
      <c r="A30" t="s">
        <v>55</v>
      </c>
    </row>
    <row r="31" spans="1:43" x14ac:dyDescent="0.25">
      <c r="A31" t="s">
        <v>56</v>
      </c>
    </row>
    <row r="32" spans="1:43" x14ac:dyDescent="0.25">
      <c r="A32" t="s">
        <v>57</v>
      </c>
      <c r="AK32">
        <v>1</v>
      </c>
    </row>
    <row r="33" spans="1:41" x14ac:dyDescent="0.25">
      <c r="A33" t="s">
        <v>58</v>
      </c>
    </row>
    <row r="34" spans="1:41" x14ac:dyDescent="0.25">
      <c r="A34" t="s">
        <v>59</v>
      </c>
    </row>
    <row r="35" spans="1:41" x14ac:dyDescent="0.25">
      <c r="A35" t="s">
        <v>60</v>
      </c>
    </row>
    <row r="36" spans="1:41" x14ac:dyDescent="0.25">
      <c r="A36" t="s">
        <v>61</v>
      </c>
    </row>
    <row r="37" spans="1:41" x14ac:dyDescent="0.25">
      <c r="A37" t="s">
        <v>62</v>
      </c>
    </row>
    <row r="38" spans="1:41" x14ac:dyDescent="0.25">
      <c r="A38" t="s">
        <v>63</v>
      </c>
    </row>
    <row r="39" spans="1:41" x14ac:dyDescent="0.25">
      <c r="A39" s="183" t="s">
        <v>455</v>
      </c>
    </row>
    <row r="40" spans="1:41" x14ac:dyDescent="0.25">
      <c r="A40" s="183" t="s">
        <v>456</v>
      </c>
    </row>
    <row r="41" spans="1:41" x14ac:dyDescent="0.25">
      <c r="A41" s="183" t="s">
        <v>457</v>
      </c>
    </row>
    <row r="42" spans="1:41" x14ac:dyDescent="0.25">
      <c r="A42" s="183" t="s">
        <v>458</v>
      </c>
      <c r="AN42">
        <v>1</v>
      </c>
    </row>
    <row r="43" spans="1:41" x14ac:dyDescent="0.25">
      <c r="A43" s="183" t="s">
        <v>459</v>
      </c>
    </row>
    <row r="44" spans="1:41" x14ac:dyDescent="0.25">
      <c r="A44" t="s">
        <v>461</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dimension ref="A1:AR44"/>
  <sheetViews>
    <sheetView topLeftCell="B1" zoomScale="85" zoomScaleNormal="85" workbookViewId="0">
      <selection activeCell="Q52" sqref="Q52"/>
    </sheetView>
  </sheetViews>
  <sheetFormatPr defaultRowHeight="15" x14ac:dyDescent="0.25"/>
  <cols>
    <col min="1" max="35" width="5.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c r="Q4">
        <v>1</v>
      </c>
    </row>
    <row r="5" spans="1:44" x14ac:dyDescent="0.25">
      <c r="A5" t="s">
        <v>32</v>
      </c>
    </row>
    <row r="6" spans="1:44" x14ac:dyDescent="0.25">
      <c r="A6" t="s">
        <v>33</v>
      </c>
    </row>
    <row r="7" spans="1:44" x14ac:dyDescent="0.25">
      <c r="A7" t="s">
        <v>7</v>
      </c>
    </row>
    <row r="8" spans="1:44" x14ac:dyDescent="0.25">
      <c r="A8" t="s">
        <v>34</v>
      </c>
    </row>
    <row r="9" spans="1:44" x14ac:dyDescent="0.25">
      <c r="A9" t="s">
        <v>35</v>
      </c>
      <c r="J9">
        <v>1</v>
      </c>
    </row>
    <row r="10" spans="1:44" x14ac:dyDescent="0.25">
      <c r="A10" t="s">
        <v>36</v>
      </c>
    </row>
    <row r="11" spans="1:44" x14ac:dyDescent="0.25">
      <c r="A11" t="s">
        <v>39</v>
      </c>
    </row>
    <row r="12" spans="1:44" x14ac:dyDescent="0.25">
      <c r="A12" t="s">
        <v>40</v>
      </c>
      <c r="M12">
        <v>1</v>
      </c>
    </row>
    <row r="13" spans="1:44" x14ac:dyDescent="0.25">
      <c r="A13" t="s">
        <v>41</v>
      </c>
    </row>
    <row r="14" spans="1:44" x14ac:dyDescent="0.25">
      <c r="A14" t="s">
        <v>42</v>
      </c>
      <c r="M14">
        <v>1</v>
      </c>
    </row>
    <row r="15" spans="1:44" x14ac:dyDescent="0.25">
      <c r="A15" t="s">
        <v>43</v>
      </c>
    </row>
    <row r="16" spans="1:44"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29" x14ac:dyDescent="0.25">
      <c r="A33" t="s">
        <v>58</v>
      </c>
    </row>
    <row r="34" spans="1:29" x14ac:dyDescent="0.25">
      <c r="A34" t="s">
        <v>59</v>
      </c>
    </row>
    <row r="35" spans="1:29" x14ac:dyDescent="0.25">
      <c r="A35" t="s">
        <v>60</v>
      </c>
    </row>
    <row r="36" spans="1:29" x14ac:dyDescent="0.25">
      <c r="A36" t="s">
        <v>61</v>
      </c>
    </row>
    <row r="37" spans="1:29" x14ac:dyDescent="0.25">
      <c r="A37" t="s">
        <v>62</v>
      </c>
      <c r="AC37">
        <v>1</v>
      </c>
    </row>
    <row r="38" spans="1:29" x14ac:dyDescent="0.25">
      <c r="A38" t="s">
        <v>63</v>
      </c>
      <c r="Q38">
        <v>1</v>
      </c>
    </row>
    <row r="39" spans="1:29" x14ac:dyDescent="0.25">
      <c r="A39" s="183" t="s">
        <v>455</v>
      </c>
    </row>
    <row r="40" spans="1:29" x14ac:dyDescent="0.25">
      <c r="A40" s="183" t="s">
        <v>456</v>
      </c>
      <c r="AB40">
        <v>1</v>
      </c>
    </row>
    <row r="41" spans="1:29" x14ac:dyDescent="0.25">
      <c r="A41" s="183" t="s">
        <v>457</v>
      </c>
      <c r="AB41">
        <v>1</v>
      </c>
    </row>
    <row r="42" spans="1:29" x14ac:dyDescent="0.25">
      <c r="A42" s="183" t="s">
        <v>458</v>
      </c>
    </row>
    <row r="43" spans="1:29" x14ac:dyDescent="0.25">
      <c r="A43" s="183" t="s">
        <v>459</v>
      </c>
      <c r="W43">
        <v>1</v>
      </c>
    </row>
    <row r="44" spans="1:29" x14ac:dyDescent="0.25">
      <c r="A44" t="s">
        <v>461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6"/>
  <dimension ref="A1:AT46"/>
  <sheetViews>
    <sheetView zoomScale="70" zoomScaleNormal="70" workbookViewId="0">
      <selection activeCell="X22" sqref="X22"/>
    </sheetView>
  </sheetViews>
  <sheetFormatPr defaultRowHeight="15" x14ac:dyDescent="0.25"/>
  <cols>
    <col min="1" max="37" width="5.5703125"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row>
    <row r="3" spans="1:46" x14ac:dyDescent="0.25">
      <c r="A3" t="s">
        <v>5</v>
      </c>
    </row>
    <row r="4" spans="1:46" x14ac:dyDescent="0.25">
      <c r="A4" t="s">
        <v>6</v>
      </c>
    </row>
    <row r="5" spans="1:46" x14ac:dyDescent="0.25">
      <c r="A5" t="s">
        <v>32</v>
      </c>
    </row>
    <row r="6" spans="1:46" x14ac:dyDescent="0.25">
      <c r="A6" t="s">
        <v>33</v>
      </c>
    </row>
    <row r="7" spans="1:46" x14ac:dyDescent="0.25">
      <c r="A7" t="s">
        <v>7</v>
      </c>
      <c r="AQ7" s="183"/>
    </row>
    <row r="8" spans="1:46" x14ac:dyDescent="0.25">
      <c r="A8" t="s">
        <v>34</v>
      </c>
    </row>
    <row r="9" spans="1:46" x14ac:dyDescent="0.25">
      <c r="A9" t="s">
        <v>35</v>
      </c>
    </row>
    <row r="10" spans="1:46" x14ac:dyDescent="0.25">
      <c r="A10" t="s">
        <v>36</v>
      </c>
    </row>
    <row r="11" spans="1:46" x14ac:dyDescent="0.25">
      <c r="A11" t="s">
        <v>37</v>
      </c>
    </row>
    <row r="12" spans="1:46" x14ac:dyDescent="0.25">
      <c r="A12" t="s">
        <v>38</v>
      </c>
    </row>
    <row r="13" spans="1:46" x14ac:dyDescent="0.25">
      <c r="A13" t="s">
        <v>39</v>
      </c>
    </row>
    <row r="14" spans="1:46" x14ac:dyDescent="0.25">
      <c r="A14" t="s">
        <v>40</v>
      </c>
    </row>
    <row r="15" spans="1:46" x14ac:dyDescent="0.25">
      <c r="A15" t="s">
        <v>41</v>
      </c>
    </row>
    <row r="16" spans="1:46"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s="183" t="s">
        <v>455</v>
      </c>
    </row>
    <row r="42" spans="1:1" x14ac:dyDescent="0.25">
      <c r="A42" s="183" t="s">
        <v>456</v>
      </c>
    </row>
    <row r="43" spans="1:1" x14ac:dyDescent="0.25">
      <c r="A43" s="183" t="s">
        <v>457</v>
      </c>
    </row>
    <row r="44" spans="1:1" x14ac:dyDescent="0.25">
      <c r="A44" s="183" t="s">
        <v>458</v>
      </c>
    </row>
    <row r="45" spans="1:1" x14ac:dyDescent="0.25">
      <c r="A45" s="183" t="s">
        <v>459</v>
      </c>
    </row>
    <row r="46" spans="1:1" x14ac:dyDescent="0.25">
      <c r="A46" t="s">
        <v>461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7"/>
  <dimension ref="A1:AR44"/>
  <sheetViews>
    <sheetView topLeftCell="A26" zoomScale="70" zoomScaleNormal="70" workbookViewId="0">
      <selection activeCell="AF1" sqref="AF1:AF1048576"/>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c r="P13">
        <v>1</v>
      </c>
    </row>
    <row r="14" spans="1:44" x14ac:dyDescent="0.25">
      <c r="A14" t="s">
        <v>42</v>
      </c>
    </row>
    <row r="15" spans="1:44" x14ac:dyDescent="0.25">
      <c r="A15" t="s">
        <v>43</v>
      </c>
    </row>
    <row r="16" spans="1:44"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s="183" t="s">
        <v>63</v>
      </c>
    </row>
    <row r="39" spans="1:32" x14ac:dyDescent="0.25">
      <c r="A39" s="183" t="s">
        <v>455</v>
      </c>
    </row>
    <row r="40" spans="1:32" x14ac:dyDescent="0.25">
      <c r="A40" s="183" t="s">
        <v>456</v>
      </c>
      <c r="AB40">
        <v>1</v>
      </c>
    </row>
    <row r="41" spans="1:32" x14ac:dyDescent="0.25">
      <c r="A41" s="183" t="s">
        <v>457</v>
      </c>
      <c r="AB41">
        <v>1</v>
      </c>
    </row>
    <row r="42" spans="1:32" x14ac:dyDescent="0.25">
      <c r="A42" s="183" t="s">
        <v>458</v>
      </c>
    </row>
    <row r="43" spans="1:32" x14ac:dyDescent="0.25">
      <c r="A43" s="183" t="s">
        <v>459</v>
      </c>
    </row>
    <row r="44" spans="1:32" x14ac:dyDescent="0.25">
      <c r="A44" t="s">
        <v>461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0"/>
  <dimension ref="A1:AR44"/>
  <sheetViews>
    <sheetView topLeftCell="B1" zoomScale="55" zoomScaleNormal="55" workbookViewId="0">
      <selection activeCell="A32" sqref="A32:XFD32"/>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c r="I8">
        <v>1</v>
      </c>
      <c r="J8">
        <v>1</v>
      </c>
      <c r="O8">
        <v>1</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c r="S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W28">
        <v>1</v>
      </c>
      <c r="Z28">
        <v>1</v>
      </c>
      <c r="AA28">
        <v>1</v>
      </c>
      <c r="AQ28">
        <v>1</v>
      </c>
    </row>
    <row r="29" spans="1:43" x14ac:dyDescent="0.25">
      <c r="A29" t="s">
        <v>54</v>
      </c>
    </row>
    <row r="30" spans="1:43" x14ac:dyDescent="0.25">
      <c r="A30" t="s">
        <v>55</v>
      </c>
    </row>
    <row r="31" spans="1:43" x14ac:dyDescent="0.25">
      <c r="A31" t="s">
        <v>56</v>
      </c>
    </row>
    <row r="32" spans="1:43" x14ac:dyDescent="0.25">
      <c r="A32" t="s">
        <v>57</v>
      </c>
      <c r="AK32">
        <v>1</v>
      </c>
      <c r="AP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row r="39" spans="1:1" x14ac:dyDescent="0.25">
      <c r="A39" s="183" t="s">
        <v>455</v>
      </c>
    </row>
    <row r="40" spans="1:1" x14ac:dyDescent="0.25">
      <c r="A40" s="183" t="s">
        <v>456</v>
      </c>
    </row>
    <row r="41" spans="1:1" x14ac:dyDescent="0.25">
      <c r="A41" s="183" t="s">
        <v>457</v>
      </c>
    </row>
    <row r="42" spans="1:1" x14ac:dyDescent="0.25">
      <c r="A42" s="183" t="s">
        <v>458</v>
      </c>
    </row>
    <row r="43" spans="1:1" x14ac:dyDescent="0.25">
      <c r="A43" s="183" t="s">
        <v>459</v>
      </c>
    </row>
    <row r="44" spans="1:1" x14ac:dyDescent="0.25">
      <c r="A44" t="s">
        <v>461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3"/>
  <dimension ref="A1:A5"/>
  <sheetViews>
    <sheetView workbookViewId="0">
      <selection activeCell="A6" sqref="A1:A6"/>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row r="5" spans="1:1" x14ac:dyDescent="0.25">
      <c r="A5" t="s">
        <v>485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5"/>
  <dimension ref="A1:AF337"/>
  <sheetViews>
    <sheetView topLeftCell="A241" zoomScale="85" zoomScaleNormal="85" workbookViewId="0">
      <selection activeCell="G257" sqref="G257"/>
    </sheetView>
  </sheetViews>
  <sheetFormatPr defaultColWidth="9.140625" defaultRowHeight="15" x14ac:dyDescent="0.25"/>
  <cols>
    <col min="1" max="2" width="9.140625" style="22"/>
    <col min="3" max="3" width="9.140625" style="3"/>
    <col min="4" max="4" width="9.140625" style="183"/>
    <col min="5" max="10" width="9.140625" style="3"/>
    <col min="11" max="12" width="9.140625" style="22"/>
    <col min="13" max="15" width="9.140625" style="3"/>
    <col min="16" max="16" width="9.140625" style="183"/>
    <col min="17" max="16384" width="9.140625" style="3"/>
  </cols>
  <sheetData>
    <row r="1" spans="1:32" x14ac:dyDescent="0.25">
      <c r="C1" s="4"/>
      <c r="D1" s="183" t="s">
        <v>485</v>
      </c>
      <c r="E1" s="4" t="s">
        <v>64</v>
      </c>
      <c r="F1" s="4" t="s">
        <v>65</v>
      </c>
      <c r="G1" s="4" t="s">
        <v>66</v>
      </c>
      <c r="H1" s="4" t="s">
        <v>67</v>
      </c>
      <c r="N1" s="3" t="s">
        <v>431</v>
      </c>
      <c r="W1" s="3" t="s">
        <v>430</v>
      </c>
      <c r="AC1" s="3" t="s">
        <v>434</v>
      </c>
    </row>
    <row r="2" spans="1:32" x14ac:dyDescent="0.25">
      <c r="A2" s="183" t="s">
        <v>61</v>
      </c>
      <c r="B2" s="183" t="s">
        <v>31</v>
      </c>
      <c r="C2" s="183" t="s">
        <v>19</v>
      </c>
      <c r="D2" s="183">
        <v>2</v>
      </c>
      <c r="E2" s="191">
        <v>0</v>
      </c>
      <c r="F2" s="102">
        <v>0</v>
      </c>
      <c r="G2" s="102">
        <v>0</v>
      </c>
      <c r="H2" s="70">
        <v>1</v>
      </c>
      <c r="I2" s="191"/>
      <c r="J2" s="102"/>
      <c r="K2" s="102"/>
      <c r="L2" s="70"/>
      <c r="N2" s="3" t="s">
        <v>407</v>
      </c>
      <c r="O2" s="3" t="s">
        <v>279</v>
      </c>
      <c r="P2" s="183" t="s">
        <v>262</v>
      </c>
      <c r="Q2" s="22" t="s">
        <v>64</v>
      </c>
      <c r="R2" s="22" t="s">
        <v>65</v>
      </c>
      <c r="S2" s="22" t="s">
        <v>66</v>
      </c>
      <c r="T2" s="22" t="s">
        <v>67</v>
      </c>
      <c r="W2" s="22">
        <v>2.7072261111004303E-2</v>
      </c>
      <c r="X2" s="22">
        <v>0.99326974021417935</v>
      </c>
      <c r="Y2" s="22">
        <v>0.42271430694594797</v>
      </c>
      <c r="Z2" s="22">
        <v>5.0595078365627634E-2</v>
      </c>
      <c r="AC2" s="22">
        <v>2.7072261111004303E-2</v>
      </c>
      <c r="AD2" s="22">
        <v>0.99326974021417935</v>
      </c>
      <c r="AE2" s="22">
        <v>0.42271430694594797</v>
      </c>
      <c r="AF2" s="22">
        <v>5.0595078365627634E-2</v>
      </c>
    </row>
    <row r="3" spans="1:32" x14ac:dyDescent="0.25">
      <c r="A3" s="183" t="s">
        <v>61</v>
      </c>
      <c r="B3" s="183" t="s">
        <v>31</v>
      </c>
      <c r="C3" s="183" t="s">
        <v>20</v>
      </c>
      <c r="D3" s="183">
        <v>2</v>
      </c>
      <c r="E3" s="191">
        <v>0</v>
      </c>
      <c r="F3" s="102">
        <v>0</v>
      </c>
      <c r="G3" s="102">
        <v>0</v>
      </c>
      <c r="H3" s="70">
        <v>1</v>
      </c>
      <c r="I3" s="191"/>
      <c r="J3" s="102"/>
      <c r="K3" s="102"/>
      <c r="L3" s="70"/>
      <c r="M3" s="3" t="s">
        <v>433</v>
      </c>
      <c r="N3" s="3" t="s">
        <v>409</v>
      </c>
      <c r="O3" s="185" t="s">
        <v>463</v>
      </c>
      <c r="P3" s="185"/>
      <c r="Q3" s="3">
        <v>0</v>
      </c>
      <c r="R3" s="3">
        <v>1</v>
      </c>
      <c r="S3" s="188">
        <v>0.42240891000000003</v>
      </c>
      <c r="T3" s="188">
        <v>4.8960289999999997E-2</v>
      </c>
      <c r="W3" s="22">
        <v>2.7072261111004303E-2</v>
      </c>
      <c r="X3" s="22">
        <v>0.99326974021417935</v>
      </c>
      <c r="Y3" s="22">
        <v>0.42271430694594797</v>
      </c>
      <c r="Z3" s="22">
        <v>5.0595078365627634E-2</v>
      </c>
      <c r="AC3" s="22">
        <v>2.7072261111004303E-2</v>
      </c>
      <c r="AD3" s="22">
        <v>0.99326974021417935</v>
      </c>
      <c r="AE3" s="22">
        <v>0.42271430694594797</v>
      </c>
      <c r="AF3" s="22">
        <v>5.0595078365627634E-2</v>
      </c>
    </row>
    <row r="4" spans="1:32" x14ac:dyDescent="0.25">
      <c r="A4" s="183" t="s">
        <v>61</v>
      </c>
      <c r="B4" s="183" t="s">
        <v>31</v>
      </c>
      <c r="C4" s="183" t="s">
        <v>21</v>
      </c>
      <c r="D4" s="183">
        <v>2</v>
      </c>
      <c r="E4" s="191">
        <v>0</v>
      </c>
      <c r="F4" s="102">
        <v>0</v>
      </c>
      <c r="G4" s="102">
        <v>0</v>
      </c>
      <c r="H4" s="70">
        <v>3</v>
      </c>
      <c r="I4" s="191"/>
      <c r="J4" s="102"/>
      <c r="K4" s="102"/>
      <c r="L4" s="70"/>
      <c r="M4" s="3" t="s">
        <v>276</v>
      </c>
      <c r="N4" s="3" t="s">
        <v>408</v>
      </c>
      <c r="O4" s="185" t="s">
        <v>464</v>
      </c>
      <c r="P4" s="185"/>
      <c r="Q4" s="3">
        <v>0</v>
      </c>
      <c r="R4" s="3">
        <v>1</v>
      </c>
      <c r="S4" s="188">
        <v>0.2888249</v>
      </c>
      <c r="T4" s="188">
        <v>1.9796190000000002E-2</v>
      </c>
      <c r="W4" s="22">
        <v>2.7072261111004303E-2</v>
      </c>
      <c r="X4" s="22">
        <v>0.99326974021417935</v>
      </c>
      <c r="Y4" s="22">
        <v>0.42271430694594797</v>
      </c>
      <c r="Z4" s="22">
        <v>5.0595078365627634E-2</v>
      </c>
      <c r="AC4" s="22">
        <v>2.7072261111004303E-2</v>
      </c>
      <c r="AD4" s="22">
        <v>0.99326974021417935</v>
      </c>
      <c r="AE4" s="22">
        <v>0.42271430694594797</v>
      </c>
      <c r="AF4" s="22">
        <v>5.0595078365627634E-2</v>
      </c>
    </row>
    <row r="5" spans="1:32" x14ac:dyDescent="0.25">
      <c r="A5" s="183" t="s">
        <v>61</v>
      </c>
      <c r="B5" s="183" t="s">
        <v>31</v>
      </c>
      <c r="C5" s="183" t="s">
        <v>22</v>
      </c>
      <c r="D5" s="183">
        <v>2</v>
      </c>
      <c r="E5" s="191">
        <v>0</v>
      </c>
      <c r="F5" s="102">
        <v>0</v>
      </c>
      <c r="G5" s="102">
        <v>0</v>
      </c>
      <c r="H5" s="70">
        <v>3</v>
      </c>
      <c r="I5" s="191"/>
      <c r="J5" s="102"/>
      <c r="K5" s="102"/>
      <c r="L5" s="70"/>
      <c r="Q5" s="22"/>
      <c r="R5" s="22"/>
      <c r="W5" s="22">
        <v>2.9313504447006252E-2</v>
      </c>
      <c r="X5" s="22">
        <v>0.98886830769118483</v>
      </c>
      <c r="Y5" s="22">
        <v>0.24676177603351304</v>
      </c>
      <c r="Z5" s="22">
        <v>2.4946823585895402E-2</v>
      </c>
      <c r="AC5" s="22">
        <v>2.9313504447006252E-2</v>
      </c>
      <c r="AD5" s="22">
        <v>0.98886830769118483</v>
      </c>
      <c r="AE5" s="22">
        <v>0.24676177603351304</v>
      </c>
      <c r="AF5" s="22">
        <v>2.4946823585895402E-2</v>
      </c>
    </row>
    <row r="6" spans="1:32" x14ac:dyDescent="0.25">
      <c r="A6" s="183" t="s">
        <v>61</v>
      </c>
      <c r="B6" s="183" t="s">
        <v>31</v>
      </c>
      <c r="C6" s="183" t="s">
        <v>23</v>
      </c>
      <c r="D6" s="183">
        <v>2</v>
      </c>
      <c r="E6" s="191">
        <v>0</v>
      </c>
      <c r="F6" s="102">
        <v>0</v>
      </c>
      <c r="G6" s="102">
        <v>0</v>
      </c>
      <c r="H6" s="70">
        <v>3</v>
      </c>
      <c r="I6" s="191"/>
      <c r="J6" s="102"/>
      <c r="K6" s="102"/>
      <c r="L6" s="70"/>
      <c r="W6" s="22">
        <v>2.9313504447006252E-2</v>
      </c>
      <c r="X6" s="22">
        <v>0.98886830769118483</v>
      </c>
      <c r="Y6" s="22">
        <v>0.24676177603351304</v>
      </c>
      <c r="Z6" s="22">
        <v>2.4946823585895402E-2</v>
      </c>
      <c r="AC6" s="22">
        <v>2.9313504447006252E-2</v>
      </c>
      <c r="AD6" s="22">
        <v>0.98886830769118483</v>
      </c>
      <c r="AE6" s="22">
        <v>0.24676177603351304</v>
      </c>
      <c r="AF6" s="22">
        <v>2.4946823585895402E-2</v>
      </c>
    </row>
    <row r="7" spans="1:32" x14ac:dyDescent="0.25">
      <c r="A7" s="183" t="s">
        <v>61</v>
      </c>
      <c r="B7" s="183" t="s">
        <v>31</v>
      </c>
      <c r="C7" s="183" t="s">
        <v>24</v>
      </c>
      <c r="D7" s="183">
        <v>2</v>
      </c>
      <c r="E7" s="191">
        <v>0</v>
      </c>
      <c r="F7" s="102">
        <v>0</v>
      </c>
      <c r="G7" s="102">
        <v>0</v>
      </c>
      <c r="H7" s="70">
        <v>3</v>
      </c>
      <c r="I7" s="191"/>
      <c r="J7" s="102"/>
      <c r="K7" s="102"/>
      <c r="L7" s="70"/>
      <c r="W7" s="22">
        <v>2.9313504447006252E-2</v>
      </c>
      <c r="X7" s="22">
        <v>0.98886830769118483</v>
      </c>
      <c r="Y7" s="22">
        <v>0.24676177603351304</v>
      </c>
      <c r="Z7" s="22">
        <v>2.4946823585895402E-2</v>
      </c>
      <c r="AC7" s="22">
        <v>2.9313504447006252E-2</v>
      </c>
      <c r="AD7" s="22">
        <v>0.98886830769118483</v>
      </c>
      <c r="AE7" s="22">
        <v>0.24676177603351304</v>
      </c>
      <c r="AF7" s="22">
        <v>2.4946823585895402E-2</v>
      </c>
    </row>
    <row r="8" spans="1:32" x14ac:dyDescent="0.25">
      <c r="A8" s="183" t="s">
        <v>61</v>
      </c>
      <c r="B8" s="183" t="s">
        <v>31</v>
      </c>
      <c r="C8" s="183" t="s">
        <v>25</v>
      </c>
      <c r="D8" s="183">
        <v>2</v>
      </c>
      <c r="E8" s="191">
        <v>0</v>
      </c>
      <c r="F8" s="102">
        <v>0</v>
      </c>
      <c r="G8" s="102">
        <v>0</v>
      </c>
      <c r="H8" s="70">
        <v>3</v>
      </c>
      <c r="I8" s="191"/>
      <c r="J8" s="102"/>
      <c r="K8" s="102"/>
      <c r="L8" s="70"/>
      <c r="N8" s="3" t="s">
        <v>432</v>
      </c>
      <c r="W8" s="22">
        <v>2.9313504447006252E-2</v>
      </c>
      <c r="X8" s="22">
        <v>0.98886830769118483</v>
      </c>
      <c r="Y8" s="22">
        <v>0.24676177603351304</v>
      </c>
      <c r="Z8" s="22">
        <v>2.4946823585895402E-2</v>
      </c>
      <c r="AC8" s="22">
        <v>2.9313504447006252E-2</v>
      </c>
      <c r="AD8" s="22">
        <v>0.98886830769118483</v>
      </c>
      <c r="AE8" s="22">
        <v>0.24676177603351304</v>
      </c>
      <c r="AF8" s="22">
        <v>2.4946823585895402E-2</v>
      </c>
    </row>
    <row r="9" spans="1:32" x14ac:dyDescent="0.25">
      <c r="A9" s="183" t="s">
        <v>61</v>
      </c>
      <c r="B9" s="183" t="s">
        <v>31</v>
      </c>
      <c r="C9" s="183" t="s">
        <v>26</v>
      </c>
      <c r="D9" s="183">
        <v>2</v>
      </c>
      <c r="E9" s="191">
        <v>0</v>
      </c>
      <c r="F9" s="102">
        <v>0</v>
      </c>
      <c r="G9" s="102">
        <v>0</v>
      </c>
      <c r="H9" s="70">
        <v>3</v>
      </c>
      <c r="I9" s="191"/>
      <c r="J9" s="102"/>
      <c r="K9" s="102"/>
      <c r="L9" s="70"/>
      <c r="N9" s="22" t="s">
        <v>407</v>
      </c>
      <c r="O9" s="22" t="s">
        <v>279</v>
      </c>
      <c r="Q9" s="22" t="s">
        <v>64</v>
      </c>
      <c r="R9" s="22" t="s">
        <v>65</v>
      </c>
      <c r="S9" s="22" t="s">
        <v>66</v>
      </c>
      <c r="T9" s="22" t="s">
        <v>67</v>
      </c>
      <c r="W9" s="22">
        <v>2.9313504447006252E-2</v>
      </c>
      <c r="X9" s="22">
        <v>0.98886830769118483</v>
      </c>
      <c r="Y9" s="22">
        <v>0.24676177603351304</v>
      </c>
      <c r="Z9" s="22">
        <v>2.4946823585895402E-2</v>
      </c>
      <c r="AC9" s="22">
        <v>2.9313504447006252E-2</v>
      </c>
      <c r="AD9" s="22">
        <v>0.98886830769118483</v>
      </c>
      <c r="AE9" s="22">
        <v>0.24676177603351304</v>
      </c>
      <c r="AF9" s="22">
        <v>2.4946823585895402E-2</v>
      </c>
    </row>
    <row r="10" spans="1:32" x14ac:dyDescent="0.25">
      <c r="A10" s="183" t="s">
        <v>61</v>
      </c>
      <c r="B10" s="183" t="s">
        <v>31</v>
      </c>
      <c r="C10" s="183" t="s">
        <v>27</v>
      </c>
      <c r="D10" s="183">
        <v>2</v>
      </c>
      <c r="E10" s="191">
        <v>0</v>
      </c>
      <c r="F10" s="102">
        <v>0</v>
      </c>
      <c r="G10" s="102">
        <v>0</v>
      </c>
      <c r="H10" s="70">
        <v>1</v>
      </c>
      <c r="I10" s="191"/>
      <c r="J10" s="102"/>
      <c r="K10" s="102"/>
      <c r="L10" s="70"/>
      <c r="M10" s="22" t="s">
        <v>433</v>
      </c>
      <c r="N10" s="22" t="s">
        <v>409</v>
      </c>
      <c r="O10" s="22">
        <v>1</v>
      </c>
      <c r="Q10" s="22">
        <v>0</v>
      </c>
      <c r="R10" s="22">
        <v>1</v>
      </c>
      <c r="S10" s="22">
        <v>0.48147111034433049</v>
      </c>
      <c r="T10" s="22">
        <v>0.10105983856283134</v>
      </c>
      <c r="W10" s="22">
        <v>2.7072261111004303E-2</v>
      </c>
      <c r="X10" s="22">
        <v>0.99326974021417935</v>
      </c>
      <c r="Y10" s="22">
        <v>0.42271430694594797</v>
      </c>
      <c r="Z10" s="22">
        <v>5.0595078365627634E-2</v>
      </c>
      <c r="AC10" s="22">
        <v>2.7072261111004303E-2</v>
      </c>
      <c r="AD10" s="22">
        <v>0.99326974021417935</v>
      </c>
      <c r="AE10" s="22">
        <v>0.42271430694594797</v>
      </c>
      <c r="AF10" s="22">
        <v>5.0595078365627634E-2</v>
      </c>
    </row>
    <row r="11" spans="1:32" x14ac:dyDescent="0.25">
      <c r="A11" s="183" t="s">
        <v>61</v>
      </c>
      <c r="B11" s="183" t="s">
        <v>31</v>
      </c>
      <c r="C11" s="183" t="s">
        <v>28</v>
      </c>
      <c r="D11" s="183">
        <v>2</v>
      </c>
      <c r="E11" s="191">
        <v>0</v>
      </c>
      <c r="F11" s="102">
        <v>0</v>
      </c>
      <c r="G11" s="102">
        <v>0</v>
      </c>
      <c r="H11" s="70">
        <v>1</v>
      </c>
      <c r="I11" s="191"/>
      <c r="J11" s="102"/>
      <c r="K11" s="102"/>
      <c r="L11" s="70"/>
      <c r="M11" s="22" t="s">
        <v>283</v>
      </c>
      <c r="N11" s="22" t="s">
        <v>408</v>
      </c>
      <c r="O11" s="22">
        <v>0.3</v>
      </c>
      <c r="Q11" s="22">
        <v>0</v>
      </c>
      <c r="R11" s="22">
        <v>1</v>
      </c>
      <c r="S11" s="22">
        <v>0.16772169711848881</v>
      </c>
      <c r="T11" s="22">
        <v>3.1354216893132524E-2</v>
      </c>
      <c r="W11" s="22">
        <v>2.7072261111004303E-2</v>
      </c>
      <c r="X11" s="22">
        <v>0.99326974021417935</v>
      </c>
      <c r="Y11" s="22">
        <v>0.42271430694594797</v>
      </c>
      <c r="Z11" s="22">
        <v>5.0595078365627634E-2</v>
      </c>
      <c r="AC11" s="22">
        <v>2.7072261111004303E-2</v>
      </c>
      <c r="AD11" s="22">
        <v>0.99326974021417935</v>
      </c>
      <c r="AE11" s="22">
        <v>0.42271430694594797</v>
      </c>
      <c r="AF11" s="22">
        <v>5.0595078365627634E-2</v>
      </c>
    </row>
    <row r="12" spans="1:32" x14ac:dyDescent="0.25">
      <c r="A12" s="183" t="s">
        <v>61</v>
      </c>
      <c r="B12" s="183" t="s">
        <v>31</v>
      </c>
      <c r="C12" s="183" t="s">
        <v>29</v>
      </c>
      <c r="D12" s="183">
        <v>2</v>
      </c>
      <c r="E12" s="191">
        <v>0</v>
      </c>
      <c r="F12" s="102">
        <v>0</v>
      </c>
      <c r="G12" s="102">
        <v>0</v>
      </c>
      <c r="H12" s="70">
        <v>1</v>
      </c>
      <c r="I12" s="191"/>
      <c r="J12" s="102"/>
      <c r="K12" s="102"/>
      <c r="L12" s="70"/>
      <c r="W12" s="22">
        <v>2.7072261111004303E-2</v>
      </c>
      <c r="X12" s="22">
        <v>0.99326974021417935</v>
      </c>
      <c r="Y12" s="22">
        <v>0.42271430694594797</v>
      </c>
      <c r="Z12" s="22">
        <v>5.0595078365627634E-2</v>
      </c>
      <c r="AC12" s="22">
        <v>2.7072261111004303E-2</v>
      </c>
      <c r="AD12" s="22">
        <v>0.99326974021417935</v>
      </c>
      <c r="AE12" s="22">
        <v>0.42271430694594797</v>
      </c>
      <c r="AF12" s="22">
        <v>5.0595078365627634E-2</v>
      </c>
    </row>
    <row r="13" spans="1:32" x14ac:dyDescent="0.25">
      <c r="A13" s="183" t="s">
        <v>61</v>
      </c>
      <c r="B13" s="183" t="s">
        <v>31</v>
      </c>
      <c r="C13" s="183" t="s">
        <v>30</v>
      </c>
      <c r="D13" s="183">
        <v>2</v>
      </c>
      <c r="E13" s="191">
        <v>0</v>
      </c>
      <c r="F13" s="102">
        <v>0</v>
      </c>
      <c r="G13" s="102">
        <v>0</v>
      </c>
      <c r="H13" s="70">
        <v>1</v>
      </c>
      <c r="I13" s="191"/>
      <c r="J13" s="102"/>
      <c r="K13" s="102"/>
      <c r="L13" s="70"/>
      <c r="W13" s="22">
        <v>2.7072261111004303E-2</v>
      </c>
      <c r="X13" s="22">
        <v>0.99326974021417935</v>
      </c>
      <c r="Y13" s="22">
        <v>0.42271430694594797</v>
      </c>
      <c r="Z13" s="22">
        <v>5.0595078365627634E-2</v>
      </c>
      <c r="AC13" s="22">
        <v>2.7072261111004303E-2</v>
      </c>
      <c r="AD13" s="22">
        <v>0.99326974021417935</v>
      </c>
      <c r="AE13" s="22">
        <v>0.42271430694594797</v>
      </c>
      <c r="AF13" s="22">
        <v>5.0595078365627634E-2</v>
      </c>
    </row>
    <row r="14" spans="1:32" x14ac:dyDescent="0.25">
      <c r="A14" s="183" t="s">
        <v>31</v>
      </c>
      <c r="B14" s="183" t="s">
        <v>32</v>
      </c>
      <c r="C14" s="183" t="s">
        <v>19</v>
      </c>
      <c r="D14" s="183">
        <v>2</v>
      </c>
      <c r="E14" s="191">
        <v>0</v>
      </c>
      <c r="F14" s="102">
        <v>0</v>
      </c>
      <c r="G14" s="102">
        <v>0</v>
      </c>
      <c r="H14" s="70">
        <v>1</v>
      </c>
      <c r="W14" s="22">
        <v>2.7072261111004303E-2</v>
      </c>
      <c r="X14" s="22">
        <v>0.99326974021417935</v>
      </c>
      <c r="Y14" s="22">
        <v>0.42271430694594797</v>
      </c>
      <c r="Z14" s="22">
        <v>5.0595078365627634E-2</v>
      </c>
      <c r="AC14" s="22">
        <v>2.7072261111004303E-2</v>
      </c>
      <c r="AD14" s="22">
        <v>0.99326974021417935</v>
      </c>
      <c r="AE14" s="22">
        <v>0.42271430694594797</v>
      </c>
      <c r="AF14" s="22">
        <v>5.0595078365627634E-2</v>
      </c>
    </row>
    <row r="15" spans="1:32" ht="18.95" customHeight="1" x14ac:dyDescent="0.25">
      <c r="A15" s="183" t="s">
        <v>31</v>
      </c>
      <c r="B15" s="183" t="s">
        <v>32</v>
      </c>
      <c r="C15" s="183" t="s">
        <v>20</v>
      </c>
      <c r="D15" s="183">
        <v>2</v>
      </c>
      <c r="E15" s="191">
        <v>0</v>
      </c>
      <c r="F15" s="102">
        <v>0</v>
      </c>
      <c r="G15" s="102">
        <v>0</v>
      </c>
      <c r="H15" s="70">
        <v>1</v>
      </c>
      <c r="W15" s="22">
        <v>2.7072261111004303E-2</v>
      </c>
      <c r="X15" s="22">
        <v>0.99326974021417935</v>
      </c>
      <c r="Y15" s="22">
        <v>0.42271430694594797</v>
      </c>
      <c r="Z15" s="22">
        <v>5.0595078365627634E-2</v>
      </c>
      <c r="AC15" s="22">
        <v>2.7072261111004303E-2</v>
      </c>
      <c r="AD15" s="22">
        <v>0.99326974021417935</v>
      </c>
      <c r="AE15" s="22">
        <v>0.42271430694594797</v>
      </c>
      <c r="AF15" s="22">
        <v>5.0595078365627634E-2</v>
      </c>
    </row>
    <row r="16" spans="1:32" x14ac:dyDescent="0.25">
      <c r="A16" s="183" t="s">
        <v>31</v>
      </c>
      <c r="B16" s="183" t="s">
        <v>32</v>
      </c>
      <c r="C16" s="183" t="s">
        <v>21</v>
      </c>
      <c r="D16" s="183">
        <v>2</v>
      </c>
      <c r="E16" s="191">
        <v>0</v>
      </c>
      <c r="F16" s="102">
        <v>0</v>
      </c>
      <c r="G16" s="102">
        <v>0</v>
      </c>
      <c r="H16" s="70">
        <v>3</v>
      </c>
      <c r="W16" s="22">
        <v>2.7072261111004303E-2</v>
      </c>
      <c r="X16" s="22">
        <v>0.99326974021417935</v>
      </c>
      <c r="Y16" s="22">
        <v>0.42271430694594797</v>
      </c>
      <c r="Z16" s="22">
        <v>5.0595078365627634E-2</v>
      </c>
      <c r="AC16" s="22">
        <v>2.7072261111004303E-2</v>
      </c>
      <c r="AD16" s="22">
        <v>0.99326974021417935</v>
      </c>
      <c r="AE16" s="22">
        <v>0.42271430694594797</v>
      </c>
      <c r="AF16" s="22">
        <v>5.0595078365627634E-2</v>
      </c>
    </row>
    <row r="17" spans="1:32" x14ac:dyDescent="0.25">
      <c r="A17" s="183" t="s">
        <v>31</v>
      </c>
      <c r="B17" s="183" t="s">
        <v>32</v>
      </c>
      <c r="C17" s="183" t="s">
        <v>22</v>
      </c>
      <c r="D17" s="183">
        <v>2</v>
      </c>
      <c r="E17" s="191">
        <v>0</v>
      </c>
      <c r="F17" s="102">
        <v>0</v>
      </c>
      <c r="G17" s="102">
        <v>0</v>
      </c>
      <c r="H17" s="70">
        <v>3</v>
      </c>
      <c r="O17" s="183" t="s">
        <v>19</v>
      </c>
      <c r="P17" s="183">
        <v>0</v>
      </c>
      <c r="Q17" s="183">
        <v>1</v>
      </c>
      <c r="R17" s="188">
        <v>0.42240891000000003</v>
      </c>
      <c r="S17" s="188">
        <v>4.8960289999999997E-2</v>
      </c>
      <c r="W17" s="22">
        <v>2.9313504447006252E-2</v>
      </c>
      <c r="X17" s="22">
        <v>0.98886830769118483</v>
      </c>
      <c r="Y17" s="22">
        <v>0.24676177603351304</v>
      </c>
      <c r="Z17" s="22">
        <v>2.4946823585895402E-2</v>
      </c>
      <c r="AC17" s="22">
        <v>2.9313504447006252E-2</v>
      </c>
      <c r="AD17" s="22">
        <v>0.98886830769118483</v>
      </c>
      <c r="AE17" s="22">
        <v>0.24676177603351304</v>
      </c>
      <c r="AF17" s="22">
        <v>2.4946823585895402E-2</v>
      </c>
    </row>
    <row r="18" spans="1:32" x14ac:dyDescent="0.25">
      <c r="A18" s="183" t="s">
        <v>31</v>
      </c>
      <c r="B18" s="183" t="s">
        <v>32</v>
      </c>
      <c r="C18" s="183" t="s">
        <v>23</v>
      </c>
      <c r="D18" s="183">
        <v>2</v>
      </c>
      <c r="E18" s="191">
        <v>0</v>
      </c>
      <c r="F18" s="102">
        <v>0</v>
      </c>
      <c r="G18" s="102">
        <v>0</v>
      </c>
      <c r="H18" s="70">
        <v>3</v>
      </c>
      <c r="O18" s="183" t="s">
        <v>20</v>
      </c>
      <c r="P18" s="183">
        <v>0</v>
      </c>
      <c r="Q18" s="183">
        <v>1</v>
      </c>
      <c r="R18" s="188">
        <v>0.42240891000000003</v>
      </c>
      <c r="S18" s="188">
        <v>4.8960289999999997E-2</v>
      </c>
      <c r="W18" s="22">
        <v>2.9313504447006252E-2</v>
      </c>
      <c r="X18" s="22">
        <v>0.98886830769118483</v>
      </c>
      <c r="Y18" s="22">
        <v>0.24676177603351304</v>
      </c>
      <c r="Z18" s="22">
        <v>2.4946823585895402E-2</v>
      </c>
      <c r="AC18" s="22">
        <v>2.9313504447006252E-2</v>
      </c>
      <c r="AD18" s="22">
        <v>0.98886830769118483</v>
      </c>
      <c r="AE18" s="22">
        <v>0.24676177603351304</v>
      </c>
      <c r="AF18" s="22">
        <v>2.4946823585895402E-2</v>
      </c>
    </row>
    <row r="19" spans="1:32" x14ac:dyDescent="0.25">
      <c r="A19" s="183" t="s">
        <v>31</v>
      </c>
      <c r="B19" s="183" t="s">
        <v>32</v>
      </c>
      <c r="C19" s="183" t="s">
        <v>24</v>
      </c>
      <c r="D19" s="183">
        <v>2</v>
      </c>
      <c r="E19" s="191">
        <v>0</v>
      </c>
      <c r="F19" s="102">
        <v>0</v>
      </c>
      <c r="G19" s="102">
        <v>0</v>
      </c>
      <c r="H19" s="70">
        <v>3</v>
      </c>
      <c r="O19" s="183" t="s">
        <v>21</v>
      </c>
      <c r="P19" s="183">
        <v>0</v>
      </c>
      <c r="Q19" s="183">
        <v>1</v>
      </c>
      <c r="R19" s="188">
        <v>0.42240891000000003</v>
      </c>
      <c r="S19" s="188">
        <v>4.8960289999999997E-2</v>
      </c>
      <c r="W19" s="22">
        <v>2.9313504447006252E-2</v>
      </c>
      <c r="X19" s="22">
        <v>0.98886830769118483</v>
      </c>
      <c r="Y19" s="22">
        <v>0.24676177603351304</v>
      </c>
      <c r="Z19" s="22">
        <v>2.4946823585895402E-2</v>
      </c>
      <c r="AC19" s="22">
        <v>2.9313504447006252E-2</v>
      </c>
      <c r="AD19" s="22">
        <v>0.98886830769118483</v>
      </c>
      <c r="AE19" s="22">
        <v>0.24676177603351304</v>
      </c>
      <c r="AF19" s="22">
        <v>2.4946823585895402E-2</v>
      </c>
    </row>
    <row r="20" spans="1:32" x14ac:dyDescent="0.25">
      <c r="A20" s="183" t="s">
        <v>31</v>
      </c>
      <c r="B20" s="183" t="s">
        <v>32</v>
      </c>
      <c r="C20" s="183" t="s">
        <v>25</v>
      </c>
      <c r="D20" s="183">
        <v>2</v>
      </c>
      <c r="E20" s="191">
        <v>0</v>
      </c>
      <c r="F20" s="102">
        <v>0</v>
      </c>
      <c r="G20" s="102">
        <v>0</v>
      </c>
      <c r="H20" s="70">
        <v>3</v>
      </c>
      <c r="O20" s="183" t="s">
        <v>22</v>
      </c>
      <c r="P20" s="183">
        <v>0</v>
      </c>
      <c r="Q20" s="183">
        <v>1</v>
      </c>
      <c r="R20" s="188">
        <v>0.2888249</v>
      </c>
      <c r="S20" s="188">
        <v>1.9796190000000002E-2</v>
      </c>
      <c r="W20" s="22">
        <v>2.9313504447006252E-2</v>
      </c>
      <c r="X20" s="22">
        <v>0.98886830769118483</v>
      </c>
      <c r="Y20" s="22">
        <v>0.24676177603351304</v>
      </c>
      <c r="Z20" s="22">
        <v>2.4946823585895402E-2</v>
      </c>
      <c r="AC20" s="22">
        <v>2.9313504447006252E-2</v>
      </c>
      <c r="AD20" s="22">
        <v>0.98886830769118483</v>
      </c>
      <c r="AE20" s="22">
        <v>0.24676177603351304</v>
      </c>
      <c r="AF20" s="22">
        <v>2.4946823585895402E-2</v>
      </c>
    </row>
    <row r="21" spans="1:32" x14ac:dyDescent="0.25">
      <c r="A21" s="183" t="s">
        <v>31</v>
      </c>
      <c r="B21" s="183" t="s">
        <v>32</v>
      </c>
      <c r="C21" s="183" t="s">
        <v>26</v>
      </c>
      <c r="D21" s="183">
        <v>2</v>
      </c>
      <c r="E21" s="191">
        <v>0</v>
      </c>
      <c r="F21" s="102">
        <v>0</v>
      </c>
      <c r="G21" s="102">
        <v>0</v>
      </c>
      <c r="H21" s="70">
        <v>3</v>
      </c>
      <c r="K21" s="188"/>
      <c r="L21" s="188"/>
      <c r="O21" s="183" t="s">
        <v>23</v>
      </c>
      <c r="P21" s="183">
        <v>0</v>
      </c>
      <c r="Q21" s="183">
        <v>1</v>
      </c>
      <c r="R21" s="188">
        <v>0.2888249</v>
      </c>
      <c r="S21" s="188">
        <v>1.9796190000000002E-2</v>
      </c>
      <c r="W21" s="22">
        <v>2.9313504447006252E-2</v>
      </c>
      <c r="X21" s="22">
        <v>0.98886830769118483</v>
      </c>
      <c r="Y21" s="22">
        <v>0.24676177603351304</v>
      </c>
      <c r="Z21" s="22">
        <v>2.4946823585895402E-2</v>
      </c>
      <c r="AC21" s="22">
        <v>2.9313504447006252E-2</v>
      </c>
      <c r="AD21" s="22">
        <v>0.98886830769118483</v>
      </c>
      <c r="AE21" s="22">
        <v>0.24676177603351304</v>
      </c>
      <c r="AF21" s="22">
        <v>2.4946823585895402E-2</v>
      </c>
    </row>
    <row r="22" spans="1:32" x14ac:dyDescent="0.25">
      <c r="A22" s="183" t="s">
        <v>31</v>
      </c>
      <c r="B22" s="183" t="s">
        <v>32</v>
      </c>
      <c r="C22" s="183" t="s">
        <v>27</v>
      </c>
      <c r="D22" s="183">
        <v>2</v>
      </c>
      <c r="E22" s="191">
        <v>0</v>
      </c>
      <c r="F22" s="102">
        <v>0</v>
      </c>
      <c r="G22" s="102">
        <v>0</v>
      </c>
      <c r="H22" s="70">
        <v>1</v>
      </c>
      <c r="K22" s="188"/>
      <c r="L22" s="188"/>
      <c r="O22" s="183" t="s">
        <v>24</v>
      </c>
      <c r="P22" s="183">
        <v>0</v>
      </c>
      <c r="Q22" s="183">
        <v>1</v>
      </c>
      <c r="R22" s="188">
        <v>0.2888249</v>
      </c>
      <c r="S22" s="188">
        <v>1.9796190000000002E-2</v>
      </c>
      <c r="W22" s="22">
        <v>2.7072261111004303E-2</v>
      </c>
      <c r="X22" s="22">
        <v>0.99326974021417935</v>
      </c>
      <c r="Y22" s="22">
        <v>0.42271430694594797</v>
      </c>
      <c r="Z22" s="22">
        <v>5.0595078365627634E-2</v>
      </c>
      <c r="AC22" s="22">
        <v>2.7072261111004303E-2</v>
      </c>
      <c r="AD22" s="22">
        <v>0.99326974021417935</v>
      </c>
      <c r="AE22" s="22">
        <v>0.42271430694594797</v>
      </c>
      <c r="AF22" s="22">
        <v>5.0595078365627634E-2</v>
      </c>
    </row>
    <row r="23" spans="1:32" x14ac:dyDescent="0.25">
      <c r="A23" s="183" t="s">
        <v>31</v>
      </c>
      <c r="B23" s="183" t="s">
        <v>32</v>
      </c>
      <c r="C23" s="183" t="s">
        <v>28</v>
      </c>
      <c r="D23" s="183">
        <v>2</v>
      </c>
      <c r="E23" s="191">
        <v>0</v>
      </c>
      <c r="F23" s="102">
        <v>0</v>
      </c>
      <c r="G23" s="102">
        <v>0</v>
      </c>
      <c r="H23" s="70">
        <v>1</v>
      </c>
      <c r="K23" s="188"/>
      <c r="L23" s="188"/>
      <c r="O23" s="183" t="s">
        <v>25</v>
      </c>
      <c r="P23" s="183">
        <v>0</v>
      </c>
      <c r="Q23" s="183">
        <v>1</v>
      </c>
      <c r="R23" s="188">
        <v>0.2888249</v>
      </c>
      <c r="S23" s="188">
        <v>1.9796190000000002E-2</v>
      </c>
      <c r="W23" s="22">
        <v>2.7072261111004303E-2</v>
      </c>
      <c r="X23" s="22">
        <v>0.99326974021417935</v>
      </c>
      <c r="Y23" s="22">
        <v>0.42271430694594797</v>
      </c>
      <c r="Z23" s="22">
        <v>5.0595078365627634E-2</v>
      </c>
      <c r="AC23" s="22">
        <v>2.7072261111004303E-2</v>
      </c>
      <c r="AD23" s="22">
        <v>0.99326974021417935</v>
      </c>
      <c r="AE23" s="22">
        <v>0.42271430694594797</v>
      </c>
      <c r="AF23" s="22">
        <v>5.0595078365627634E-2</v>
      </c>
    </row>
    <row r="24" spans="1:32" x14ac:dyDescent="0.25">
      <c r="A24" s="183" t="s">
        <v>31</v>
      </c>
      <c r="B24" s="183" t="s">
        <v>32</v>
      </c>
      <c r="C24" s="183" t="s">
        <v>29</v>
      </c>
      <c r="D24" s="183">
        <v>2</v>
      </c>
      <c r="E24" s="191">
        <v>0</v>
      </c>
      <c r="F24" s="102">
        <v>0</v>
      </c>
      <c r="G24" s="102">
        <v>0</v>
      </c>
      <c r="H24" s="70">
        <v>1</v>
      </c>
      <c r="O24" s="183" t="s">
        <v>26</v>
      </c>
      <c r="P24" s="183">
        <v>0</v>
      </c>
      <c r="Q24" s="183">
        <v>1</v>
      </c>
      <c r="R24" s="188">
        <v>0.2888249</v>
      </c>
      <c r="S24" s="188">
        <v>1.9796190000000002E-2</v>
      </c>
      <c r="W24" s="22">
        <v>2.7072261111004303E-2</v>
      </c>
      <c r="X24" s="22">
        <v>0.99326974021417935</v>
      </c>
      <c r="Y24" s="22">
        <v>0.42271430694594797</v>
      </c>
      <c r="Z24" s="22">
        <v>5.0595078365627634E-2</v>
      </c>
      <c r="AC24" s="22">
        <v>2.7072261111004303E-2</v>
      </c>
      <c r="AD24" s="22">
        <v>0.99326974021417935</v>
      </c>
      <c r="AE24" s="22">
        <v>0.42271430694594797</v>
      </c>
      <c r="AF24" s="22">
        <v>5.0595078365627634E-2</v>
      </c>
    </row>
    <row r="25" spans="1:32" x14ac:dyDescent="0.25">
      <c r="A25" s="183" t="s">
        <v>31</v>
      </c>
      <c r="B25" s="183" t="s">
        <v>32</v>
      </c>
      <c r="C25" s="183" t="s">
        <v>30</v>
      </c>
      <c r="D25" s="183">
        <v>2</v>
      </c>
      <c r="E25" s="191">
        <v>0</v>
      </c>
      <c r="F25" s="102">
        <v>0</v>
      </c>
      <c r="G25" s="102">
        <v>0</v>
      </c>
      <c r="H25" s="70">
        <v>1</v>
      </c>
      <c r="O25" s="183" t="s">
        <v>27</v>
      </c>
      <c r="P25" s="183">
        <v>0</v>
      </c>
      <c r="Q25" s="183">
        <v>1</v>
      </c>
      <c r="R25" s="188">
        <v>0.42240891000000003</v>
      </c>
      <c r="S25" s="188">
        <v>4.8960289999999997E-2</v>
      </c>
      <c r="W25" s="22">
        <v>2.7072261111004303E-2</v>
      </c>
      <c r="X25" s="22">
        <v>0.99326974021417935</v>
      </c>
      <c r="Y25" s="22">
        <v>0.42271430694594797</v>
      </c>
      <c r="Z25" s="22">
        <v>5.0595078365627634E-2</v>
      </c>
      <c r="AC25" s="22">
        <v>2.7072261111004303E-2</v>
      </c>
      <c r="AD25" s="22">
        <v>0.99326974021417935</v>
      </c>
      <c r="AE25" s="22">
        <v>0.42271430694594797</v>
      </c>
      <c r="AF25" s="22">
        <v>5.0595078365627634E-2</v>
      </c>
    </row>
    <row r="26" spans="1:32" x14ac:dyDescent="0.25">
      <c r="A26" s="183" t="s">
        <v>7</v>
      </c>
      <c r="B26" s="183" t="s">
        <v>33</v>
      </c>
      <c r="C26" s="183" t="s">
        <v>19</v>
      </c>
      <c r="D26" s="183">
        <v>2</v>
      </c>
      <c r="E26" s="191">
        <v>0</v>
      </c>
      <c r="F26" s="102">
        <v>0</v>
      </c>
      <c r="G26" s="102">
        <v>0</v>
      </c>
      <c r="H26" s="70">
        <v>1</v>
      </c>
      <c r="O26" s="183" t="s">
        <v>28</v>
      </c>
      <c r="P26" s="183">
        <v>0</v>
      </c>
      <c r="Q26" s="183">
        <v>1</v>
      </c>
      <c r="R26" s="188">
        <v>0.42240891000000003</v>
      </c>
      <c r="S26" s="188">
        <v>4.8960289999999997E-2</v>
      </c>
      <c r="W26" s="22">
        <v>2.7072261111004303E-2</v>
      </c>
      <c r="X26" s="22">
        <v>0.99326974021417935</v>
      </c>
      <c r="Y26" s="22">
        <v>0.42271430694594797</v>
      </c>
      <c r="Z26" s="22">
        <v>5.0595078365627634E-2</v>
      </c>
      <c r="AC26" s="22">
        <v>2.7072261111004303E-2</v>
      </c>
      <c r="AD26" s="22">
        <v>0.99326974021417935</v>
      </c>
      <c r="AE26" s="22">
        <v>0.42271430694594797</v>
      </c>
      <c r="AF26" s="22">
        <v>5.0595078365627634E-2</v>
      </c>
    </row>
    <row r="27" spans="1:32" x14ac:dyDescent="0.25">
      <c r="A27" s="183" t="s">
        <v>7</v>
      </c>
      <c r="B27" s="183" t="s">
        <v>33</v>
      </c>
      <c r="C27" s="183" t="s">
        <v>20</v>
      </c>
      <c r="D27" s="183">
        <v>2</v>
      </c>
      <c r="E27" s="191">
        <v>0</v>
      </c>
      <c r="F27" s="102">
        <v>0</v>
      </c>
      <c r="G27" s="102">
        <v>0</v>
      </c>
      <c r="H27" s="70">
        <v>1</v>
      </c>
      <c r="O27" s="183" t="s">
        <v>29</v>
      </c>
      <c r="P27" s="183">
        <v>0</v>
      </c>
      <c r="Q27" s="183">
        <v>1</v>
      </c>
      <c r="R27" s="188">
        <v>0.42240891000000003</v>
      </c>
      <c r="S27" s="188">
        <v>4.8960289999999997E-2</v>
      </c>
      <c r="W27" s="22">
        <v>2.7072261111004303E-2</v>
      </c>
      <c r="X27" s="22">
        <v>0.99326974021417935</v>
      </c>
      <c r="Y27" s="22">
        <v>0.42271430694594797</v>
      </c>
      <c r="Z27" s="22">
        <v>5.0595078365627634E-2</v>
      </c>
      <c r="AC27" s="22">
        <v>2.7072261111004303E-2</v>
      </c>
      <c r="AD27" s="22">
        <v>0.99326974021417935</v>
      </c>
      <c r="AE27" s="22">
        <v>0.42271430694594797</v>
      </c>
      <c r="AF27" s="22">
        <v>5.0595078365627634E-2</v>
      </c>
    </row>
    <row r="28" spans="1:32" x14ac:dyDescent="0.25">
      <c r="A28" s="183" t="s">
        <v>7</v>
      </c>
      <c r="B28" s="183" t="s">
        <v>33</v>
      </c>
      <c r="C28" s="183" t="s">
        <v>21</v>
      </c>
      <c r="D28" s="183">
        <v>2</v>
      </c>
      <c r="E28" s="191">
        <v>0</v>
      </c>
      <c r="F28" s="102">
        <v>0</v>
      </c>
      <c r="G28" s="102">
        <v>0</v>
      </c>
      <c r="H28" s="70">
        <v>3</v>
      </c>
      <c r="O28" s="183" t="s">
        <v>30</v>
      </c>
      <c r="P28" s="183">
        <v>0</v>
      </c>
      <c r="Q28" s="183">
        <v>1</v>
      </c>
      <c r="R28" s="188">
        <v>0.42240891000000003</v>
      </c>
      <c r="S28" s="188">
        <v>4.8960289999999997E-2</v>
      </c>
      <c r="W28" s="22">
        <v>2.7072261111004303E-2</v>
      </c>
      <c r="X28" s="22">
        <v>0.99326974021417935</v>
      </c>
      <c r="Y28" s="22">
        <v>0.42271430694594797</v>
      </c>
      <c r="Z28" s="22">
        <v>5.0595078365627634E-2</v>
      </c>
      <c r="AC28" s="22">
        <v>2.7072261111004303E-2</v>
      </c>
      <c r="AD28" s="22">
        <v>0.99326974021417935</v>
      </c>
      <c r="AE28" s="22">
        <v>0.42271430694594797</v>
      </c>
      <c r="AF28" s="22">
        <v>5.0595078365627634E-2</v>
      </c>
    </row>
    <row r="29" spans="1:32" x14ac:dyDescent="0.25">
      <c r="A29" s="183" t="s">
        <v>7</v>
      </c>
      <c r="B29" s="183" t="s">
        <v>33</v>
      </c>
      <c r="C29" s="183" t="s">
        <v>22</v>
      </c>
      <c r="D29" s="183">
        <v>2</v>
      </c>
      <c r="E29" s="191">
        <v>0</v>
      </c>
      <c r="F29" s="102">
        <v>0</v>
      </c>
      <c r="G29" s="102">
        <v>0</v>
      </c>
      <c r="H29" s="70">
        <v>3</v>
      </c>
      <c r="W29" s="22">
        <v>2.9313504447006252E-2</v>
      </c>
      <c r="X29" s="22">
        <v>0.98886830769118483</v>
      </c>
      <c r="Y29" s="22">
        <v>0.24676177603351304</v>
      </c>
      <c r="Z29" s="22">
        <v>2.4946823585895402E-2</v>
      </c>
      <c r="AC29" s="22">
        <v>2.9313504447006252E-2</v>
      </c>
      <c r="AD29" s="22">
        <v>0.98886830769118483</v>
      </c>
      <c r="AE29" s="22">
        <v>0.24676177603351304</v>
      </c>
      <c r="AF29" s="22">
        <v>2.4946823585895402E-2</v>
      </c>
    </row>
    <row r="30" spans="1:32" x14ac:dyDescent="0.25">
      <c r="A30" s="183" t="s">
        <v>7</v>
      </c>
      <c r="B30" s="183" t="s">
        <v>33</v>
      </c>
      <c r="C30" s="183" t="s">
        <v>23</v>
      </c>
      <c r="D30" s="183">
        <v>2</v>
      </c>
      <c r="E30" s="191">
        <v>0</v>
      </c>
      <c r="F30" s="102">
        <v>0</v>
      </c>
      <c r="G30" s="102">
        <v>0</v>
      </c>
      <c r="H30" s="70">
        <v>3</v>
      </c>
      <c r="W30" s="22">
        <v>2.9313504447006252E-2</v>
      </c>
      <c r="X30" s="22">
        <v>0.98886830769118483</v>
      </c>
      <c r="Y30" s="22">
        <v>0.24676177603351304</v>
      </c>
      <c r="Z30" s="22">
        <v>2.4946823585895402E-2</v>
      </c>
      <c r="AC30" s="22">
        <v>2.9313504447006252E-2</v>
      </c>
      <c r="AD30" s="22">
        <v>0.98886830769118483</v>
      </c>
      <c r="AE30" s="22">
        <v>0.24676177603351304</v>
      </c>
      <c r="AF30" s="22">
        <v>2.4946823585895402E-2</v>
      </c>
    </row>
    <row r="31" spans="1:32" x14ac:dyDescent="0.25">
      <c r="A31" s="183" t="s">
        <v>7</v>
      </c>
      <c r="B31" s="183" t="s">
        <v>33</v>
      </c>
      <c r="C31" s="183" t="s">
        <v>24</v>
      </c>
      <c r="D31" s="183">
        <v>2</v>
      </c>
      <c r="E31" s="191">
        <v>0</v>
      </c>
      <c r="F31" s="102">
        <v>0</v>
      </c>
      <c r="G31" s="102">
        <v>0</v>
      </c>
      <c r="H31" s="70">
        <v>3</v>
      </c>
      <c r="W31" s="22">
        <v>2.9313504447006252E-2</v>
      </c>
      <c r="X31" s="22">
        <v>0.98886830769118483</v>
      </c>
      <c r="Y31" s="22">
        <v>0.24676177603351304</v>
      </c>
      <c r="Z31" s="22">
        <v>2.4946823585895402E-2</v>
      </c>
      <c r="AC31" s="22">
        <v>2.9313504447006252E-2</v>
      </c>
      <c r="AD31" s="22">
        <v>0.98886830769118483</v>
      </c>
      <c r="AE31" s="22">
        <v>0.24676177603351304</v>
      </c>
      <c r="AF31" s="22">
        <v>2.4946823585895402E-2</v>
      </c>
    </row>
    <row r="32" spans="1:32" x14ac:dyDescent="0.25">
      <c r="A32" s="183" t="s">
        <v>7</v>
      </c>
      <c r="B32" s="183" t="s">
        <v>33</v>
      </c>
      <c r="C32" s="183" t="s">
        <v>25</v>
      </c>
      <c r="D32" s="183">
        <v>2</v>
      </c>
      <c r="E32" s="191">
        <v>0</v>
      </c>
      <c r="F32" s="102">
        <v>0</v>
      </c>
      <c r="G32" s="102">
        <v>0</v>
      </c>
      <c r="H32" s="70">
        <v>3</v>
      </c>
      <c r="W32" s="22">
        <v>2.9313504447006252E-2</v>
      </c>
      <c r="X32" s="22">
        <v>0.98886830769118483</v>
      </c>
      <c r="Y32" s="22">
        <v>0.24676177603351304</v>
      </c>
      <c r="Z32" s="22">
        <v>2.4946823585895402E-2</v>
      </c>
      <c r="AC32" s="22">
        <v>2.9313504447006252E-2</v>
      </c>
      <c r="AD32" s="22">
        <v>0.98886830769118483</v>
      </c>
      <c r="AE32" s="22">
        <v>0.24676177603351304</v>
      </c>
      <c r="AF32" s="22">
        <v>2.4946823585895402E-2</v>
      </c>
    </row>
    <row r="33" spans="1:32" x14ac:dyDescent="0.25">
      <c r="A33" s="183" t="s">
        <v>7</v>
      </c>
      <c r="B33" s="183" t="s">
        <v>33</v>
      </c>
      <c r="C33" s="183" t="s">
        <v>26</v>
      </c>
      <c r="D33" s="183">
        <v>2</v>
      </c>
      <c r="E33" s="191">
        <v>0</v>
      </c>
      <c r="F33" s="102">
        <v>0</v>
      </c>
      <c r="G33" s="102">
        <v>0</v>
      </c>
      <c r="H33" s="70">
        <v>3</v>
      </c>
      <c r="W33" s="22">
        <v>2.9313504447006252E-2</v>
      </c>
      <c r="X33" s="22">
        <v>0.98886830769118483</v>
      </c>
      <c r="Y33" s="22">
        <v>0.24676177603351304</v>
      </c>
      <c r="Z33" s="22">
        <v>2.4946823585895402E-2</v>
      </c>
      <c r="AC33" s="22">
        <v>2.9313504447006252E-2</v>
      </c>
      <c r="AD33" s="22">
        <v>0.98886830769118483</v>
      </c>
      <c r="AE33" s="22">
        <v>0.24676177603351304</v>
      </c>
      <c r="AF33" s="22">
        <v>2.4946823585895402E-2</v>
      </c>
    </row>
    <row r="34" spans="1:32" x14ac:dyDescent="0.25">
      <c r="A34" s="183" t="s">
        <v>7</v>
      </c>
      <c r="B34" s="183" t="s">
        <v>33</v>
      </c>
      <c r="C34" s="183" t="s">
        <v>27</v>
      </c>
      <c r="D34" s="183">
        <v>2</v>
      </c>
      <c r="E34" s="191">
        <v>0</v>
      </c>
      <c r="F34" s="102">
        <v>0</v>
      </c>
      <c r="G34" s="102">
        <v>0</v>
      </c>
      <c r="H34" s="70">
        <v>1</v>
      </c>
      <c r="W34" s="22">
        <v>2.7072261111004303E-2</v>
      </c>
      <c r="X34" s="22">
        <v>0.99326974021417935</v>
      </c>
      <c r="Y34" s="22">
        <v>0.42271430694594797</v>
      </c>
      <c r="Z34" s="22">
        <v>5.0595078365627634E-2</v>
      </c>
      <c r="AC34" s="22">
        <v>2.7072261111004303E-2</v>
      </c>
      <c r="AD34" s="22">
        <v>0.99326974021417935</v>
      </c>
      <c r="AE34" s="22">
        <v>0.42271430694594797</v>
      </c>
      <c r="AF34" s="22">
        <v>5.0595078365627634E-2</v>
      </c>
    </row>
    <row r="35" spans="1:32" x14ac:dyDescent="0.25">
      <c r="A35" s="183" t="s">
        <v>7</v>
      </c>
      <c r="B35" s="183" t="s">
        <v>33</v>
      </c>
      <c r="C35" s="183" t="s">
        <v>28</v>
      </c>
      <c r="D35" s="183">
        <v>2</v>
      </c>
      <c r="E35" s="191">
        <v>0</v>
      </c>
      <c r="F35" s="102">
        <v>0</v>
      </c>
      <c r="G35" s="102">
        <v>0</v>
      </c>
      <c r="H35" s="70">
        <v>1</v>
      </c>
      <c r="W35" s="22">
        <v>2.7072261111004303E-2</v>
      </c>
      <c r="X35" s="22">
        <v>0.99326974021417935</v>
      </c>
      <c r="Y35" s="22">
        <v>0.42271430694594797</v>
      </c>
      <c r="Z35" s="22">
        <v>5.0595078365627634E-2</v>
      </c>
      <c r="AC35" s="22">
        <v>2.7072261111004303E-2</v>
      </c>
      <c r="AD35" s="22">
        <v>0.99326974021417935</v>
      </c>
      <c r="AE35" s="22">
        <v>0.42271430694594797</v>
      </c>
      <c r="AF35" s="22">
        <v>5.0595078365627634E-2</v>
      </c>
    </row>
    <row r="36" spans="1:32" x14ac:dyDescent="0.25">
      <c r="A36" s="183" t="s">
        <v>7</v>
      </c>
      <c r="B36" s="183" t="s">
        <v>33</v>
      </c>
      <c r="C36" s="183" t="s">
        <v>29</v>
      </c>
      <c r="D36" s="183">
        <v>2</v>
      </c>
      <c r="E36" s="191">
        <v>0</v>
      </c>
      <c r="F36" s="102">
        <v>0</v>
      </c>
      <c r="G36" s="102">
        <v>0</v>
      </c>
      <c r="H36" s="70">
        <v>1</v>
      </c>
      <c r="W36" s="22">
        <v>2.7072261111004303E-2</v>
      </c>
      <c r="X36" s="22">
        <v>0.99326974021417935</v>
      </c>
      <c r="Y36" s="22">
        <v>0.42271430694594797</v>
      </c>
      <c r="Z36" s="22">
        <v>5.0595078365627634E-2</v>
      </c>
      <c r="AC36" s="22">
        <v>2.7072261111004303E-2</v>
      </c>
      <c r="AD36" s="22">
        <v>0.99326974021417935</v>
      </c>
      <c r="AE36" s="22">
        <v>0.42271430694594797</v>
      </c>
      <c r="AF36" s="22">
        <v>5.0595078365627634E-2</v>
      </c>
    </row>
    <row r="37" spans="1:32" x14ac:dyDescent="0.25">
      <c r="A37" s="183" t="s">
        <v>7</v>
      </c>
      <c r="B37" s="183" t="s">
        <v>33</v>
      </c>
      <c r="C37" s="183" t="s">
        <v>30</v>
      </c>
      <c r="D37" s="183">
        <v>2</v>
      </c>
      <c r="E37" s="191">
        <v>0</v>
      </c>
      <c r="F37" s="102">
        <v>0</v>
      </c>
      <c r="G37" s="102">
        <v>0</v>
      </c>
      <c r="H37" s="70">
        <v>1</v>
      </c>
      <c r="W37" s="22">
        <v>2.7072261111004303E-2</v>
      </c>
      <c r="X37" s="22">
        <v>0.99326974021417935</v>
      </c>
      <c r="Y37" s="22">
        <v>0.42271430694594797</v>
      </c>
      <c r="Z37" s="22">
        <v>5.0595078365627634E-2</v>
      </c>
      <c r="AC37" s="22">
        <v>2.7072261111004303E-2</v>
      </c>
      <c r="AD37" s="22">
        <v>0.99326974021417935</v>
      </c>
      <c r="AE37" s="22">
        <v>0.42271430694594797</v>
      </c>
      <c r="AF37" s="22">
        <v>5.0595078365627634E-2</v>
      </c>
    </row>
    <row r="38" spans="1:32" x14ac:dyDescent="0.25">
      <c r="A38" s="183" t="s">
        <v>33</v>
      </c>
      <c r="B38" s="183" t="s">
        <v>8</v>
      </c>
      <c r="C38" s="183" t="s">
        <v>19</v>
      </c>
      <c r="D38" s="183">
        <v>2</v>
      </c>
      <c r="E38" s="191">
        <v>0</v>
      </c>
      <c r="F38" s="102">
        <v>0</v>
      </c>
      <c r="G38" s="102">
        <v>0</v>
      </c>
      <c r="H38" s="70">
        <v>1</v>
      </c>
      <c r="W38" s="22">
        <v>2.7072261111004303E-2</v>
      </c>
      <c r="X38" s="22">
        <v>0.99326974021417935</v>
      </c>
      <c r="Y38" s="22">
        <v>0.42271430694594797</v>
      </c>
      <c r="Z38" s="22">
        <v>5.0595078365627634E-2</v>
      </c>
      <c r="AC38" s="22">
        <v>2.7072261111004303E-2</v>
      </c>
      <c r="AD38" s="22">
        <v>0.99326974021417935</v>
      </c>
      <c r="AE38" s="22">
        <v>0.42271430694594797</v>
      </c>
      <c r="AF38" s="22">
        <v>5.0595078365627634E-2</v>
      </c>
    </row>
    <row r="39" spans="1:32" x14ac:dyDescent="0.25">
      <c r="A39" s="183" t="s">
        <v>33</v>
      </c>
      <c r="B39" s="183" t="s">
        <v>8</v>
      </c>
      <c r="C39" s="183" t="s">
        <v>20</v>
      </c>
      <c r="D39" s="183">
        <v>2</v>
      </c>
      <c r="E39" s="191">
        <v>0</v>
      </c>
      <c r="F39" s="102">
        <v>0</v>
      </c>
      <c r="G39" s="102">
        <v>0</v>
      </c>
      <c r="H39" s="70">
        <v>1</v>
      </c>
      <c r="W39" s="22">
        <v>2.7072261111004303E-2</v>
      </c>
      <c r="X39" s="22">
        <v>0.99326974021417935</v>
      </c>
      <c r="Y39" s="22">
        <v>0.42271430694594797</v>
      </c>
      <c r="Z39" s="22">
        <v>5.0595078365627634E-2</v>
      </c>
      <c r="AC39" s="22">
        <v>2.7072261111004303E-2</v>
      </c>
      <c r="AD39" s="22">
        <v>0.99326974021417935</v>
      </c>
      <c r="AE39" s="22">
        <v>0.42271430694594797</v>
      </c>
      <c r="AF39" s="22">
        <v>5.0595078365627634E-2</v>
      </c>
    </row>
    <row r="40" spans="1:32" x14ac:dyDescent="0.25">
      <c r="A40" s="183" t="s">
        <v>33</v>
      </c>
      <c r="B40" s="183" t="s">
        <v>8</v>
      </c>
      <c r="C40" s="183" t="s">
        <v>21</v>
      </c>
      <c r="D40" s="183">
        <v>2</v>
      </c>
      <c r="E40" s="191">
        <v>0</v>
      </c>
      <c r="F40" s="102">
        <v>0</v>
      </c>
      <c r="G40" s="102">
        <v>0</v>
      </c>
      <c r="H40" s="70">
        <v>3</v>
      </c>
      <c r="W40" s="22">
        <v>2.7072261111004303E-2</v>
      </c>
      <c r="X40" s="22">
        <v>0.99326974021417935</v>
      </c>
      <c r="Y40" s="22">
        <v>0.42271430694594797</v>
      </c>
      <c r="Z40" s="22">
        <v>5.0595078365627634E-2</v>
      </c>
      <c r="AC40" s="22">
        <v>2.7072261111004303E-2</v>
      </c>
      <c r="AD40" s="22">
        <v>0.99326974021417935</v>
      </c>
      <c r="AE40" s="22">
        <v>0.42271430694594797</v>
      </c>
      <c r="AF40" s="22">
        <v>5.0595078365627634E-2</v>
      </c>
    </row>
    <row r="41" spans="1:32" x14ac:dyDescent="0.25">
      <c r="A41" s="183" t="s">
        <v>33</v>
      </c>
      <c r="B41" s="183" t="s">
        <v>8</v>
      </c>
      <c r="C41" s="183" t="s">
        <v>22</v>
      </c>
      <c r="D41" s="183">
        <v>2</v>
      </c>
      <c r="E41" s="191">
        <v>0</v>
      </c>
      <c r="F41" s="102">
        <v>0</v>
      </c>
      <c r="G41" s="102">
        <v>0</v>
      </c>
      <c r="H41" s="70">
        <v>3</v>
      </c>
      <c r="W41" s="22">
        <v>2.9313504447006252E-2</v>
      </c>
      <c r="X41" s="22">
        <v>0.98886830769118483</v>
      </c>
      <c r="Y41" s="22">
        <v>0.24676177603351304</v>
      </c>
      <c r="Z41" s="22">
        <v>2.4946823585895402E-2</v>
      </c>
      <c r="AC41" s="22">
        <v>2.9313504447006252E-2</v>
      </c>
      <c r="AD41" s="22">
        <v>0.98886830769118483</v>
      </c>
      <c r="AE41" s="22">
        <v>0.24676177603351304</v>
      </c>
      <c r="AF41" s="22">
        <v>2.4946823585895402E-2</v>
      </c>
    </row>
    <row r="42" spans="1:32" x14ac:dyDescent="0.25">
      <c r="A42" s="183" t="s">
        <v>33</v>
      </c>
      <c r="B42" s="183" t="s">
        <v>8</v>
      </c>
      <c r="C42" s="183" t="s">
        <v>23</v>
      </c>
      <c r="D42" s="183">
        <v>2</v>
      </c>
      <c r="E42" s="191">
        <v>0</v>
      </c>
      <c r="F42" s="102">
        <v>0</v>
      </c>
      <c r="G42" s="102">
        <v>0</v>
      </c>
      <c r="H42" s="70">
        <v>3</v>
      </c>
      <c r="W42" s="22">
        <v>2.9313504447006252E-2</v>
      </c>
      <c r="X42" s="22">
        <v>0.98886830769118483</v>
      </c>
      <c r="Y42" s="22">
        <v>0.24676177603351304</v>
      </c>
      <c r="Z42" s="22">
        <v>2.4946823585895402E-2</v>
      </c>
      <c r="AC42" s="22">
        <v>2.9313504447006252E-2</v>
      </c>
      <c r="AD42" s="22">
        <v>0.98886830769118483</v>
      </c>
      <c r="AE42" s="22">
        <v>0.24676177603351304</v>
      </c>
      <c r="AF42" s="22">
        <v>2.4946823585895402E-2</v>
      </c>
    </row>
    <row r="43" spans="1:32" x14ac:dyDescent="0.25">
      <c r="A43" s="183" t="s">
        <v>33</v>
      </c>
      <c r="B43" s="183" t="s">
        <v>8</v>
      </c>
      <c r="C43" s="183" t="s">
        <v>24</v>
      </c>
      <c r="D43" s="183">
        <v>2</v>
      </c>
      <c r="E43" s="191">
        <v>0</v>
      </c>
      <c r="F43" s="102">
        <v>0</v>
      </c>
      <c r="G43" s="102">
        <v>0</v>
      </c>
      <c r="H43" s="70">
        <v>3</v>
      </c>
      <c r="W43" s="22">
        <v>2.9313504447006252E-2</v>
      </c>
      <c r="X43" s="22">
        <v>0.98886830769118483</v>
      </c>
      <c r="Y43" s="22">
        <v>0.24676177603351304</v>
      </c>
      <c r="Z43" s="22">
        <v>2.4946823585895402E-2</v>
      </c>
      <c r="AC43" s="22">
        <v>2.9313504447006252E-2</v>
      </c>
      <c r="AD43" s="22">
        <v>0.98886830769118483</v>
      </c>
      <c r="AE43" s="22">
        <v>0.24676177603351304</v>
      </c>
      <c r="AF43" s="22">
        <v>2.4946823585895402E-2</v>
      </c>
    </row>
    <row r="44" spans="1:32" x14ac:dyDescent="0.25">
      <c r="A44" s="183" t="s">
        <v>33</v>
      </c>
      <c r="B44" s="183" t="s">
        <v>8</v>
      </c>
      <c r="C44" s="183" t="s">
        <v>25</v>
      </c>
      <c r="D44" s="183">
        <v>2</v>
      </c>
      <c r="E44" s="191">
        <v>0</v>
      </c>
      <c r="F44" s="102">
        <v>0</v>
      </c>
      <c r="G44" s="102">
        <v>0</v>
      </c>
      <c r="H44" s="70">
        <v>3</v>
      </c>
      <c r="W44" s="22">
        <v>2.9313504447006252E-2</v>
      </c>
      <c r="X44" s="22">
        <v>0.98886830769118483</v>
      </c>
      <c r="Y44" s="22">
        <v>0.24676177603351304</v>
      </c>
      <c r="Z44" s="22">
        <v>2.4946823585895402E-2</v>
      </c>
      <c r="AC44" s="22">
        <v>2.9313504447006252E-2</v>
      </c>
      <c r="AD44" s="22">
        <v>0.98886830769118483</v>
      </c>
      <c r="AE44" s="22">
        <v>0.24676177603351304</v>
      </c>
      <c r="AF44" s="22">
        <v>2.4946823585895402E-2</v>
      </c>
    </row>
    <row r="45" spans="1:32" x14ac:dyDescent="0.25">
      <c r="A45" s="183" t="s">
        <v>33</v>
      </c>
      <c r="B45" s="183" t="s">
        <v>8</v>
      </c>
      <c r="C45" s="183" t="s">
        <v>26</v>
      </c>
      <c r="D45" s="183">
        <v>2</v>
      </c>
      <c r="E45" s="191">
        <v>0</v>
      </c>
      <c r="F45" s="102">
        <v>0</v>
      </c>
      <c r="G45" s="102">
        <v>0</v>
      </c>
      <c r="H45" s="70">
        <v>3</v>
      </c>
      <c r="W45" s="22">
        <v>2.9313504447006252E-2</v>
      </c>
      <c r="X45" s="22">
        <v>0.98886830769118483</v>
      </c>
      <c r="Y45" s="22">
        <v>0.24676177603351304</v>
      </c>
      <c r="Z45" s="22">
        <v>2.4946823585895402E-2</v>
      </c>
      <c r="AC45" s="22">
        <v>2.9313504447006252E-2</v>
      </c>
      <c r="AD45" s="22">
        <v>0.98886830769118483</v>
      </c>
      <c r="AE45" s="22">
        <v>0.24676177603351304</v>
      </c>
      <c r="AF45" s="22">
        <v>2.4946823585895402E-2</v>
      </c>
    </row>
    <row r="46" spans="1:32" x14ac:dyDescent="0.25">
      <c r="A46" s="183" t="s">
        <v>33</v>
      </c>
      <c r="B46" s="183" t="s">
        <v>8</v>
      </c>
      <c r="C46" s="183" t="s">
        <v>27</v>
      </c>
      <c r="D46" s="183">
        <v>2</v>
      </c>
      <c r="E46" s="191">
        <v>0</v>
      </c>
      <c r="F46" s="102">
        <v>0</v>
      </c>
      <c r="G46" s="102">
        <v>0</v>
      </c>
      <c r="H46" s="70">
        <v>1</v>
      </c>
      <c r="W46" s="22">
        <v>2.7072261111004303E-2</v>
      </c>
      <c r="X46" s="22">
        <v>0.99326974021417935</v>
      </c>
      <c r="Y46" s="22">
        <v>0.42271430694594797</v>
      </c>
      <c r="Z46" s="22">
        <v>5.0595078365627634E-2</v>
      </c>
      <c r="AC46" s="22">
        <v>2.7072261111004303E-2</v>
      </c>
      <c r="AD46" s="22">
        <v>0.99326974021417935</v>
      </c>
      <c r="AE46" s="22">
        <v>0.42271430694594797</v>
      </c>
      <c r="AF46" s="22">
        <v>5.0595078365627634E-2</v>
      </c>
    </row>
    <row r="47" spans="1:32" x14ac:dyDescent="0.25">
      <c r="A47" s="183" t="s">
        <v>33</v>
      </c>
      <c r="B47" s="183" t="s">
        <v>8</v>
      </c>
      <c r="C47" s="183" t="s">
        <v>28</v>
      </c>
      <c r="D47" s="183">
        <v>2</v>
      </c>
      <c r="E47" s="191">
        <v>0</v>
      </c>
      <c r="F47" s="102">
        <v>0</v>
      </c>
      <c r="G47" s="102">
        <v>0</v>
      </c>
      <c r="H47" s="70">
        <v>1</v>
      </c>
      <c r="W47" s="22">
        <v>2.7072261111004303E-2</v>
      </c>
      <c r="X47" s="22">
        <v>0.99326974021417935</v>
      </c>
      <c r="Y47" s="22">
        <v>0.42271430694594797</v>
      </c>
      <c r="Z47" s="22">
        <v>5.0595078365627634E-2</v>
      </c>
      <c r="AC47" s="22">
        <v>2.7072261111004303E-2</v>
      </c>
      <c r="AD47" s="22">
        <v>0.99326974021417935</v>
      </c>
      <c r="AE47" s="22">
        <v>0.42271430694594797</v>
      </c>
      <c r="AF47" s="22">
        <v>5.0595078365627634E-2</v>
      </c>
    </row>
    <row r="48" spans="1:32" x14ac:dyDescent="0.25">
      <c r="A48" s="183" t="s">
        <v>33</v>
      </c>
      <c r="B48" s="183" t="s">
        <v>8</v>
      </c>
      <c r="C48" s="183" t="s">
        <v>29</v>
      </c>
      <c r="D48" s="183">
        <v>2</v>
      </c>
      <c r="E48" s="191">
        <v>0</v>
      </c>
      <c r="F48" s="102">
        <v>0</v>
      </c>
      <c r="G48" s="102">
        <v>0</v>
      </c>
      <c r="H48" s="70">
        <v>1</v>
      </c>
      <c r="W48" s="22">
        <v>2.7072261111004303E-2</v>
      </c>
      <c r="X48" s="22">
        <v>0.99326974021417935</v>
      </c>
      <c r="Y48" s="22">
        <v>0.42271430694594797</v>
      </c>
      <c r="Z48" s="22">
        <v>5.0595078365627634E-2</v>
      </c>
      <c r="AC48" s="22">
        <v>2.7072261111004303E-2</v>
      </c>
      <c r="AD48" s="22">
        <v>0.99326974021417935</v>
      </c>
      <c r="AE48" s="22">
        <v>0.42271430694594797</v>
      </c>
      <c r="AF48" s="22">
        <v>5.0595078365627634E-2</v>
      </c>
    </row>
    <row r="49" spans="1:32" x14ac:dyDescent="0.25">
      <c r="A49" s="183" t="s">
        <v>33</v>
      </c>
      <c r="B49" s="183" t="s">
        <v>8</v>
      </c>
      <c r="C49" s="183" t="s">
        <v>30</v>
      </c>
      <c r="D49" s="183">
        <v>2</v>
      </c>
      <c r="E49" s="191">
        <v>0</v>
      </c>
      <c r="F49" s="102">
        <v>0</v>
      </c>
      <c r="G49" s="102">
        <v>0</v>
      </c>
      <c r="H49" s="70">
        <v>1</v>
      </c>
      <c r="W49" s="22">
        <v>2.7072261111004303E-2</v>
      </c>
      <c r="X49" s="22">
        <v>0.99326974021417935</v>
      </c>
      <c r="Y49" s="22">
        <v>0.42271430694594797</v>
      </c>
      <c r="Z49" s="22">
        <v>5.0595078365627634E-2</v>
      </c>
      <c r="AC49" s="22">
        <v>2.7072261111004303E-2</v>
      </c>
      <c r="AD49" s="22">
        <v>0.99326974021417935</v>
      </c>
      <c r="AE49" s="22">
        <v>0.42271430694594797</v>
      </c>
      <c r="AF49" s="22">
        <v>5.0595078365627634E-2</v>
      </c>
    </row>
    <row r="50" spans="1:32" x14ac:dyDescent="0.25">
      <c r="A50" s="183" t="s">
        <v>8</v>
      </c>
      <c r="B50" s="183" t="s">
        <v>34</v>
      </c>
      <c r="C50" s="183" t="s">
        <v>19</v>
      </c>
      <c r="D50" s="183">
        <v>2</v>
      </c>
      <c r="E50" s="191">
        <v>0</v>
      </c>
      <c r="F50" s="102">
        <v>0</v>
      </c>
      <c r="G50" s="102">
        <v>0</v>
      </c>
      <c r="H50" s="70">
        <v>1</v>
      </c>
      <c r="W50" s="22">
        <v>2.7072261111004303E-2</v>
      </c>
      <c r="X50" s="22">
        <v>0.99326974021417935</v>
      </c>
      <c r="Y50" s="22">
        <v>0.42271430694594797</v>
      </c>
      <c r="Z50" s="22">
        <v>5.0595078365627634E-2</v>
      </c>
      <c r="AC50" s="22">
        <v>2.7072261111004303E-2</v>
      </c>
      <c r="AD50" s="22">
        <v>0.99326974021417935</v>
      </c>
      <c r="AE50" s="22">
        <v>0.42271430694594797</v>
      </c>
      <c r="AF50" s="22">
        <v>5.0595078365627634E-2</v>
      </c>
    </row>
    <row r="51" spans="1:32" x14ac:dyDescent="0.25">
      <c r="A51" s="183" t="s">
        <v>8</v>
      </c>
      <c r="B51" s="183" t="s">
        <v>34</v>
      </c>
      <c r="C51" s="183" t="s">
        <v>20</v>
      </c>
      <c r="D51" s="183">
        <v>2</v>
      </c>
      <c r="E51" s="191">
        <v>0</v>
      </c>
      <c r="F51" s="102">
        <v>0</v>
      </c>
      <c r="G51" s="102">
        <v>0</v>
      </c>
      <c r="H51" s="70">
        <v>1</v>
      </c>
      <c r="W51" s="22">
        <v>2.7072261111004303E-2</v>
      </c>
      <c r="X51" s="22">
        <v>0.99326974021417935</v>
      </c>
      <c r="Y51" s="22">
        <v>0.42271430694594797</v>
      </c>
      <c r="Z51" s="22">
        <v>5.0595078365627634E-2</v>
      </c>
      <c r="AC51" s="22">
        <v>2.7072261111004303E-2</v>
      </c>
      <c r="AD51" s="22">
        <v>0.99326974021417935</v>
      </c>
      <c r="AE51" s="22">
        <v>0.42271430694594797</v>
      </c>
      <c r="AF51" s="22">
        <v>5.0595078365627634E-2</v>
      </c>
    </row>
    <row r="52" spans="1:32" x14ac:dyDescent="0.25">
      <c r="A52" s="183" t="s">
        <v>8</v>
      </c>
      <c r="B52" s="183" t="s">
        <v>34</v>
      </c>
      <c r="C52" s="183" t="s">
        <v>21</v>
      </c>
      <c r="D52" s="183">
        <v>2</v>
      </c>
      <c r="E52" s="191">
        <v>0</v>
      </c>
      <c r="F52" s="102">
        <v>0</v>
      </c>
      <c r="G52" s="102">
        <v>0</v>
      </c>
      <c r="H52" s="70">
        <v>3</v>
      </c>
      <c r="W52" s="22">
        <v>2.7072261111004303E-2</v>
      </c>
      <c r="X52" s="22">
        <v>0.99326974021417935</v>
      </c>
      <c r="Y52" s="22">
        <v>0.42271430694594797</v>
      </c>
      <c r="Z52" s="22">
        <v>5.0595078365627634E-2</v>
      </c>
      <c r="AC52" s="22">
        <v>2.7072261111004303E-2</v>
      </c>
      <c r="AD52" s="22">
        <v>0.99326974021417935</v>
      </c>
      <c r="AE52" s="22">
        <v>0.42271430694594797</v>
      </c>
      <c r="AF52" s="22">
        <v>5.0595078365627634E-2</v>
      </c>
    </row>
    <row r="53" spans="1:32" x14ac:dyDescent="0.25">
      <c r="A53" s="183" t="s">
        <v>8</v>
      </c>
      <c r="B53" s="183" t="s">
        <v>34</v>
      </c>
      <c r="C53" s="183" t="s">
        <v>22</v>
      </c>
      <c r="D53" s="183">
        <v>2</v>
      </c>
      <c r="E53" s="191">
        <v>0</v>
      </c>
      <c r="F53" s="102">
        <v>0</v>
      </c>
      <c r="G53" s="102">
        <v>0</v>
      </c>
      <c r="H53" s="70">
        <v>3</v>
      </c>
      <c r="W53" s="22">
        <v>2.9313504447006252E-2</v>
      </c>
      <c r="X53" s="22">
        <v>0.98886830769118483</v>
      </c>
      <c r="Y53" s="22">
        <v>0.24676177603351304</v>
      </c>
      <c r="Z53" s="22">
        <v>2.4946823585895402E-2</v>
      </c>
      <c r="AC53" s="22">
        <v>2.9313504447006252E-2</v>
      </c>
      <c r="AD53" s="22">
        <v>0.98886830769118483</v>
      </c>
      <c r="AE53" s="22">
        <v>0.24676177603351304</v>
      </c>
      <c r="AF53" s="22">
        <v>2.4946823585895402E-2</v>
      </c>
    </row>
    <row r="54" spans="1:32" x14ac:dyDescent="0.25">
      <c r="A54" s="183" t="s">
        <v>8</v>
      </c>
      <c r="B54" s="183" t="s">
        <v>34</v>
      </c>
      <c r="C54" s="183" t="s">
        <v>23</v>
      </c>
      <c r="D54" s="183">
        <v>2</v>
      </c>
      <c r="E54" s="191">
        <v>0</v>
      </c>
      <c r="F54" s="102">
        <v>0</v>
      </c>
      <c r="G54" s="102">
        <v>0</v>
      </c>
      <c r="H54" s="70">
        <v>3</v>
      </c>
      <c r="W54" s="22">
        <v>2.9313504447006252E-2</v>
      </c>
      <c r="X54" s="22">
        <v>0.98886830769118483</v>
      </c>
      <c r="Y54" s="22">
        <v>0.24676177603351304</v>
      </c>
      <c r="Z54" s="22">
        <v>2.4946823585895402E-2</v>
      </c>
      <c r="AC54" s="22">
        <v>2.9313504447006252E-2</v>
      </c>
      <c r="AD54" s="22">
        <v>0.98886830769118483</v>
      </c>
      <c r="AE54" s="22">
        <v>0.24676177603351304</v>
      </c>
      <c r="AF54" s="22">
        <v>2.4946823585895402E-2</v>
      </c>
    </row>
    <row r="55" spans="1:32" x14ac:dyDescent="0.25">
      <c r="A55" s="183" t="s">
        <v>8</v>
      </c>
      <c r="B55" s="183" t="s">
        <v>34</v>
      </c>
      <c r="C55" s="183" t="s">
        <v>24</v>
      </c>
      <c r="D55" s="183">
        <v>2</v>
      </c>
      <c r="E55" s="191">
        <v>0</v>
      </c>
      <c r="F55" s="102">
        <v>0</v>
      </c>
      <c r="G55" s="102">
        <v>0</v>
      </c>
      <c r="H55" s="70">
        <v>3</v>
      </c>
      <c r="W55" s="22">
        <v>2.9313504447006252E-2</v>
      </c>
      <c r="X55" s="22">
        <v>0.98886830769118483</v>
      </c>
      <c r="Y55" s="22">
        <v>0.24676177603351304</v>
      </c>
      <c r="Z55" s="22">
        <v>2.4946823585895402E-2</v>
      </c>
      <c r="AC55" s="22">
        <v>2.9313504447006252E-2</v>
      </c>
      <c r="AD55" s="22">
        <v>0.98886830769118483</v>
      </c>
      <c r="AE55" s="22">
        <v>0.24676177603351304</v>
      </c>
      <c r="AF55" s="22">
        <v>2.4946823585895402E-2</v>
      </c>
    </row>
    <row r="56" spans="1:32" x14ac:dyDescent="0.25">
      <c r="A56" s="183" t="s">
        <v>8</v>
      </c>
      <c r="B56" s="183" t="s">
        <v>34</v>
      </c>
      <c r="C56" s="183" t="s">
        <v>25</v>
      </c>
      <c r="D56" s="183">
        <v>2</v>
      </c>
      <c r="E56" s="191">
        <v>0</v>
      </c>
      <c r="F56" s="102">
        <v>0</v>
      </c>
      <c r="G56" s="102">
        <v>0</v>
      </c>
      <c r="H56" s="70">
        <v>3</v>
      </c>
      <c r="W56" s="22">
        <v>2.9313504447006252E-2</v>
      </c>
      <c r="X56" s="22">
        <v>0.98886830769118483</v>
      </c>
      <c r="Y56" s="22">
        <v>0.24676177603351304</v>
      </c>
      <c r="Z56" s="22">
        <v>2.4946823585895402E-2</v>
      </c>
      <c r="AC56" s="22">
        <v>2.9313504447006252E-2</v>
      </c>
      <c r="AD56" s="22">
        <v>0.98886830769118483</v>
      </c>
      <c r="AE56" s="22">
        <v>0.24676177603351304</v>
      </c>
      <c r="AF56" s="22">
        <v>2.4946823585895402E-2</v>
      </c>
    </row>
    <row r="57" spans="1:32" x14ac:dyDescent="0.25">
      <c r="A57" s="183" t="s">
        <v>8</v>
      </c>
      <c r="B57" s="183" t="s">
        <v>34</v>
      </c>
      <c r="C57" s="183" t="s">
        <v>26</v>
      </c>
      <c r="D57" s="183">
        <v>2</v>
      </c>
      <c r="E57" s="191">
        <v>0</v>
      </c>
      <c r="F57" s="102">
        <v>0</v>
      </c>
      <c r="G57" s="102">
        <v>0</v>
      </c>
      <c r="H57" s="70">
        <v>3</v>
      </c>
      <c r="W57" s="22">
        <v>2.9313504447006252E-2</v>
      </c>
      <c r="X57" s="22">
        <v>0.98886830769118483</v>
      </c>
      <c r="Y57" s="22">
        <v>0.24676177603351304</v>
      </c>
      <c r="Z57" s="22">
        <v>2.4946823585895402E-2</v>
      </c>
      <c r="AC57" s="22">
        <v>2.9313504447006252E-2</v>
      </c>
      <c r="AD57" s="22">
        <v>0.98886830769118483</v>
      </c>
      <c r="AE57" s="22">
        <v>0.24676177603351304</v>
      </c>
      <c r="AF57" s="22">
        <v>2.4946823585895402E-2</v>
      </c>
    </row>
    <row r="58" spans="1:32" x14ac:dyDescent="0.25">
      <c r="A58" s="183" t="s">
        <v>8</v>
      </c>
      <c r="B58" s="183" t="s">
        <v>34</v>
      </c>
      <c r="C58" s="183" t="s">
        <v>27</v>
      </c>
      <c r="D58" s="183">
        <v>2</v>
      </c>
      <c r="E58" s="191">
        <v>0</v>
      </c>
      <c r="F58" s="102">
        <v>0</v>
      </c>
      <c r="G58" s="102">
        <v>0</v>
      </c>
      <c r="H58" s="70">
        <v>1</v>
      </c>
      <c r="W58" s="22">
        <v>2.7072261111004303E-2</v>
      </c>
      <c r="X58" s="22">
        <v>0.99326974021417935</v>
      </c>
      <c r="Y58" s="22">
        <v>0.42271430694594797</v>
      </c>
      <c r="Z58" s="22">
        <v>5.0595078365627634E-2</v>
      </c>
      <c r="AC58" s="22">
        <v>2.7072261111004303E-2</v>
      </c>
      <c r="AD58" s="22">
        <v>0.99326974021417935</v>
      </c>
      <c r="AE58" s="22">
        <v>0.42271430694594797</v>
      </c>
      <c r="AF58" s="22">
        <v>5.0595078365627634E-2</v>
      </c>
    </row>
    <row r="59" spans="1:32" x14ac:dyDescent="0.25">
      <c r="A59" s="183" t="s">
        <v>8</v>
      </c>
      <c r="B59" s="183" t="s">
        <v>34</v>
      </c>
      <c r="C59" s="183" t="s">
        <v>28</v>
      </c>
      <c r="D59" s="183">
        <v>2</v>
      </c>
      <c r="E59" s="191">
        <v>0</v>
      </c>
      <c r="F59" s="102">
        <v>0</v>
      </c>
      <c r="G59" s="102">
        <v>0</v>
      </c>
      <c r="H59" s="70">
        <v>1</v>
      </c>
      <c r="W59" s="22">
        <v>2.7072261111004303E-2</v>
      </c>
      <c r="X59" s="22">
        <v>0.99326974021417935</v>
      </c>
      <c r="Y59" s="22">
        <v>0.42271430694594797</v>
      </c>
      <c r="Z59" s="22">
        <v>5.0595078365627634E-2</v>
      </c>
      <c r="AC59" s="22">
        <v>2.7072261111004303E-2</v>
      </c>
      <c r="AD59" s="22">
        <v>0.99326974021417935</v>
      </c>
      <c r="AE59" s="22">
        <v>0.42271430694594797</v>
      </c>
      <c r="AF59" s="22">
        <v>5.0595078365627634E-2</v>
      </c>
    </row>
    <row r="60" spans="1:32" x14ac:dyDescent="0.25">
      <c r="A60" s="183" t="s">
        <v>8</v>
      </c>
      <c r="B60" s="183" t="s">
        <v>34</v>
      </c>
      <c r="C60" s="183" t="s">
        <v>29</v>
      </c>
      <c r="D60" s="183">
        <v>2</v>
      </c>
      <c r="E60" s="191">
        <v>0</v>
      </c>
      <c r="F60" s="102">
        <v>0</v>
      </c>
      <c r="G60" s="102">
        <v>0</v>
      </c>
      <c r="H60" s="70">
        <v>1</v>
      </c>
      <c r="W60" s="22">
        <v>2.7072261111004303E-2</v>
      </c>
      <c r="X60" s="22">
        <v>0.99326974021417935</v>
      </c>
      <c r="Y60" s="22">
        <v>0.42271430694594797</v>
      </c>
      <c r="Z60" s="22">
        <v>5.0595078365627634E-2</v>
      </c>
      <c r="AC60" s="22">
        <v>2.7072261111004303E-2</v>
      </c>
      <c r="AD60" s="22">
        <v>0.99326974021417935</v>
      </c>
      <c r="AE60" s="22">
        <v>0.42271430694594797</v>
      </c>
      <c r="AF60" s="22">
        <v>5.0595078365627634E-2</v>
      </c>
    </row>
    <row r="61" spans="1:32" x14ac:dyDescent="0.25">
      <c r="A61" s="183" t="s">
        <v>8</v>
      </c>
      <c r="B61" s="183" t="s">
        <v>34</v>
      </c>
      <c r="C61" s="183" t="s">
        <v>30</v>
      </c>
      <c r="D61" s="183">
        <v>2</v>
      </c>
      <c r="E61" s="191">
        <v>0</v>
      </c>
      <c r="F61" s="102">
        <v>0</v>
      </c>
      <c r="G61" s="102">
        <v>0</v>
      </c>
      <c r="H61" s="70">
        <v>1</v>
      </c>
      <c r="W61" s="22">
        <v>2.7072261111004303E-2</v>
      </c>
      <c r="X61" s="22">
        <v>0.99326974021417935</v>
      </c>
      <c r="Y61" s="22">
        <v>0.42271430694594797</v>
      </c>
      <c r="Z61" s="22">
        <v>5.0595078365627634E-2</v>
      </c>
      <c r="AC61" s="22">
        <v>2.7072261111004303E-2</v>
      </c>
      <c r="AD61" s="22">
        <v>0.99326974021417935</v>
      </c>
      <c r="AE61" s="22">
        <v>0.42271430694594797</v>
      </c>
      <c r="AF61" s="22">
        <v>5.0595078365627634E-2</v>
      </c>
    </row>
    <row r="62" spans="1:32" x14ac:dyDescent="0.25">
      <c r="A62" s="183" t="s">
        <v>32</v>
      </c>
      <c r="B62" s="183" t="s">
        <v>33</v>
      </c>
      <c r="C62" s="183" t="s">
        <v>19</v>
      </c>
      <c r="D62" s="183">
        <v>2</v>
      </c>
      <c r="E62" s="191">
        <v>0</v>
      </c>
      <c r="F62" s="102">
        <v>0</v>
      </c>
      <c r="G62" s="102">
        <v>0</v>
      </c>
      <c r="H62" s="70">
        <v>1</v>
      </c>
      <c r="W62" s="22">
        <v>2.7072261111004303E-2</v>
      </c>
      <c r="X62" s="22">
        <v>0.99326974021417935</v>
      </c>
      <c r="Y62" s="22">
        <v>0.42271430694594797</v>
      </c>
      <c r="Z62" s="22">
        <v>5.0595078365627634E-2</v>
      </c>
      <c r="AC62" s="22">
        <v>1.1877607920541323E-3</v>
      </c>
      <c r="AD62" s="22">
        <v>1.0039966489678811</v>
      </c>
      <c r="AE62" s="22">
        <v>0.48147111034433049</v>
      </c>
      <c r="AF62" s="22">
        <v>0.10105983856283134</v>
      </c>
    </row>
    <row r="63" spans="1:32" x14ac:dyDescent="0.25">
      <c r="A63" s="183" t="s">
        <v>32</v>
      </c>
      <c r="B63" s="183" t="s">
        <v>33</v>
      </c>
      <c r="C63" s="183" t="s">
        <v>20</v>
      </c>
      <c r="D63" s="183">
        <v>2</v>
      </c>
      <c r="E63" s="191">
        <v>0</v>
      </c>
      <c r="F63" s="102">
        <v>0</v>
      </c>
      <c r="G63" s="102">
        <v>0</v>
      </c>
      <c r="H63" s="70">
        <v>1</v>
      </c>
      <c r="W63" s="22">
        <v>2.7072261111004303E-2</v>
      </c>
      <c r="X63" s="22">
        <v>0.99326974021417935</v>
      </c>
      <c r="Y63" s="22">
        <v>0.42271430694594797</v>
      </c>
      <c r="Z63" s="22">
        <v>5.0595078365627634E-2</v>
      </c>
      <c r="AC63" s="22">
        <v>1.1877607920541323E-3</v>
      </c>
      <c r="AD63" s="22">
        <v>1.0039966489678811</v>
      </c>
      <c r="AE63" s="22">
        <v>0.48147111034433049</v>
      </c>
      <c r="AF63" s="22">
        <v>0.10105983856283134</v>
      </c>
    </row>
    <row r="64" spans="1:32" x14ac:dyDescent="0.25">
      <c r="A64" s="183" t="s">
        <v>32</v>
      </c>
      <c r="B64" s="183" t="s">
        <v>33</v>
      </c>
      <c r="C64" s="183" t="s">
        <v>21</v>
      </c>
      <c r="D64" s="183">
        <v>2</v>
      </c>
      <c r="E64" s="191">
        <v>0</v>
      </c>
      <c r="F64" s="102">
        <v>0</v>
      </c>
      <c r="G64" s="102">
        <v>0</v>
      </c>
      <c r="H64" s="70">
        <v>3</v>
      </c>
      <c r="W64" s="22">
        <v>2.7072261111004303E-2</v>
      </c>
      <c r="X64" s="22">
        <v>0.99326974021417935</v>
      </c>
      <c r="Y64" s="22">
        <v>0.42271430694594797</v>
      </c>
      <c r="Z64" s="22">
        <v>5.0595078365627634E-2</v>
      </c>
      <c r="AC64" s="22">
        <v>1.1877607920541323E-3</v>
      </c>
      <c r="AD64" s="22">
        <v>1.0039966489678811</v>
      </c>
      <c r="AE64" s="22">
        <v>0.48147111034433049</v>
      </c>
      <c r="AF64" s="22">
        <v>0.10105983856283134</v>
      </c>
    </row>
    <row r="65" spans="1:32" x14ac:dyDescent="0.25">
      <c r="A65" s="183" t="s">
        <v>32</v>
      </c>
      <c r="B65" s="183" t="s">
        <v>33</v>
      </c>
      <c r="C65" s="183" t="s">
        <v>22</v>
      </c>
      <c r="D65" s="183">
        <v>2</v>
      </c>
      <c r="E65" s="191">
        <v>0</v>
      </c>
      <c r="F65" s="102">
        <v>0</v>
      </c>
      <c r="G65" s="102">
        <v>0</v>
      </c>
      <c r="H65" s="70">
        <v>3</v>
      </c>
      <c r="W65" s="22">
        <v>2.9313504447006252E-2</v>
      </c>
      <c r="X65" s="22">
        <v>0.98886830769118483</v>
      </c>
      <c r="Y65" s="22">
        <v>0.24676177603351304</v>
      </c>
      <c r="Z65" s="22">
        <v>2.4946823585895402E-2</v>
      </c>
      <c r="AC65" s="22">
        <v>1.5942437461412402E-2</v>
      </c>
      <c r="AD65" s="22">
        <v>0.99091357130520463</v>
      </c>
      <c r="AE65" s="22">
        <v>0.16772169711848881</v>
      </c>
      <c r="AF65" s="22">
        <v>3.1354216893132524E-2</v>
      </c>
    </row>
    <row r="66" spans="1:32" x14ac:dyDescent="0.25">
      <c r="A66" s="183" t="s">
        <v>32</v>
      </c>
      <c r="B66" s="183" t="s">
        <v>33</v>
      </c>
      <c r="C66" s="183" t="s">
        <v>23</v>
      </c>
      <c r="D66" s="183">
        <v>2</v>
      </c>
      <c r="E66" s="191">
        <v>0</v>
      </c>
      <c r="F66" s="102">
        <v>0</v>
      </c>
      <c r="G66" s="102">
        <v>0</v>
      </c>
      <c r="H66" s="70">
        <v>3</v>
      </c>
      <c r="W66" s="22">
        <v>2.9313504447006252E-2</v>
      </c>
      <c r="X66" s="22">
        <v>0.98886830769118483</v>
      </c>
      <c r="Y66" s="22">
        <v>0.24676177603351304</v>
      </c>
      <c r="Z66" s="22">
        <v>2.4946823585895402E-2</v>
      </c>
      <c r="AC66" s="22">
        <v>1.5942437461412402E-2</v>
      </c>
      <c r="AD66" s="22">
        <v>0.99091357130520463</v>
      </c>
      <c r="AE66" s="22">
        <v>0.16772169711848881</v>
      </c>
      <c r="AF66" s="22">
        <v>3.1354216893132524E-2</v>
      </c>
    </row>
    <row r="67" spans="1:32" x14ac:dyDescent="0.25">
      <c r="A67" s="183" t="s">
        <v>32</v>
      </c>
      <c r="B67" s="183" t="s">
        <v>33</v>
      </c>
      <c r="C67" s="183" t="s">
        <v>24</v>
      </c>
      <c r="D67" s="183">
        <v>2</v>
      </c>
      <c r="E67" s="191">
        <v>0</v>
      </c>
      <c r="F67" s="102">
        <v>0</v>
      </c>
      <c r="G67" s="102">
        <v>0</v>
      </c>
      <c r="H67" s="70">
        <v>3</v>
      </c>
      <c r="W67" s="22">
        <v>2.9313504447006252E-2</v>
      </c>
      <c r="X67" s="22">
        <v>0.98886830769118483</v>
      </c>
      <c r="Y67" s="22">
        <v>0.24676177603351304</v>
      </c>
      <c r="Z67" s="22">
        <v>2.4946823585895402E-2</v>
      </c>
      <c r="AC67" s="22">
        <v>1.5942437461412402E-2</v>
      </c>
      <c r="AD67" s="22">
        <v>0.99091357130520463</v>
      </c>
      <c r="AE67" s="22">
        <v>0.16772169711848881</v>
      </c>
      <c r="AF67" s="22">
        <v>3.1354216893132524E-2</v>
      </c>
    </row>
    <row r="68" spans="1:32" x14ac:dyDescent="0.25">
      <c r="A68" s="183" t="s">
        <v>32</v>
      </c>
      <c r="B68" s="183" t="s">
        <v>33</v>
      </c>
      <c r="C68" s="183" t="s">
        <v>25</v>
      </c>
      <c r="D68" s="183">
        <v>2</v>
      </c>
      <c r="E68" s="191">
        <v>0</v>
      </c>
      <c r="F68" s="102">
        <v>0</v>
      </c>
      <c r="G68" s="102">
        <v>0</v>
      </c>
      <c r="H68" s="70">
        <v>3</v>
      </c>
      <c r="W68" s="22">
        <v>2.9313504447006252E-2</v>
      </c>
      <c r="X68" s="22">
        <v>0.98886830769118483</v>
      </c>
      <c r="Y68" s="22">
        <v>0.24676177603351304</v>
      </c>
      <c r="Z68" s="22">
        <v>2.4946823585895402E-2</v>
      </c>
      <c r="AC68" s="22">
        <v>1.5942437461412402E-2</v>
      </c>
      <c r="AD68" s="22">
        <v>0.99091357130520463</v>
      </c>
      <c r="AE68" s="22">
        <v>0.16772169711848881</v>
      </c>
      <c r="AF68" s="22">
        <v>3.1354216893132524E-2</v>
      </c>
    </row>
    <row r="69" spans="1:32" x14ac:dyDescent="0.25">
      <c r="A69" s="183" t="s">
        <v>32</v>
      </c>
      <c r="B69" s="183" t="s">
        <v>33</v>
      </c>
      <c r="C69" s="183" t="s">
        <v>26</v>
      </c>
      <c r="D69" s="183">
        <v>2</v>
      </c>
      <c r="E69" s="191">
        <v>0</v>
      </c>
      <c r="F69" s="102">
        <v>0</v>
      </c>
      <c r="G69" s="102">
        <v>0</v>
      </c>
      <c r="H69" s="70">
        <v>3</v>
      </c>
      <c r="W69" s="22">
        <v>2.9313504447006252E-2</v>
      </c>
      <c r="X69" s="22">
        <v>0.98886830769118483</v>
      </c>
      <c r="Y69" s="22">
        <v>0.24676177603351304</v>
      </c>
      <c r="Z69" s="22">
        <v>2.4946823585895402E-2</v>
      </c>
      <c r="AC69" s="22">
        <v>1.5942437461412402E-2</v>
      </c>
      <c r="AD69" s="22">
        <v>0.99091357130520463</v>
      </c>
      <c r="AE69" s="22">
        <v>0.16772169711848881</v>
      </c>
      <c r="AF69" s="22">
        <v>3.1354216893132524E-2</v>
      </c>
    </row>
    <row r="70" spans="1:32" x14ac:dyDescent="0.25">
      <c r="A70" s="183" t="s">
        <v>32</v>
      </c>
      <c r="B70" s="183" t="s">
        <v>33</v>
      </c>
      <c r="C70" s="183" t="s">
        <v>27</v>
      </c>
      <c r="D70" s="183">
        <v>2</v>
      </c>
      <c r="E70" s="191">
        <v>0</v>
      </c>
      <c r="F70" s="102">
        <v>0</v>
      </c>
      <c r="G70" s="102">
        <v>0</v>
      </c>
      <c r="H70" s="70">
        <v>1</v>
      </c>
      <c r="W70" s="22">
        <v>2.7072261111004303E-2</v>
      </c>
      <c r="X70" s="22">
        <v>0.99326974021417935</v>
      </c>
      <c r="Y70" s="22">
        <v>0.42271430694594797</v>
      </c>
      <c r="Z70" s="22">
        <v>5.0595078365627634E-2</v>
      </c>
      <c r="AC70" s="22">
        <v>1.1877607920541323E-3</v>
      </c>
      <c r="AD70" s="22">
        <v>1.0039966489678811</v>
      </c>
      <c r="AE70" s="22">
        <v>0.48147111034433049</v>
      </c>
      <c r="AF70" s="22">
        <v>0.10105983856283134</v>
      </c>
    </row>
    <row r="71" spans="1:32" x14ac:dyDescent="0.25">
      <c r="A71" s="183" t="s">
        <v>32</v>
      </c>
      <c r="B71" s="183" t="s">
        <v>33</v>
      </c>
      <c r="C71" s="183" t="s">
        <v>28</v>
      </c>
      <c r="D71" s="183">
        <v>2</v>
      </c>
      <c r="E71" s="191">
        <v>0</v>
      </c>
      <c r="F71" s="102">
        <v>0</v>
      </c>
      <c r="G71" s="102">
        <v>0</v>
      </c>
      <c r="H71" s="70">
        <v>1</v>
      </c>
      <c r="W71" s="22">
        <v>2.7072261111004303E-2</v>
      </c>
      <c r="X71" s="22">
        <v>0.99326974021417935</v>
      </c>
      <c r="Y71" s="22">
        <v>0.42271430694594797</v>
      </c>
      <c r="Z71" s="22">
        <v>5.0595078365627634E-2</v>
      </c>
      <c r="AC71" s="22">
        <v>1.1877607920541323E-3</v>
      </c>
      <c r="AD71" s="22">
        <v>1.0039966489678811</v>
      </c>
      <c r="AE71" s="22">
        <v>0.48147111034433049</v>
      </c>
      <c r="AF71" s="22">
        <v>0.10105983856283134</v>
      </c>
    </row>
    <row r="72" spans="1:32" x14ac:dyDescent="0.25">
      <c r="A72" s="183" t="s">
        <v>32</v>
      </c>
      <c r="B72" s="183" t="s">
        <v>33</v>
      </c>
      <c r="C72" s="183" t="s">
        <v>29</v>
      </c>
      <c r="D72" s="183">
        <v>2</v>
      </c>
      <c r="E72" s="191">
        <v>0</v>
      </c>
      <c r="F72" s="102">
        <v>0</v>
      </c>
      <c r="G72" s="102">
        <v>0</v>
      </c>
      <c r="H72" s="70">
        <v>1</v>
      </c>
      <c r="W72" s="22">
        <v>2.7072261111004303E-2</v>
      </c>
      <c r="X72" s="22">
        <v>0.99326974021417935</v>
      </c>
      <c r="Y72" s="22">
        <v>0.42271430694594797</v>
      </c>
      <c r="Z72" s="22">
        <v>5.0595078365627634E-2</v>
      </c>
      <c r="AC72" s="22">
        <v>1.1877607920541323E-3</v>
      </c>
      <c r="AD72" s="22">
        <v>1.0039966489678811</v>
      </c>
      <c r="AE72" s="22">
        <v>0.48147111034433049</v>
      </c>
      <c r="AF72" s="22">
        <v>0.10105983856283134</v>
      </c>
    </row>
    <row r="73" spans="1:32" x14ac:dyDescent="0.25">
      <c r="A73" s="183" t="s">
        <v>32</v>
      </c>
      <c r="B73" s="183" t="s">
        <v>33</v>
      </c>
      <c r="C73" s="183" t="s">
        <v>30</v>
      </c>
      <c r="D73" s="183">
        <v>2</v>
      </c>
      <c r="E73" s="191">
        <v>0</v>
      </c>
      <c r="F73" s="102">
        <v>0</v>
      </c>
      <c r="G73" s="102">
        <v>0</v>
      </c>
      <c r="H73" s="70">
        <v>1</v>
      </c>
      <c r="W73" s="22">
        <v>2.7072261111004303E-2</v>
      </c>
      <c r="X73" s="22">
        <v>0.99326974021417935</v>
      </c>
      <c r="Y73" s="22">
        <v>0.42271430694594797</v>
      </c>
      <c r="Z73" s="22">
        <v>5.0595078365627634E-2</v>
      </c>
      <c r="AC73" s="22">
        <v>1.1877607920541323E-3</v>
      </c>
      <c r="AD73" s="22">
        <v>1.0039966489678811</v>
      </c>
      <c r="AE73" s="22">
        <v>0.48147111034433049</v>
      </c>
      <c r="AF73" s="22">
        <v>0.10105983856283134</v>
      </c>
    </row>
    <row r="74" spans="1:32" x14ac:dyDescent="0.25">
      <c r="A74" s="183" t="s">
        <v>34</v>
      </c>
      <c r="B74" s="183" t="s">
        <v>36</v>
      </c>
      <c r="C74" s="183" t="s">
        <v>19</v>
      </c>
      <c r="D74" s="183">
        <v>2</v>
      </c>
      <c r="E74" s="191">
        <v>0</v>
      </c>
      <c r="F74" s="102">
        <v>0</v>
      </c>
      <c r="G74" s="102">
        <v>0</v>
      </c>
      <c r="H74" s="70">
        <v>1</v>
      </c>
      <c r="W74" s="22">
        <v>2.7072261111004303E-2</v>
      </c>
      <c r="X74" s="22">
        <v>0.99326974021417935</v>
      </c>
      <c r="Y74" s="22">
        <v>0.42271430694594797</v>
      </c>
      <c r="Z74" s="22">
        <v>5.0595078365627634E-2</v>
      </c>
      <c r="AC74" s="22">
        <v>2.7072261111004303E-2</v>
      </c>
      <c r="AD74" s="22">
        <v>0.99326974021417935</v>
      </c>
      <c r="AE74" s="22">
        <v>0.42271430694594797</v>
      </c>
      <c r="AF74" s="22">
        <v>5.0595078365627634E-2</v>
      </c>
    </row>
    <row r="75" spans="1:32" x14ac:dyDescent="0.25">
      <c r="A75" s="183" t="s">
        <v>34</v>
      </c>
      <c r="B75" s="183" t="s">
        <v>36</v>
      </c>
      <c r="C75" s="183" t="s">
        <v>20</v>
      </c>
      <c r="D75" s="183">
        <v>2</v>
      </c>
      <c r="E75" s="191">
        <v>0</v>
      </c>
      <c r="F75" s="102">
        <v>0</v>
      </c>
      <c r="G75" s="102">
        <v>0</v>
      </c>
      <c r="H75" s="70">
        <v>1</v>
      </c>
      <c r="W75" s="22">
        <v>2.7072261111004303E-2</v>
      </c>
      <c r="X75" s="22">
        <v>0.99326974021417935</v>
      </c>
      <c r="Y75" s="22">
        <v>0.42271430694594797</v>
      </c>
      <c r="Z75" s="22">
        <v>5.0595078365627634E-2</v>
      </c>
      <c r="AC75" s="22">
        <v>2.7072261111004303E-2</v>
      </c>
      <c r="AD75" s="22">
        <v>0.99326974021417935</v>
      </c>
      <c r="AE75" s="22">
        <v>0.42271430694594797</v>
      </c>
      <c r="AF75" s="22">
        <v>5.0595078365627634E-2</v>
      </c>
    </row>
    <row r="76" spans="1:32" x14ac:dyDescent="0.25">
      <c r="A76" s="183" t="s">
        <v>34</v>
      </c>
      <c r="B76" s="183" t="s">
        <v>36</v>
      </c>
      <c r="C76" s="183" t="s">
        <v>21</v>
      </c>
      <c r="D76" s="183">
        <v>2</v>
      </c>
      <c r="E76" s="191">
        <v>0</v>
      </c>
      <c r="F76" s="102">
        <v>0</v>
      </c>
      <c r="G76" s="102">
        <v>0</v>
      </c>
      <c r="H76" s="70">
        <v>3</v>
      </c>
      <c r="W76" s="22">
        <v>2.7072261111004303E-2</v>
      </c>
      <c r="X76" s="22">
        <v>0.99326974021417935</v>
      </c>
      <c r="Y76" s="22">
        <v>0.42271430694594797</v>
      </c>
      <c r="Z76" s="22">
        <v>5.0595078365627634E-2</v>
      </c>
      <c r="AC76" s="22">
        <v>2.7072261111004303E-2</v>
      </c>
      <c r="AD76" s="22">
        <v>0.99326974021417935</v>
      </c>
      <c r="AE76" s="22">
        <v>0.42271430694594797</v>
      </c>
      <c r="AF76" s="22">
        <v>5.0595078365627634E-2</v>
      </c>
    </row>
    <row r="77" spans="1:32" x14ac:dyDescent="0.25">
      <c r="A77" s="183" t="s">
        <v>34</v>
      </c>
      <c r="B77" s="183" t="s">
        <v>36</v>
      </c>
      <c r="C77" s="183" t="s">
        <v>22</v>
      </c>
      <c r="D77" s="183">
        <v>2</v>
      </c>
      <c r="E77" s="191">
        <v>0</v>
      </c>
      <c r="F77" s="102">
        <v>0</v>
      </c>
      <c r="G77" s="102">
        <v>0</v>
      </c>
      <c r="H77" s="70">
        <v>3</v>
      </c>
      <c r="W77" s="22">
        <v>2.9313504447006252E-2</v>
      </c>
      <c r="X77" s="22">
        <v>0.98886830769118483</v>
      </c>
      <c r="Y77" s="22">
        <v>0.24676177603351304</v>
      </c>
      <c r="Z77" s="22">
        <v>2.4946823585895402E-2</v>
      </c>
      <c r="AC77" s="22">
        <v>2.9313504447006252E-2</v>
      </c>
      <c r="AD77" s="22">
        <v>0.98886830769118483</v>
      </c>
      <c r="AE77" s="22">
        <v>0.24676177603351304</v>
      </c>
      <c r="AF77" s="22">
        <v>2.4946823585895402E-2</v>
      </c>
    </row>
    <row r="78" spans="1:32" x14ac:dyDescent="0.25">
      <c r="A78" s="183" t="s">
        <v>34</v>
      </c>
      <c r="B78" s="183" t="s">
        <v>36</v>
      </c>
      <c r="C78" s="183" t="s">
        <v>23</v>
      </c>
      <c r="D78" s="183">
        <v>2</v>
      </c>
      <c r="E78" s="191">
        <v>0</v>
      </c>
      <c r="F78" s="102">
        <v>0</v>
      </c>
      <c r="G78" s="102">
        <v>0</v>
      </c>
      <c r="H78" s="70">
        <v>3</v>
      </c>
      <c r="W78" s="22">
        <v>2.9313504447006252E-2</v>
      </c>
      <c r="X78" s="22">
        <v>0.98886830769118483</v>
      </c>
      <c r="Y78" s="22">
        <v>0.24676177603351304</v>
      </c>
      <c r="Z78" s="22">
        <v>2.4946823585895402E-2</v>
      </c>
      <c r="AC78" s="22">
        <v>2.9313504447006252E-2</v>
      </c>
      <c r="AD78" s="22">
        <v>0.98886830769118483</v>
      </c>
      <c r="AE78" s="22">
        <v>0.24676177603351304</v>
      </c>
      <c r="AF78" s="22">
        <v>2.4946823585895402E-2</v>
      </c>
    </row>
    <row r="79" spans="1:32" x14ac:dyDescent="0.25">
      <c r="A79" s="183" t="s">
        <v>34</v>
      </c>
      <c r="B79" s="183" t="s">
        <v>36</v>
      </c>
      <c r="C79" s="183" t="s">
        <v>24</v>
      </c>
      <c r="D79" s="183">
        <v>2</v>
      </c>
      <c r="E79" s="191">
        <v>0</v>
      </c>
      <c r="F79" s="102">
        <v>0</v>
      </c>
      <c r="G79" s="102">
        <v>0</v>
      </c>
      <c r="H79" s="70">
        <v>3</v>
      </c>
      <c r="W79" s="22">
        <v>2.9313504447006252E-2</v>
      </c>
      <c r="X79" s="22">
        <v>0.98886830769118483</v>
      </c>
      <c r="Y79" s="22">
        <v>0.24676177603351304</v>
      </c>
      <c r="Z79" s="22">
        <v>2.4946823585895402E-2</v>
      </c>
      <c r="AC79" s="22">
        <v>2.9313504447006252E-2</v>
      </c>
      <c r="AD79" s="22">
        <v>0.98886830769118483</v>
      </c>
      <c r="AE79" s="22">
        <v>0.24676177603351304</v>
      </c>
      <c r="AF79" s="22">
        <v>2.4946823585895402E-2</v>
      </c>
    </row>
    <row r="80" spans="1:32" x14ac:dyDescent="0.25">
      <c r="A80" s="183" t="s">
        <v>34</v>
      </c>
      <c r="B80" s="183" t="s">
        <v>36</v>
      </c>
      <c r="C80" s="183" t="s">
        <v>25</v>
      </c>
      <c r="D80" s="183">
        <v>2</v>
      </c>
      <c r="E80" s="191">
        <v>0</v>
      </c>
      <c r="F80" s="102">
        <v>0</v>
      </c>
      <c r="G80" s="102">
        <v>0</v>
      </c>
      <c r="H80" s="70">
        <v>3</v>
      </c>
      <c r="W80" s="22">
        <v>2.9313504447006252E-2</v>
      </c>
      <c r="X80" s="22">
        <v>0.98886830769118483</v>
      </c>
      <c r="Y80" s="22">
        <v>0.24676177603351304</v>
      </c>
      <c r="Z80" s="22">
        <v>2.4946823585895402E-2</v>
      </c>
      <c r="AC80" s="22">
        <v>2.9313504447006252E-2</v>
      </c>
      <c r="AD80" s="22">
        <v>0.98886830769118483</v>
      </c>
      <c r="AE80" s="22">
        <v>0.24676177603351304</v>
      </c>
      <c r="AF80" s="22">
        <v>2.4946823585895402E-2</v>
      </c>
    </row>
    <row r="81" spans="1:32" x14ac:dyDescent="0.25">
      <c r="A81" s="183" t="s">
        <v>34</v>
      </c>
      <c r="B81" s="183" t="s">
        <v>36</v>
      </c>
      <c r="C81" s="183" t="s">
        <v>26</v>
      </c>
      <c r="D81" s="183">
        <v>2</v>
      </c>
      <c r="E81" s="191">
        <v>0</v>
      </c>
      <c r="F81" s="102">
        <v>0</v>
      </c>
      <c r="G81" s="102">
        <v>0</v>
      </c>
      <c r="H81" s="70">
        <v>3</v>
      </c>
      <c r="W81" s="22">
        <v>2.9313504447006252E-2</v>
      </c>
      <c r="X81" s="22">
        <v>0.98886830769118483</v>
      </c>
      <c r="Y81" s="22">
        <v>0.24676177603351304</v>
      </c>
      <c r="Z81" s="22">
        <v>2.4946823585895402E-2</v>
      </c>
      <c r="AC81" s="22">
        <v>2.9313504447006252E-2</v>
      </c>
      <c r="AD81" s="22">
        <v>0.98886830769118483</v>
      </c>
      <c r="AE81" s="22">
        <v>0.24676177603351304</v>
      </c>
      <c r="AF81" s="22">
        <v>2.4946823585895402E-2</v>
      </c>
    </row>
    <row r="82" spans="1:32" x14ac:dyDescent="0.25">
      <c r="A82" s="183" t="s">
        <v>34</v>
      </c>
      <c r="B82" s="183" t="s">
        <v>36</v>
      </c>
      <c r="C82" s="183" t="s">
        <v>27</v>
      </c>
      <c r="D82" s="183">
        <v>2</v>
      </c>
      <c r="E82" s="191">
        <v>0</v>
      </c>
      <c r="F82" s="102">
        <v>0</v>
      </c>
      <c r="G82" s="102">
        <v>0</v>
      </c>
      <c r="H82" s="70">
        <v>1</v>
      </c>
      <c r="W82" s="22">
        <v>2.7072261111004303E-2</v>
      </c>
      <c r="X82" s="22">
        <v>0.99326974021417935</v>
      </c>
      <c r="Y82" s="22">
        <v>0.42271430694594797</v>
      </c>
      <c r="Z82" s="22">
        <v>5.0595078365627634E-2</v>
      </c>
      <c r="AC82" s="22">
        <v>2.7072261111004303E-2</v>
      </c>
      <c r="AD82" s="22">
        <v>0.99326974021417935</v>
      </c>
      <c r="AE82" s="22">
        <v>0.42271430694594797</v>
      </c>
      <c r="AF82" s="22">
        <v>5.0595078365627634E-2</v>
      </c>
    </row>
    <row r="83" spans="1:32" x14ac:dyDescent="0.25">
      <c r="A83" s="183" t="s">
        <v>34</v>
      </c>
      <c r="B83" s="183" t="s">
        <v>36</v>
      </c>
      <c r="C83" s="183" t="s">
        <v>28</v>
      </c>
      <c r="D83" s="183">
        <v>2</v>
      </c>
      <c r="E83" s="191">
        <v>0</v>
      </c>
      <c r="F83" s="102">
        <v>0</v>
      </c>
      <c r="G83" s="102">
        <v>0</v>
      </c>
      <c r="H83" s="70">
        <v>1</v>
      </c>
      <c r="W83" s="22">
        <v>2.7072261111004303E-2</v>
      </c>
      <c r="X83" s="22">
        <v>0.99326974021417935</v>
      </c>
      <c r="Y83" s="22">
        <v>0.42271430694594797</v>
      </c>
      <c r="Z83" s="22">
        <v>5.0595078365627634E-2</v>
      </c>
      <c r="AC83" s="22">
        <v>2.7072261111004303E-2</v>
      </c>
      <c r="AD83" s="22">
        <v>0.99326974021417935</v>
      </c>
      <c r="AE83" s="22">
        <v>0.42271430694594797</v>
      </c>
      <c r="AF83" s="22">
        <v>5.0595078365627634E-2</v>
      </c>
    </row>
    <row r="84" spans="1:32" x14ac:dyDescent="0.25">
      <c r="A84" s="183" t="s">
        <v>34</v>
      </c>
      <c r="B84" s="183" t="s">
        <v>36</v>
      </c>
      <c r="C84" s="183" t="s">
        <v>29</v>
      </c>
      <c r="D84" s="183">
        <v>2</v>
      </c>
      <c r="E84" s="191">
        <v>0</v>
      </c>
      <c r="F84" s="102">
        <v>0</v>
      </c>
      <c r="G84" s="102">
        <v>0</v>
      </c>
      <c r="H84" s="70">
        <v>1</v>
      </c>
      <c r="W84" s="22">
        <v>2.7072261111004303E-2</v>
      </c>
      <c r="X84" s="22">
        <v>0.99326974021417935</v>
      </c>
      <c r="Y84" s="22">
        <v>0.42271430694594797</v>
      </c>
      <c r="Z84" s="22">
        <v>5.0595078365627634E-2</v>
      </c>
      <c r="AC84" s="22">
        <v>2.7072261111004303E-2</v>
      </c>
      <c r="AD84" s="22">
        <v>0.99326974021417935</v>
      </c>
      <c r="AE84" s="22">
        <v>0.42271430694594797</v>
      </c>
      <c r="AF84" s="22">
        <v>5.0595078365627634E-2</v>
      </c>
    </row>
    <row r="85" spans="1:32" x14ac:dyDescent="0.25">
      <c r="A85" s="183" t="s">
        <v>34</v>
      </c>
      <c r="B85" s="183" t="s">
        <v>36</v>
      </c>
      <c r="C85" s="183" t="s">
        <v>30</v>
      </c>
      <c r="D85" s="183">
        <v>2</v>
      </c>
      <c r="E85" s="191">
        <v>0</v>
      </c>
      <c r="F85" s="102">
        <v>0</v>
      </c>
      <c r="G85" s="102">
        <v>0</v>
      </c>
      <c r="H85" s="70">
        <v>1</v>
      </c>
      <c r="W85" s="22">
        <v>2.7072261111004303E-2</v>
      </c>
      <c r="X85" s="22">
        <v>0.99326974021417935</v>
      </c>
      <c r="Y85" s="22">
        <v>0.42271430694594797</v>
      </c>
      <c r="Z85" s="22">
        <v>5.0595078365627634E-2</v>
      </c>
      <c r="AC85" s="22">
        <v>2.7072261111004303E-2</v>
      </c>
      <c r="AD85" s="22">
        <v>0.99326974021417935</v>
      </c>
      <c r="AE85" s="22">
        <v>0.42271430694594797</v>
      </c>
      <c r="AF85" s="22">
        <v>5.0595078365627634E-2</v>
      </c>
    </row>
    <row r="86" spans="1:32" x14ac:dyDescent="0.25">
      <c r="A86" s="183" t="s">
        <v>36</v>
      </c>
      <c r="B86" s="183" t="s">
        <v>39</v>
      </c>
      <c r="C86" s="183" t="s">
        <v>19</v>
      </c>
      <c r="D86" s="183">
        <v>2</v>
      </c>
      <c r="E86" s="191">
        <v>0</v>
      </c>
      <c r="F86" s="102">
        <v>0</v>
      </c>
      <c r="G86" s="102">
        <v>0</v>
      </c>
      <c r="H86" s="70">
        <v>1</v>
      </c>
      <c r="W86" s="22">
        <v>2.7072261111004303E-2</v>
      </c>
      <c r="X86" s="22">
        <v>0.99326974021417935</v>
      </c>
      <c r="Y86" s="22">
        <v>0.42271430694594797</v>
      </c>
      <c r="Z86" s="22">
        <v>5.0595078365627634E-2</v>
      </c>
      <c r="AC86" s="22">
        <v>1.1877607920541323E-3</v>
      </c>
      <c r="AD86" s="22">
        <v>1.0039966489678811</v>
      </c>
      <c r="AE86" s="22">
        <v>0.48147111034433049</v>
      </c>
      <c r="AF86" s="22">
        <v>0.10105983856283134</v>
      </c>
    </row>
    <row r="87" spans="1:32" x14ac:dyDescent="0.25">
      <c r="A87" s="183" t="s">
        <v>36</v>
      </c>
      <c r="B87" s="183" t="s">
        <v>39</v>
      </c>
      <c r="C87" s="183" t="s">
        <v>20</v>
      </c>
      <c r="D87" s="183">
        <v>2</v>
      </c>
      <c r="E87" s="191">
        <v>0</v>
      </c>
      <c r="F87" s="102">
        <v>0</v>
      </c>
      <c r="G87" s="102">
        <v>0</v>
      </c>
      <c r="H87" s="70">
        <v>1</v>
      </c>
      <c r="W87" s="22">
        <v>2.7072261111004303E-2</v>
      </c>
      <c r="X87" s="22">
        <v>0.99326974021417935</v>
      </c>
      <c r="Y87" s="22">
        <v>0.42271430694594797</v>
      </c>
      <c r="Z87" s="22">
        <v>5.0595078365627634E-2</v>
      </c>
      <c r="AC87" s="22">
        <v>1.1877607920541323E-3</v>
      </c>
      <c r="AD87" s="22">
        <v>1.0039966489678811</v>
      </c>
      <c r="AE87" s="22">
        <v>0.48147111034433049</v>
      </c>
      <c r="AF87" s="22">
        <v>0.10105983856283134</v>
      </c>
    </row>
    <row r="88" spans="1:32" x14ac:dyDescent="0.25">
      <c r="A88" s="183" t="s">
        <v>36</v>
      </c>
      <c r="B88" s="183" t="s">
        <v>39</v>
      </c>
      <c r="C88" s="183" t="s">
        <v>21</v>
      </c>
      <c r="D88" s="183">
        <v>2</v>
      </c>
      <c r="E88" s="191">
        <v>0</v>
      </c>
      <c r="F88" s="102">
        <v>0</v>
      </c>
      <c r="G88" s="102">
        <v>0</v>
      </c>
      <c r="H88" s="70">
        <v>3</v>
      </c>
      <c r="W88" s="22">
        <v>2.7072261111004303E-2</v>
      </c>
      <c r="X88" s="22">
        <v>0.99326974021417935</v>
      </c>
      <c r="Y88" s="22">
        <v>0.42271430694594797</v>
      </c>
      <c r="Z88" s="22">
        <v>5.0595078365627634E-2</v>
      </c>
      <c r="AC88" s="22">
        <v>1.1877607920541323E-3</v>
      </c>
      <c r="AD88" s="22">
        <v>1.0039966489678811</v>
      </c>
      <c r="AE88" s="22">
        <v>0.48147111034433049</v>
      </c>
      <c r="AF88" s="22">
        <v>0.10105983856283134</v>
      </c>
    </row>
    <row r="89" spans="1:32" x14ac:dyDescent="0.25">
      <c r="A89" s="183" t="s">
        <v>36</v>
      </c>
      <c r="B89" s="183" t="s">
        <v>39</v>
      </c>
      <c r="C89" s="183" t="s">
        <v>22</v>
      </c>
      <c r="D89" s="183">
        <v>2</v>
      </c>
      <c r="E89" s="191">
        <v>0</v>
      </c>
      <c r="F89" s="102">
        <v>0</v>
      </c>
      <c r="G89" s="102">
        <v>0</v>
      </c>
      <c r="H89" s="70">
        <v>3</v>
      </c>
      <c r="W89" s="22">
        <v>2.9313504447006252E-2</v>
      </c>
      <c r="X89" s="22">
        <v>0.98886830769118483</v>
      </c>
      <c r="Y89" s="22">
        <v>0.24676177603351304</v>
      </c>
      <c r="Z89" s="22">
        <v>2.4946823585895402E-2</v>
      </c>
      <c r="AC89" s="22">
        <v>1.5942437461412402E-2</v>
      </c>
      <c r="AD89" s="22">
        <v>0.99091357130520463</v>
      </c>
      <c r="AE89" s="22">
        <v>0.16772169711848881</v>
      </c>
      <c r="AF89" s="22">
        <v>3.1354216893132524E-2</v>
      </c>
    </row>
    <row r="90" spans="1:32" x14ac:dyDescent="0.25">
      <c r="A90" s="183" t="s">
        <v>36</v>
      </c>
      <c r="B90" s="183" t="s">
        <v>39</v>
      </c>
      <c r="C90" s="183" t="s">
        <v>23</v>
      </c>
      <c r="D90" s="183">
        <v>2</v>
      </c>
      <c r="E90" s="191">
        <v>0</v>
      </c>
      <c r="F90" s="102">
        <v>0</v>
      </c>
      <c r="G90" s="102">
        <v>0</v>
      </c>
      <c r="H90" s="70">
        <v>3</v>
      </c>
      <c r="W90" s="22">
        <v>2.9313504447006252E-2</v>
      </c>
      <c r="X90" s="22">
        <v>0.98886830769118483</v>
      </c>
      <c r="Y90" s="22">
        <v>0.24676177603351304</v>
      </c>
      <c r="Z90" s="22">
        <v>2.4946823585895402E-2</v>
      </c>
      <c r="AC90" s="22">
        <v>1.5942437461412402E-2</v>
      </c>
      <c r="AD90" s="22">
        <v>0.99091357130520463</v>
      </c>
      <c r="AE90" s="22">
        <v>0.16772169711848881</v>
      </c>
      <c r="AF90" s="22">
        <v>3.1354216893132524E-2</v>
      </c>
    </row>
    <row r="91" spans="1:32" x14ac:dyDescent="0.25">
      <c r="A91" s="183" t="s">
        <v>36</v>
      </c>
      <c r="B91" s="183" t="s">
        <v>39</v>
      </c>
      <c r="C91" s="183" t="s">
        <v>24</v>
      </c>
      <c r="D91" s="183">
        <v>2</v>
      </c>
      <c r="E91" s="191">
        <v>0</v>
      </c>
      <c r="F91" s="102">
        <v>0</v>
      </c>
      <c r="G91" s="102">
        <v>0</v>
      </c>
      <c r="H91" s="70">
        <v>3</v>
      </c>
      <c r="W91" s="22">
        <v>2.9313504447006252E-2</v>
      </c>
      <c r="X91" s="22">
        <v>0.98886830769118483</v>
      </c>
      <c r="Y91" s="22">
        <v>0.24676177603351304</v>
      </c>
      <c r="Z91" s="22">
        <v>2.4946823585895402E-2</v>
      </c>
      <c r="AC91" s="22">
        <v>1.5942437461412402E-2</v>
      </c>
      <c r="AD91" s="22">
        <v>0.99091357130520463</v>
      </c>
      <c r="AE91" s="22">
        <v>0.16772169711848881</v>
      </c>
      <c r="AF91" s="22">
        <v>3.1354216893132524E-2</v>
      </c>
    </row>
    <row r="92" spans="1:32" x14ac:dyDescent="0.25">
      <c r="A92" s="183" t="s">
        <v>36</v>
      </c>
      <c r="B92" s="183" t="s">
        <v>39</v>
      </c>
      <c r="C92" s="183" t="s">
        <v>25</v>
      </c>
      <c r="D92" s="183">
        <v>2</v>
      </c>
      <c r="E92" s="191">
        <v>0</v>
      </c>
      <c r="F92" s="102">
        <v>0</v>
      </c>
      <c r="G92" s="102">
        <v>0</v>
      </c>
      <c r="H92" s="70">
        <v>3</v>
      </c>
      <c r="W92" s="22">
        <v>2.9313504447006252E-2</v>
      </c>
      <c r="X92" s="22">
        <v>0.98886830769118483</v>
      </c>
      <c r="Y92" s="22">
        <v>0.24676177603351304</v>
      </c>
      <c r="Z92" s="22">
        <v>2.4946823585895402E-2</v>
      </c>
      <c r="AC92" s="22">
        <v>1.5942437461412402E-2</v>
      </c>
      <c r="AD92" s="22">
        <v>0.99091357130520463</v>
      </c>
      <c r="AE92" s="22">
        <v>0.16772169711848881</v>
      </c>
      <c r="AF92" s="22">
        <v>3.1354216893132524E-2</v>
      </c>
    </row>
    <row r="93" spans="1:32" x14ac:dyDescent="0.25">
      <c r="A93" s="183" t="s">
        <v>36</v>
      </c>
      <c r="B93" s="183" t="s">
        <v>39</v>
      </c>
      <c r="C93" s="183" t="s">
        <v>26</v>
      </c>
      <c r="D93" s="183">
        <v>2</v>
      </c>
      <c r="E93" s="191">
        <v>0</v>
      </c>
      <c r="F93" s="102">
        <v>0</v>
      </c>
      <c r="G93" s="102">
        <v>0</v>
      </c>
      <c r="H93" s="70">
        <v>3</v>
      </c>
      <c r="W93" s="22">
        <v>2.9313504447006252E-2</v>
      </c>
      <c r="X93" s="22">
        <v>0.98886830769118483</v>
      </c>
      <c r="Y93" s="22">
        <v>0.24676177603351304</v>
      </c>
      <c r="Z93" s="22">
        <v>2.4946823585895402E-2</v>
      </c>
      <c r="AC93" s="22">
        <v>1.5942437461412402E-2</v>
      </c>
      <c r="AD93" s="22">
        <v>0.99091357130520463</v>
      </c>
      <c r="AE93" s="22">
        <v>0.16772169711848881</v>
      </c>
      <c r="AF93" s="22">
        <v>3.1354216893132524E-2</v>
      </c>
    </row>
    <row r="94" spans="1:32" x14ac:dyDescent="0.25">
      <c r="A94" s="183" t="s">
        <v>36</v>
      </c>
      <c r="B94" s="183" t="s">
        <v>39</v>
      </c>
      <c r="C94" s="183" t="s">
        <v>27</v>
      </c>
      <c r="D94" s="183">
        <v>2</v>
      </c>
      <c r="E94" s="191">
        <v>0</v>
      </c>
      <c r="F94" s="102">
        <v>0</v>
      </c>
      <c r="G94" s="102">
        <v>0</v>
      </c>
      <c r="H94" s="70">
        <v>1</v>
      </c>
      <c r="W94" s="22">
        <v>2.7072261111004303E-2</v>
      </c>
      <c r="X94" s="22">
        <v>0.99326974021417935</v>
      </c>
      <c r="Y94" s="22">
        <v>0.42271430694594797</v>
      </c>
      <c r="Z94" s="22">
        <v>5.0595078365627634E-2</v>
      </c>
      <c r="AC94" s="22">
        <v>1.1877607920541323E-3</v>
      </c>
      <c r="AD94" s="22">
        <v>1.0039966489678811</v>
      </c>
      <c r="AE94" s="22">
        <v>0.48147111034433049</v>
      </c>
      <c r="AF94" s="22">
        <v>0.10105983856283134</v>
      </c>
    </row>
    <row r="95" spans="1:32" x14ac:dyDescent="0.25">
      <c r="A95" s="183" t="s">
        <v>36</v>
      </c>
      <c r="B95" s="183" t="s">
        <v>39</v>
      </c>
      <c r="C95" s="183" t="s">
        <v>28</v>
      </c>
      <c r="D95" s="183">
        <v>2</v>
      </c>
      <c r="E95" s="191">
        <v>0</v>
      </c>
      <c r="F95" s="102">
        <v>0</v>
      </c>
      <c r="G95" s="102">
        <v>0</v>
      </c>
      <c r="H95" s="70">
        <v>1</v>
      </c>
      <c r="W95" s="22">
        <v>2.7072261111004303E-2</v>
      </c>
      <c r="X95" s="22">
        <v>0.99326974021417935</v>
      </c>
      <c r="Y95" s="22">
        <v>0.42271430694594797</v>
      </c>
      <c r="Z95" s="22">
        <v>5.0595078365627634E-2</v>
      </c>
      <c r="AC95" s="22">
        <v>1.1877607920541323E-3</v>
      </c>
      <c r="AD95" s="22">
        <v>1.0039966489678811</v>
      </c>
      <c r="AE95" s="22">
        <v>0.48147111034433049</v>
      </c>
      <c r="AF95" s="22">
        <v>0.10105983856283134</v>
      </c>
    </row>
    <row r="96" spans="1:32" x14ac:dyDescent="0.25">
      <c r="A96" s="183" t="s">
        <v>36</v>
      </c>
      <c r="B96" s="183" t="s">
        <v>39</v>
      </c>
      <c r="C96" s="183" t="s">
        <v>29</v>
      </c>
      <c r="D96" s="183">
        <v>2</v>
      </c>
      <c r="E96" s="191">
        <v>0</v>
      </c>
      <c r="F96" s="102">
        <v>0</v>
      </c>
      <c r="G96" s="102">
        <v>0</v>
      </c>
      <c r="H96" s="70">
        <v>1</v>
      </c>
      <c r="W96" s="22">
        <v>2.7072261111004303E-2</v>
      </c>
      <c r="X96" s="22">
        <v>0.99326974021417935</v>
      </c>
      <c r="Y96" s="22">
        <v>0.42271430694594797</v>
      </c>
      <c r="Z96" s="22">
        <v>5.0595078365627634E-2</v>
      </c>
      <c r="AC96" s="22">
        <v>1.1877607920541323E-3</v>
      </c>
      <c r="AD96" s="22">
        <v>1.0039966489678811</v>
      </c>
      <c r="AE96" s="22">
        <v>0.48147111034433049</v>
      </c>
      <c r="AF96" s="22">
        <v>0.10105983856283134</v>
      </c>
    </row>
    <row r="97" spans="1:32" x14ac:dyDescent="0.25">
      <c r="A97" s="183" t="s">
        <v>36</v>
      </c>
      <c r="B97" s="183" t="s">
        <v>39</v>
      </c>
      <c r="C97" s="183" t="s">
        <v>30</v>
      </c>
      <c r="D97" s="183">
        <v>2</v>
      </c>
      <c r="E97" s="191">
        <v>0</v>
      </c>
      <c r="F97" s="102">
        <v>0</v>
      </c>
      <c r="G97" s="102">
        <v>0</v>
      </c>
      <c r="H97" s="70">
        <v>1</v>
      </c>
      <c r="W97" s="22">
        <v>2.7072261111004303E-2</v>
      </c>
      <c r="X97" s="22">
        <v>0.99326974021417935</v>
      </c>
      <c r="Y97" s="22">
        <v>0.42271430694594797</v>
      </c>
      <c r="Z97" s="22">
        <v>5.0595078365627634E-2</v>
      </c>
      <c r="AC97" s="22">
        <v>1.1877607920541323E-3</v>
      </c>
      <c r="AD97" s="22">
        <v>1.0039966489678811</v>
      </c>
      <c r="AE97" s="22">
        <v>0.48147111034433049</v>
      </c>
      <c r="AF97" s="22">
        <v>0.10105983856283134</v>
      </c>
    </row>
    <row r="98" spans="1:32" x14ac:dyDescent="0.25">
      <c r="A98" s="183" t="s">
        <v>39</v>
      </c>
      <c r="B98" s="183" t="s">
        <v>41</v>
      </c>
      <c r="C98" s="183" t="s">
        <v>19</v>
      </c>
      <c r="D98" s="183">
        <v>2</v>
      </c>
      <c r="E98" s="191">
        <v>0</v>
      </c>
      <c r="F98" s="102">
        <v>0</v>
      </c>
      <c r="G98" s="102">
        <v>0</v>
      </c>
      <c r="H98" s="70">
        <v>1</v>
      </c>
      <c r="W98" s="22">
        <v>2.7072261111004303E-2</v>
      </c>
      <c r="X98" s="22">
        <v>0.99326974021417935</v>
      </c>
      <c r="Y98" s="22">
        <v>0.42271430694594797</v>
      </c>
      <c r="Z98" s="22">
        <v>5.0595078365627634E-2</v>
      </c>
      <c r="AC98" s="22">
        <v>1.1877607920541323E-3</v>
      </c>
      <c r="AD98" s="22">
        <v>1.0039966489678811</v>
      </c>
      <c r="AE98" s="22">
        <v>0.48147111034433049</v>
      </c>
      <c r="AF98" s="22">
        <v>0.10105983856283134</v>
      </c>
    </row>
    <row r="99" spans="1:32" x14ac:dyDescent="0.25">
      <c r="A99" s="183" t="s">
        <v>39</v>
      </c>
      <c r="B99" s="183" t="s">
        <v>41</v>
      </c>
      <c r="C99" s="183" t="s">
        <v>20</v>
      </c>
      <c r="D99" s="183">
        <v>2</v>
      </c>
      <c r="E99" s="191">
        <v>0</v>
      </c>
      <c r="F99" s="102">
        <v>0</v>
      </c>
      <c r="G99" s="102">
        <v>0</v>
      </c>
      <c r="H99" s="70">
        <v>1</v>
      </c>
      <c r="W99" s="22">
        <v>2.7072261111004303E-2</v>
      </c>
      <c r="X99" s="22">
        <v>0.99326974021417935</v>
      </c>
      <c r="Y99" s="22">
        <v>0.42271430694594797</v>
      </c>
      <c r="Z99" s="22">
        <v>5.0595078365627634E-2</v>
      </c>
      <c r="AC99" s="22">
        <v>1.1877607920541323E-3</v>
      </c>
      <c r="AD99" s="22">
        <v>1.0039966489678811</v>
      </c>
      <c r="AE99" s="22">
        <v>0.48147111034433049</v>
      </c>
      <c r="AF99" s="22">
        <v>0.10105983856283134</v>
      </c>
    </row>
    <row r="100" spans="1:32" x14ac:dyDescent="0.25">
      <c r="A100" s="183" t="s">
        <v>39</v>
      </c>
      <c r="B100" s="183" t="s">
        <v>41</v>
      </c>
      <c r="C100" s="183" t="s">
        <v>21</v>
      </c>
      <c r="D100" s="183">
        <v>2</v>
      </c>
      <c r="E100" s="191">
        <v>0</v>
      </c>
      <c r="F100" s="102">
        <v>0</v>
      </c>
      <c r="G100" s="102">
        <v>0</v>
      </c>
      <c r="H100" s="70">
        <v>3</v>
      </c>
      <c r="W100" s="22">
        <v>2.7072261111004303E-2</v>
      </c>
      <c r="X100" s="22">
        <v>0.99326974021417935</v>
      </c>
      <c r="Y100" s="22">
        <v>0.42271430694594797</v>
      </c>
      <c r="Z100" s="22">
        <v>5.0595078365627634E-2</v>
      </c>
      <c r="AC100" s="22">
        <v>1.1877607920541323E-3</v>
      </c>
      <c r="AD100" s="22">
        <v>1.0039966489678811</v>
      </c>
      <c r="AE100" s="22">
        <v>0.48147111034433049</v>
      </c>
      <c r="AF100" s="22">
        <v>0.10105983856283134</v>
      </c>
    </row>
    <row r="101" spans="1:32" x14ac:dyDescent="0.25">
      <c r="A101" s="183" t="s">
        <v>39</v>
      </c>
      <c r="B101" s="183" t="s">
        <v>41</v>
      </c>
      <c r="C101" s="183" t="s">
        <v>22</v>
      </c>
      <c r="D101" s="183">
        <v>2</v>
      </c>
      <c r="E101" s="191">
        <v>0</v>
      </c>
      <c r="F101" s="102">
        <v>0</v>
      </c>
      <c r="G101" s="102">
        <v>0</v>
      </c>
      <c r="H101" s="70">
        <v>3</v>
      </c>
      <c r="W101" s="22">
        <v>2.9313504447006252E-2</v>
      </c>
      <c r="X101" s="22">
        <v>0.98886830769118483</v>
      </c>
      <c r="Y101" s="22">
        <v>0.24676177603351304</v>
      </c>
      <c r="Z101" s="22">
        <v>2.4946823585895402E-2</v>
      </c>
      <c r="AC101" s="22">
        <v>1.5942437461412402E-2</v>
      </c>
      <c r="AD101" s="22">
        <v>0.99091357130520463</v>
      </c>
      <c r="AE101" s="22">
        <v>0.16772169711848881</v>
      </c>
      <c r="AF101" s="22">
        <v>3.1354216893132524E-2</v>
      </c>
    </row>
    <row r="102" spans="1:32" x14ac:dyDescent="0.25">
      <c r="A102" s="183" t="s">
        <v>39</v>
      </c>
      <c r="B102" s="183" t="s">
        <v>41</v>
      </c>
      <c r="C102" s="183" t="s">
        <v>23</v>
      </c>
      <c r="D102" s="183">
        <v>2</v>
      </c>
      <c r="E102" s="191">
        <v>0</v>
      </c>
      <c r="F102" s="102">
        <v>0</v>
      </c>
      <c r="G102" s="102">
        <v>0</v>
      </c>
      <c r="H102" s="70">
        <v>3</v>
      </c>
      <c r="W102" s="22">
        <v>2.9313504447006252E-2</v>
      </c>
      <c r="X102" s="22">
        <v>0.98886830769118483</v>
      </c>
      <c r="Y102" s="22">
        <v>0.24676177603351304</v>
      </c>
      <c r="Z102" s="22">
        <v>2.4946823585895402E-2</v>
      </c>
      <c r="AC102" s="22">
        <v>1.5942437461412402E-2</v>
      </c>
      <c r="AD102" s="22">
        <v>0.99091357130520463</v>
      </c>
      <c r="AE102" s="22">
        <v>0.16772169711848881</v>
      </c>
      <c r="AF102" s="22">
        <v>3.1354216893132524E-2</v>
      </c>
    </row>
    <row r="103" spans="1:32" x14ac:dyDescent="0.25">
      <c r="A103" s="183" t="s">
        <v>39</v>
      </c>
      <c r="B103" s="183" t="s">
        <v>41</v>
      </c>
      <c r="C103" s="183" t="s">
        <v>24</v>
      </c>
      <c r="D103" s="183">
        <v>2</v>
      </c>
      <c r="E103" s="191">
        <v>0</v>
      </c>
      <c r="F103" s="102">
        <v>0</v>
      </c>
      <c r="G103" s="102">
        <v>0</v>
      </c>
      <c r="H103" s="70">
        <v>3</v>
      </c>
      <c r="W103" s="22">
        <v>2.9313504447006252E-2</v>
      </c>
      <c r="X103" s="22">
        <v>0.98886830769118483</v>
      </c>
      <c r="Y103" s="22">
        <v>0.24676177603351304</v>
      </c>
      <c r="Z103" s="22">
        <v>2.4946823585895402E-2</v>
      </c>
      <c r="AC103" s="22">
        <v>1.5942437461412402E-2</v>
      </c>
      <c r="AD103" s="22">
        <v>0.99091357130520463</v>
      </c>
      <c r="AE103" s="22">
        <v>0.16772169711848881</v>
      </c>
      <c r="AF103" s="22">
        <v>3.1354216893132524E-2</v>
      </c>
    </row>
    <row r="104" spans="1:32" x14ac:dyDescent="0.25">
      <c r="A104" s="183" t="s">
        <v>39</v>
      </c>
      <c r="B104" s="183" t="s">
        <v>41</v>
      </c>
      <c r="C104" s="183" t="s">
        <v>25</v>
      </c>
      <c r="D104" s="183">
        <v>2</v>
      </c>
      <c r="E104" s="191">
        <v>0</v>
      </c>
      <c r="F104" s="102">
        <v>0</v>
      </c>
      <c r="G104" s="102">
        <v>0</v>
      </c>
      <c r="H104" s="70">
        <v>3</v>
      </c>
      <c r="W104" s="22">
        <v>2.9313504447006252E-2</v>
      </c>
      <c r="X104" s="22">
        <v>0.98886830769118483</v>
      </c>
      <c r="Y104" s="22">
        <v>0.24676177603351304</v>
      </c>
      <c r="Z104" s="22">
        <v>2.4946823585895402E-2</v>
      </c>
      <c r="AC104" s="22">
        <v>1.5942437461412402E-2</v>
      </c>
      <c r="AD104" s="22">
        <v>0.99091357130520463</v>
      </c>
      <c r="AE104" s="22">
        <v>0.16772169711848881</v>
      </c>
      <c r="AF104" s="22">
        <v>3.1354216893132524E-2</v>
      </c>
    </row>
    <row r="105" spans="1:32" x14ac:dyDescent="0.25">
      <c r="A105" s="183" t="s">
        <v>39</v>
      </c>
      <c r="B105" s="183" t="s">
        <v>41</v>
      </c>
      <c r="C105" s="183" t="s">
        <v>26</v>
      </c>
      <c r="D105" s="183">
        <v>2</v>
      </c>
      <c r="E105" s="191">
        <v>0</v>
      </c>
      <c r="F105" s="102">
        <v>0</v>
      </c>
      <c r="G105" s="102">
        <v>0</v>
      </c>
      <c r="H105" s="70">
        <v>3</v>
      </c>
      <c r="W105" s="22">
        <v>2.9313504447006252E-2</v>
      </c>
      <c r="X105" s="22">
        <v>0.98886830769118483</v>
      </c>
      <c r="Y105" s="22">
        <v>0.24676177603351304</v>
      </c>
      <c r="Z105" s="22">
        <v>2.4946823585895402E-2</v>
      </c>
      <c r="AC105" s="22">
        <v>1.5942437461412402E-2</v>
      </c>
      <c r="AD105" s="22">
        <v>0.99091357130520463</v>
      </c>
      <c r="AE105" s="22">
        <v>0.16772169711848881</v>
      </c>
      <c r="AF105" s="22">
        <v>3.1354216893132524E-2</v>
      </c>
    </row>
    <row r="106" spans="1:32" x14ac:dyDescent="0.25">
      <c r="A106" s="183" t="s">
        <v>39</v>
      </c>
      <c r="B106" s="183" t="s">
        <v>41</v>
      </c>
      <c r="C106" s="183" t="s">
        <v>27</v>
      </c>
      <c r="D106" s="183">
        <v>2</v>
      </c>
      <c r="E106" s="191">
        <v>0</v>
      </c>
      <c r="F106" s="102">
        <v>0</v>
      </c>
      <c r="G106" s="102">
        <v>0</v>
      </c>
      <c r="H106" s="70">
        <v>1</v>
      </c>
      <c r="W106" s="22">
        <v>2.7072261111004303E-2</v>
      </c>
      <c r="X106" s="22">
        <v>0.99326974021417935</v>
      </c>
      <c r="Y106" s="22">
        <v>0.42271430694594797</v>
      </c>
      <c r="Z106" s="22">
        <v>5.0595078365627634E-2</v>
      </c>
      <c r="AC106" s="22">
        <v>1.1877607920541323E-3</v>
      </c>
      <c r="AD106" s="22">
        <v>1.0039966489678811</v>
      </c>
      <c r="AE106" s="22">
        <v>0.48147111034433049</v>
      </c>
      <c r="AF106" s="22">
        <v>0.10105983856283134</v>
      </c>
    </row>
    <row r="107" spans="1:32" x14ac:dyDescent="0.25">
      <c r="A107" s="183" t="s">
        <v>39</v>
      </c>
      <c r="B107" s="183" t="s">
        <v>41</v>
      </c>
      <c r="C107" s="183" t="s">
        <v>28</v>
      </c>
      <c r="D107" s="183">
        <v>2</v>
      </c>
      <c r="E107" s="191">
        <v>0</v>
      </c>
      <c r="F107" s="102">
        <v>0</v>
      </c>
      <c r="G107" s="102">
        <v>0</v>
      </c>
      <c r="H107" s="70">
        <v>1</v>
      </c>
      <c r="W107" s="22">
        <v>2.7072261111004303E-2</v>
      </c>
      <c r="X107" s="22">
        <v>0.99326974021417935</v>
      </c>
      <c r="Y107" s="22">
        <v>0.42271430694594797</v>
      </c>
      <c r="Z107" s="22">
        <v>5.0595078365627634E-2</v>
      </c>
      <c r="AC107" s="22">
        <v>1.1877607920541323E-3</v>
      </c>
      <c r="AD107" s="22">
        <v>1.0039966489678811</v>
      </c>
      <c r="AE107" s="22">
        <v>0.48147111034433049</v>
      </c>
      <c r="AF107" s="22">
        <v>0.10105983856283134</v>
      </c>
    </row>
    <row r="108" spans="1:32" x14ac:dyDescent="0.25">
      <c r="A108" s="183" t="s">
        <v>39</v>
      </c>
      <c r="B108" s="183" t="s">
        <v>41</v>
      </c>
      <c r="C108" s="183" t="s">
        <v>29</v>
      </c>
      <c r="D108" s="183">
        <v>2</v>
      </c>
      <c r="E108" s="191">
        <v>0</v>
      </c>
      <c r="F108" s="102">
        <v>0</v>
      </c>
      <c r="G108" s="102">
        <v>0</v>
      </c>
      <c r="H108" s="70">
        <v>1</v>
      </c>
      <c r="W108" s="22">
        <v>2.7072261111004303E-2</v>
      </c>
      <c r="X108" s="22">
        <v>0.99326974021417935</v>
      </c>
      <c r="Y108" s="22">
        <v>0.42271430694594797</v>
      </c>
      <c r="Z108" s="22">
        <v>5.0595078365627634E-2</v>
      </c>
      <c r="AC108" s="22">
        <v>1.1877607920541323E-3</v>
      </c>
      <c r="AD108" s="22">
        <v>1.0039966489678811</v>
      </c>
      <c r="AE108" s="22">
        <v>0.48147111034433049</v>
      </c>
      <c r="AF108" s="22">
        <v>0.10105983856283134</v>
      </c>
    </row>
    <row r="109" spans="1:32" x14ac:dyDescent="0.25">
      <c r="A109" s="183" t="s">
        <v>39</v>
      </c>
      <c r="B109" s="183" t="s">
        <v>41</v>
      </c>
      <c r="C109" s="183" t="s">
        <v>30</v>
      </c>
      <c r="D109" s="183">
        <v>2</v>
      </c>
      <c r="E109" s="191">
        <v>0</v>
      </c>
      <c r="F109" s="102">
        <v>0</v>
      </c>
      <c r="G109" s="102">
        <v>0</v>
      </c>
      <c r="H109" s="70">
        <v>1</v>
      </c>
      <c r="W109" s="22">
        <v>2.7072261111004303E-2</v>
      </c>
      <c r="X109" s="22">
        <v>0.99326974021417935</v>
      </c>
      <c r="Y109" s="22">
        <v>0.42271430694594797</v>
      </c>
      <c r="Z109" s="22">
        <v>5.0595078365627634E-2</v>
      </c>
      <c r="AC109" s="22">
        <v>1.1877607920541323E-3</v>
      </c>
      <c r="AD109" s="22">
        <v>1.0039966489678811</v>
      </c>
      <c r="AE109" s="22">
        <v>0.48147111034433049</v>
      </c>
      <c r="AF109" s="22">
        <v>0.10105983856283134</v>
      </c>
    </row>
    <row r="110" spans="1:32" x14ac:dyDescent="0.25">
      <c r="A110" s="183" t="s">
        <v>41</v>
      </c>
      <c r="B110" s="183" t="s">
        <v>44</v>
      </c>
      <c r="C110" s="183" t="s">
        <v>19</v>
      </c>
      <c r="D110" s="183">
        <v>2</v>
      </c>
      <c r="E110" s="191">
        <v>0</v>
      </c>
      <c r="F110" s="102">
        <v>0</v>
      </c>
      <c r="G110" s="102">
        <v>0</v>
      </c>
      <c r="H110" s="70">
        <v>1</v>
      </c>
      <c r="W110" s="22">
        <v>2.7072261111004303E-2</v>
      </c>
      <c r="X110" s="22">
        <v>0.99326974021417935</v>
      </c>
      <c r="Y110" s="22">
        <v>0.42271430694594797</v>
      </c>
      <c r="Z110" s="22">
        <v>5.0595078365627634E-2</v>
      </c>
      <c r="AC110" s="22">
        <v>1.1877607920541323E-3</v>
      </c>
      <c r="AD110" s="22">
        <v>1.0039966489678811</v>
      </c>
      <c r="AE110" s="22">
        <v>0.48147111034433049</v>
      </c>
      <c r="AF110" s="22">
        <v>0.10105983856283134</v>
      </c>
    </row>
    <row r="111" spans="1:32" x14ac:dyDescent="0.25">
      <c r="A111" s="183" t="s">
        <v>41</v>
      </c>
      <c r="B111" s="183" t="s">
        <v>44</v>
      </c>
      <c r="C111" s="183" t="s">
        <v>20</v>
      </c>
      <c r="D111" s="183">
        <v>2</v>
      </c>
      <c r="E111" s="191">
        <v>0</v>
      </c>
      <c r="F111" s="102">
        <v>0</v>
      </c>
      <c r="G111" s="102">
        <v>0</v>
      </c>
      <c r="H111" s="70">
        <v>1</v>
      </c>
      <c r="W111" s="22">
        <v>2.7072261111004303E-2</v>
      </c>
      <c r="X111" s="22">
        <v>0.99326974021417935</v>
      </c>
      <c r="Y111" s="22">
        <v>0.42271430694594797</v>
      </c>
      <c r="Z111" s="22">
        <v>5.0595078365627634E-2</v>
      </c>
      <c r="AC111" s="22">
        <v>1.1877607920541323E-3</v>
      </c>
      <c r="AD111" s="22">
        <v>1.0039966489678811</v>
      </c>
      <c r="AE111" s="22">
        <v>0.48147111034433049</v>
      </c>
      <c r="AF111" s="22">
        <v>0.10105983856283134</v>
      </c>
    </row>
    <row r="112" spans="1:32" x14ac:dyDescent="0.25">
      <c r="A112" s="183" t="s">
        <v>41</v>
      </c>
      <c r="B112" s="183" t="s">
        <v>44</v>
      </c>
      <c r="C112" s="183" t="s">
        <v>21</v>
      </c>
      <c r="D112" s="183">
        <v>2</v>
      </c>
      <c r="E112" s="191">
        <v>0</v>
      </c>
      <c r="F112" s="102">
        <v>0</v>
      </c>
      <c r="G112" s="102">
        <v>0</v>
      </c>
      <c r="H112" s="70">
        <v>3</v>
      </c>
      <c r="W112" s="22">
        <v>2.7072261111004303E-2</v>
      </c>
      <c r="X112" s="22">
        <v>0.99326974021417935</v>
      </c>
      <c r="Y112" s="22">
        <v>0.42271430694594797</v>
      </c>
      <c r="Z112" s="22">
        <v>5.0595078365627634E-2</v>
      </c>
      <c r="AC112" s="22">
        <v>1.1877607920541323E-3</v>
      </c>
      <c r="AD112" s="22">
        <v>1.0039966489678811</v>
      </c>
      <c r="AE112" s="22">
        <v>0.48147111034433049</v>
      </c>
      <c r="AF112" s="22">
        <v>0.10105983856283134</v>
      </c>
    </row>
    <row r="113" spans="1:32" x14ac:dyDescent="0.25">
      <c r="A113" s="183" t="s">
        <v>41</v>
      </c>
      <c r="B113" s="183" t="s">
        <v>44</v>
      </c>
      <c r="C113" s="183" t="s">
        <v>22</v>
      </c>
      <c r="D113" s="183">
        <v>2</v>
      </c>
      <c r="E113" s="191">
        <v>0</v>
      </c>
      <c r="F113" s="102">
        <v>0</v>
      </c>
      <c r="G113" s="102">
        <v>0</v>
      </c>
      <c r="H113" s="70">
        <v>3</v>
      </c>
      <c r="W113" s="22">
        <v>2.9313504447006252E-2</v>
      </c>
      <c r="X113" s="22">
        <v>0.98886830769118483</v>
      </c>
      <c r="Y113" s="22">
        <v>0.24676177603351304</v>
      </c>
      <c r="Z113" s="22">
        <v>2.4946823585895402E-2</v>
      </c>
      <c r="AC113" s="22">
        <v>1.5942437461412402E-2</v>
      </c>
      <c r="AD113" s="22">
        <v>0.99091357130520463</v>
      </c>
      <c r="AE113" s="22">
        <v>0.16772169711848881</v>
      </c>
      <c r="AF113" s="22">
        <v>3.1354216893132524E-2</v>
      </c>
    </row>
    <row r="114" spans="1:32" x14ac:dyDescent="0.25">
      <c r="A114" s="183" t="s">
        <v>41</v>
      </c>
      <c r="B114" s="183" t="s">
        <v>44</v>
      </c>
      <c r="C114" s="183" t="s">
        <v>23</v>
      </c>
      <c r="D114" s="183">
        <v>2</v>
      </c>
      <c r="E114" s="191">
        <v>0</v>
      </c>
      <c r="F114" s="102">
        <v>0</v>
      </c>
      <c r="G114" s="102">
        <v>0</v>
      </c>
      <c r="H114" s="70">
        <v>3</v>
      </c>
      <c r="W114" s="22">
        <v>2.9313504447006252E-2</v>
      </c>
      <c r="X114" s="22">
        <v>0.98886830769118483</v>
      </c>
      <c r="Y114" s="22">
        <v>0.24676177603351304</v>
      </c>
      <c r="Z114" s="22">
        <v>2.4946823585895402E-2</v>
      </c>
      <c r="AC114" s="22">
        <v>1.5942437461412402E-2</v>
      </c>
      <c r="AD114" s="22">
        <v>0.99091357130520463</v>
      </c>
      <c r="AE114" s="22">
        <v>0.16772169711848881</v>
      </c>
      <c r="AF114" s="22">
        <v>3.1354216893132524E-2</v>
      </c>
    </row>
    <row r="115" spans="1:32" x14ac:dyDescent="0.25">
      <c r="A115" s="183" t="s">
        <v>41</v>
      </c>
      <c r="B115" s="183" t="s">
        <v>44</v>
      </c>
      <c r="C115" s="183" t="s">
        <v>24</v>
      </c>
      <c r="D115" s="183">
        <v>2</v>
      </c>
      <c r="E115" s="191">
        <v>0</v>
      </c>
      <c r="F115" s="102">
        <v>0</v>
      </c>
      <c r="G115" s="102">
        <v>0</v>
      </c>
      <c r="H115" s="70">
        <v>3</v>
      </c>
      <c r="W115" s="22">
        <v>2.9313504447006252E-2</v>
      </c>
      <c r="X115" s="22">
        <v>0.98886830769118483</v>
      </c>
      <c r="Y115" s="22">
        <v>0.24676177603351304</v>
      </c>
      <c r="Z115" s="22">
        <v>2.4946823585895402E-2</v>
      </c>
      <c r="AC115" s="22">
        <v>1.5942437461412402E-2</v>
      </c>
      <c r="AD115" s="22">
        <v>0.99091357130520463</v>
      </c>
      <c r="AE115" s="22">
        <v>0.16772169711848881</v>
      </c>
      <c r="AF115" s="22">
        <v>3.1354216893132524E-2</v>
      </c>
    </row>
    <row r="116" spans="1:32" x14ac:dyDescent="0.25">
      <c r="A116" s="183" t="s">
        <v>41</v>
      </c>
      <c r="B116" s="183" t="s">
        <v>44</v>
      </c>
      <c r="C116" s="183" t="s">
        <v>25</v>
      </c>
      <c r="D116" s="183">
        <v>2</v>
      </c>
      <c r="E116" s="191">
        <v>0</v>
      </c>
      <c r="F116" s="102">
        <v>0</v>
      </c>
      <c r="G116" s="102">
        <v>0</v>
      </c>
      <c r="H116" s="70">
        <v>3</v>
      </c>
      <c r="W116" s="22">
        <v>2.9313504447006252E-2</v>
      </c>
      <c r="X116" s="22">
        <v>0.98886830769118483</v>
      </c>
      <c r="Y116" s="22">
        <v>0.24676177603351304</v>
      </c>
      <c r="Z116" s="22">
        <v>2.4946823585895402E-2</v>
      </c>
      <c r="AC116" s="22">
        <v>1.5942437461412402E-2</v>
      </c>
      <c r="AD116" s="22">
        <v>0.99091357130520463</v>
      </c>
      <c r="AE116" s="22">
        <v>0.16772169711848881</v>
      </c>
      <c r="AF116" s="22">
        <v>3.1354216893132524E-2</v>
      </c>
    </row>
    <row r="117" spans="1:32" x14ac:dyDescent="0.25">
      <c r="A117" s="183" t="s">
        <v>41</v>
      </c>
      <c r="B117" s="183" t="s">
        <v>44</v>
      </c>
      <c r="C117" s="183" t="s">
        <v>26</v>
      </c>
      <c r="D117" s="183">
        <v>2</v>
      </c>
      <c r="E117" s="191">
        <v>0</v>
      </c>
      <c r="F117" s="102">
        <v>0</v>
      </c>
      <c r="G117" s="102">
        <v>0</v>
      </c>
      <c r="H117" s="70">
        <v>3</v>
      </c>
      <c r="W117" s="22">
        <v>2.9313504447006252E-2</v>
      </c>
      <c r="X117" s="22">
        <v>0.98886830769118483</v>
      </c>
      <c r="Y117" s="22">
        <v>0.24676177603351304</v>
      </c>
      <c r="Z117" s="22">
        <v>2.4946823585895402E-2</v>
      </c>
      <c r="AC117" s="22">
        <v>1.5942437461412402E-2</v>
      </c>
      <c r="AD117" s="22">
        <v>0.99091357130520463</v>
      </c>
      <c r="AE117" s="22">
        <v>0.16772169711848881</v>
      </c>
      <c r="AF117" s="22">
        <v>3.1354216893132524E-2</v>
      </c>
    </row>
    <row r="118" spans="1:32" x14ac:dyDescent="0.25">
      <c r="A118" s="183" t="s">
        <v>41</v>
      </c>
      <c r="B118" s="183" t="s">
        <v>44</v>
      </c>
      <c r="C118" s="183" t="s">
        <v>27</v>
      </c>
      <c r="D118" s="183">
        <v>2</v>
      </c>
      <c r="E118" s="191">
        <v>0</v>
      </c>
      <c r="F118" s="102">
        <v>0</v>
      </c>
      <c r="G118" s="102">
        <v>0</v>
      </c>
      <c r="H118" s="70">
        <v>1</v>
      </c>
      <c r="W118" s="22">
        <v>2.7072261111004303E-2</v>
      </c>
      <c r="X118" s="22">
        <v>0.99326974021417935</v>
      </c>
      <c r="Y118" s="22">
        <v>0.42271430694594797</v>
      </c>
      <c r="Z118" s="22">
        <v>5.0595078365627634E-2</v>
      </c>
      <c r="AC118" s="22">
        <v>1.1877607920541323E-3</v>
      </c>
      <c r="AD118" s="22">
        <v>1.0039966489678811</v>
      </c>
      <c r="AE118" s="22">
        <v>0.48147111034433049</v>
      </c>
      <c r="AF118" s="22">
        <v>0.10105983856283134</v>
      </c>
    </row>
    <row r="119" spans="1:32" x14ac:dyDescent="0.25">
      <c r="A119" s="183" t="s">
        <v>41</v>
      </c>
      <c r="B119" s="183" t="s">
        <v>44</v>
      </c>
      <c r="C119" s="183" t="s">
        <v>28</v>
      </c>
      <c r="D119" s="183">
        <v>2</v>
      </c>
      <c r="E119" s="191">
        <v>0</v>
      </c>
      <c r="F119" s="102">
        <v>0</v>
      </c>
      <c r="G119" s="102">
        <v>0</v>
      </c>
      <c r="H119" s="70">
        <v>1</v>
      </c>
      <c r="W119" s="22">
        <v>2.7072261111004303E-2</v>
      </c>
      <c r="X119" s="22">
        <v>0.99326974021417935</v>
      </c>
      <c r="Y119" s="22">
        <v>0.42271430694594797</v>
      </c>
      <c r="Z119" s="22">
        <v>5.0595078365627634E-2</v>
      </c>
      <c r="AC119" s="22">
        <v>1.1877607920541323E-3</v>
      </c>
      <c r="AD119" s="22">
        <v>1.0039966489678811</v>
      </c>
      <c r="AE119" s="22">
        <v>0.48147111034433049</v>
      </c>
      <c r="AF119" s="22">
        <v>0.10105983856283134</v>
      </c>
    </row>
    <row r="120" spans="1:32" x14ac:dyDescent="0.25">
      <c r="A120" s="183" t="s">
        <v>41</v>
      </c>
      <c r="B120" s="183" t="s">
        <v>44</v>
      </c>
      <c r="C120" s="183" t="s">
        <v>29</v>
      </c>
      <c r="D120" s="183">
        <v>2</v>
      </c>
      <c r="E120" s="191">
        <v>0</v>
      </c>
      <c r="F120" s="102">
        <v>0</v>
      </c>
      <c r="G120" s="102">
        <v>0</v>
      </c>
      <c r="H120" s="70">
        <v>1</v>
      </c>
      <c r="W120" s="22">
        <v>2.7072261111004303E-2</v>
      </c>
      <c r="X120" s="22">
        <v>0.99326974021417935</v>
      </c>
      <c r="Y120" s="22">
        <v>0.42271430694594797</v>
      </c>
      <c r="Z120" s="22">
        <v>5.0595078365627634E-2</v>
      </c>
      <c r="AC120" s="22">
        <v>1.1877607920541323E-3</v>
      </c>
      <c r="AD120" s="22">
        <v>1.0039966489678811</v>
      </c>
      <c r="AE120" s="22">
        <v>0.48147111034433049</v>
      </c>
      <c r="AF120" s="22">
        <v>0.10105983856283134</v>
      </c>
    </row>
    <row r="121" spans="1:32" x14ac:dyDescent="0.25">
      <c r="A121" s="183" t="s">
        <v>41</v>
      </c>
      <c r="B121" s="183" t="s">
        <v>44</v>
      </c>
      <c r="C121" s="183" t="s">
        <v>30</v>
      </c>
      <c r="D121" s="183">
        <v>2</v>
      </c>
      <c r="E121" s="191">
        <v>0</v>
      </c>
      <c r="F121" s="102">
        <v>0</v>
      </c>
      <c r="G121" s="102">
        <v>0</v>
      </c>
      <c r="H121" s="70">
        <v>1</v>
      </c>
      <c r="W121" s="22">
        <v>2.7072261111004303E-2</v>
      </c>
      <c r="X121" s="22">
        <v>0.99326974021417935</v>
      </c>
      <c r="Y121" s="22">
        <v>0.42271430694594797</v>
      </c>
      <c r="Z121" s="22">
        <v>5.0595078365627634E-2</v>
      </c>
      <c r="AC121" s="22">
        <v>1.1877607920541323E-3</v>
      </c>
      <c r="AD121" s="22">
        <v>1.0039966489678811</v>
      </c>
      <c r="AE121" s="22">
        <v>0.48147111034433049</v>
      </c>
      <c r="AF121" s="22">
        <v>0.10105983856283134</v>
      </c>
    </row>
    <row r="122" spans="1:32" x14ac:dyDescent="0.25">
      <c r="A122" s="183" t="s">
        <v>44</v>
      </c>
      <c r="B122" s="183" t="s">
        <v>9</v>
      </c>
      <c r="C122" s="183" t="s">
        <v>19</v>
      </c>
      <c r="D122" s="183">
        <v>2</v>
      </c>
      <c r="E122" s="191">
        <v>0</v>
      </c>
      <c r="F122" s="102">
        <v>0</v>
      </c>
      <c r="G122" s="102">
        <v>0</v>
      </c>
      <c r="H122" s="70">
        <v>1</v>
      </c>
      <c r="W122" s="22">
        <v>2.7072261111004303E-2</v>
      </c>
      <c r="X122" s="22">
        <v>0.99326974021417935</v>
      </c>
      <c r="Y122" s="22">
        <v>0.42271430694594797</v>
      </c>
      <c r="Z122" s="22">
        <v>5.0595078365627634E-2</v>
      </c>
      <c r="AC122" s="22">
        <v>2.7072261111004303E-2</v>
      </c>
      <c r="AD122" s="22">
        <v>0.99326974021417935</v>
      </c>
      <c r="AE122" s="22">
        <v>0.42271430694594797</v>
      </c>
      <c r="AF122" s="22">
        <v>5.0595078365627634E-2</v>
      </c>
    </row>
    <row r="123" spans="1:32" x14ac:dyDescent="0.25">
      <c r="A123" s="183" t="s">
        <v>44</v>
      </c>
      <c r="B123" s="183" t="s">
        <v>9</v>
      </c>
      <c r="C123" s="183" t="s">
        <v>20</v>
      </c>
      <c r="D123" s="183">
        <v>2</v>
      </c>
      <c r="E123" s="191">
        <v>0</v>
      </c>
      <c r="F123" s="102">
        <v>0</v>
      </c>
      <c r="G123" s="102">
        <v>0</v>
      </c>
      <c r="H123" s="70">
        <v>1</v>
      </c>
      <c r="W123" s="22">
        <v>2.7072261111004303E-2</v>
      </c>
      <c r="X123" s="22">
        <v>0.99326974021417935</v>
      </c>
      <c r="Y123" s="22">
        <v>0.42271430694594797</v>
      </c>
      <c r="Z123" s="22">
        <v>5.0595078365627634E-2</v>
      </c>
      <c r="AC123" s="22">
        <v>2.7072261111004303E-2</v>
      </c>
      <c r="AD123" s="22">
        <v>0.99326974021417935</v>
      </c>
      <c r="AE123" s="22">
        <v>0.42271430694594797</v>
      </c>
      <c r="AF123" s="22">
        <v>5.0595078365627634E-2</v>
      </c>
    </row>
    <row r="124" spans="1:32" x14ac:dyDescent="0.25">
      <c r="A124" s="183" t="s">
        <v>44</v>
      </c>
      <c r="B124" s="183" t="s">
        <v>9</v>
      </c>
      <c r="C124" s="183" t="s">
        <v>21</v>
      </c>
      <c r="D124" s="183">
        <v>2</v>
      </c>
      <c r="E124" s="191">
        <v>0</v>
      </c>
      <c r="F124" s="102">
        <v>0</v>
      </c>
      <c r="G124" s="102">
        <v>0</v>
      </c>
      <c r="H124" s="70">
        <v>3</v>
      </c>
      <c r="W124" s="22">
        <v>2.7072261111004303E-2</v>
      </c>
      <c r="X124" s="22">
        <v>0.99326974021417935</v>
      </c>
      <c r="Y124" s="22">
        <v>0.42271430694594797</v>
      </c>
      <c r="Z124" s="22">
        <v>5.0595078365627634E-2</v>
      </c>
      <c r="AC124" s="22">
        <v>2.7072261111004303E-2</v>
      </c>
      <c r="AD124" s="22">
        <v>0.99326974021417935</v>
      </c>
      <c r="AE124" s="22">
        <v>0.42271430694594797</v>
      </c>
      <c r="AF124" s="22">
        <v>5.0595078365627634E-2</v>
      </c>
    </row>
    <row r="125" spans="1:32" x14ac:dyDescent="0.25">
      <c r="A125" s="183" t="s">
        <v>44</v>
      </c>
      <c r="B125" s="183" t="s">
        <v>9</v>
      </c>
      <c r="C125" s="183" t="s">
        <v>22</v>
      </c>
      <c r="D125" s="183">
        <v>2</v>
      </c>
      <c r="E125" s="191">
        <v>0</v>
      </c>
      <c r="F125" s="102">
        <v>0</v>
      </c>
      <c r="G125" s="102">
        <v>0</v>
      </c>
      <c r="H125" s="70">
        <v>3</v>
      </c>
      <c r="W125" s="22">
        <v>2.9313504447006252E-2</v>
      </c>
      <c r="X125" s="22">
        <v>0.98886830769118483</v>
      </c>
      <c r="Y125" s="22">
        <v>0.24676177603351304</v>
      </c>
      <c r="Z125" s="22">
        <v>2.4946823585895402E-2</v>
      </c>
      <c r="AC125" s="22">
        <v>2.9313504447006252E-2</v>
      </c>
      <c r="AD125" s="22">
        <v>0.98886830769118483</v>
      </c>
      <c r="AE125" s="22">
        <v>0.24676177603351304</v>
      </c>
      <c r="AF125" s="22">
        <v>2.4946823585895402E-2</v>
      </c>
    </row>
    <row r="126" spans="1:32" x14ac:dyDescent="0.25">
      <c r="A126" s="183" t="s">
        <v>44</v>
      </c>
      <c r="B126" s="183" t="s">
        <v>9</v>
      </c>
      <c r="C126" s="183" t="s">
        <v>23</v>
      </c>
      <c r="D126" s="183">
        <v>2</v>
      </c>
      <c r="E126" s="191">
        <v>0</v>
      </c>
      <c r="F126" s="102">
        <v>0</v>
      </c>
      <c r="G126" s="102">
        <v>0</v>
      </c>
      <c r="H126" s="70">
        <v>3</v>
      </c>
      <c r="W126" s="22">
        <v>2.9313504447006252E-2</v>
      </c>
      <c r="X126" s="22">
        <v>0.98886830769118483</v>
      </c>
      <c r="Y126" s="22">
        <v>0.24676177603351304</v>
      </c>
      <c r="Z126" s="22">
        <v>2.4946823585895402E-2</v>
      </c>
      <c r="AC126" s="22">
        <v>2.9313504447006252E-2</v>
      </c>
      <c r="AD126" s="22">
        <v>0.98886830769118483</v>
      </c>
      <c r="AE126" s="22">
        <v>0.24676177603351304</v>
      </c>
      <c r="AF126" s="22">
        <v>2.4946823585895402E-2</v>
      </c>
    </row>
    <row r="127" spans="1:32" x14ac:dyDescent="0.25">
      <c r="A127" s="183" t="s">
        <v>44</v>
      </c>
      <c r="B127" s="183" t="s">
        <v>9</v>
      </c>
      <c r="C127" s="183" t="s">
        <v>24</v>
      </c>
      <c r="D127" s="183">
        <v>2</v>
      </c>
      <c r="E127" s="191">
        <v>0</v>
      </c>
      <c r="F127" s="102">
        <v>0</v>
      </c>
      <c r="G127" s="102">
        <v>0</v>
      </c>
      <c r="H127" s="70">
        <v>3</v>
      </c>
      <c r="W127" s="22">
        <v>2.9313504447006252E-2</v>
      </c>
      <c r="X127" s="22">
        <v>0.98886830769118483</v>
      </c>
      <c r="Y127" s="22">
        <v>0.24676177603351304</v>
      </c>
      <c r="Z127" s="22">
        <v>2.4946823585895402E-2</v>
      </c>
      <c r="AC127" s="22">
        <v>2.9313504447006252E-2</v>
      </c>
      <c r="AD127" s="22">
        <v>0.98886830769118483</v>
      </c>
      <c r="AE127" s="22">
        <v>0.24676177603351304</v>
      </c>
      <c r="AF127" s="22">
        <v>2.4946823585895402E-2</v>
      </c>
    </row>
    <row r="128" spans="1:32" x14ac:dyDescent="0.25">
      <c r="A128" s="183" t="s">
        <v>44</v>
      </c>
      <c r="B128" s="183" t="s">
        <v>9</v>
      </c>
      <c r="C128" s="183" t="s">
        <v>25</v>
      </c>
      <c r="D128" s="183">
        <v>2</v>
      </c>
      <c r="E128" s="191">
        <v>0</v>
      </c>
      <c r="F128" s="102">
        <v>0</v>
      </c>
      <c r="G128" s="102">
        <v>0</v>
      </c>
      <c r="H128" s="70">
        <v>3</v>
      </c>
      <c r="W128" s="22">
        <v>2.9313504447006252E-2</v>
      </c>
      <c r="X128" s="22">
        <v>0.98886830769118483</v>
      </c>
      <c r="Y128" s="22">
        <v>0.24676177603351304</v>
      </c>
      <c r="Z128" s="22">
        <v>2.4946823585895402E-2</v>
      </c>
      <c r="AC128" s="22">
        <v>2.9313504447006252E-2</v>
      </c>
      <c r="AD128" s="22">
        <v>0.98886830769118483</v>
      </c>
      <c r="AE128" s="22">
        <v>0.24676177603351304</v>
      </c>
      <c r="AF128" s="22">
        <v>2.4946823585895402E-2</v>
      </c>
    </row>
    <row r="129" spans="1:32" x14ac:dyDescent="0.25">
      <c r="A129" s="183" t="s">
        <v>44</v>
      </c>
      <c r="B129" s="183" t="s">
        <v>9</v>
      </c>
      <c r="C129" s="183" t="s">
        <v>26</v>
      </c>
      <c r="D129" s="183">
        <v>2</v>
      </c>
      <c r="E129" s="191">
        <v>0</v>
      </c>
      <c r="F129" s="102">
        <v>0</v>
      </c>
      <c r="G129" s="102">
        <v>0</v>
      </c>
      <c r="H129" s="70">
        <v>3</v>
      </c>
      <c r="W129" s="22">
        <v>2.9313504447006252E-2</v>
      </c>
      <c r="X129" s="22">
        <v>0.98886830769118483</v>
      </c>
      <c r="Y129" s="22">
        <v>0.24676177603351304</v>
      </c>
      <c r="Z129" s="22">
        <v>2.4946823585895402E-2</v>
      </c>
      <c r="AC129" s="22">
        <v>2.9313504447006252E-2</v>
      </c>
      <c r="AD129" s="22">
        <v>0.98886830769118483</v>
      </c>
      <c r="AE129" s="22">
        <v>0.24676177603351304</v>
      </c>
      <c r="AF129" s="22">
        <v>2.4946823585895402E-2</v>
      </c>
    </row>
    <row r="130" spans="1:32" x14ac:dyDescent="0.25">
      <c r="A130" s="183" t="s">
        <v>44</v>
      </c>
      <c r="B130" s="183" t="s">
        <v>9</v>
      </c>
      <c r="C130" s="183" t="s">
        <v>27</v>
      </c>
      <c r="D130" s="183">
        <v>2</v>
      </c>
      <c r="E130" s="191">
        <v>0</v>
      </c>
      <c r="F130" s="102">
        <v>0</v>
      </c>
      <c r="G130" s="102">
        <v>0</v>
      </c>
      <c r="H130" s="70">
        <v>1</v>
      </c>
      <c r="W130" s="22">
        <v>2.7072261111004303E-2</v>
      </c>
      <c r="X130" s="22">
        <v>0.99326974021417935</v>
      </c>
      <c r="Y130" s="22">
        <v>0.42271430694594797</v>
      </c>
      <c r="Z130" s="22">
        <v>5.0595078365627634E-2</v>
      </c>
      <c r="AC130" s="22">
        <v>2.7072261111004303E-2</v>
      </c>
      <c r="AD130" s="22">
        <v>0.99326974021417935</v>
      </c>
      <c r="AE130" s="22">
        <v>0.42271430694594797</v>
      </c>
      <c r="AF130" s="22">
        <v>5.0595078365627634E-2</v>
      </c>
    </row>
    <row r="131" spans="1:32" x14ac:dyDescent="0.25">
      <c r="A131" s="183" t="s">
        <v>44</v>
      </c>
      <c r="B131" s="183" t="s">
        <v>9</v>
      </c>
      <c r="C131" s="183" t="s">
        <v>28</v>
      </c>
      <c r="D131" s="183">
        <v>2</v>
      </c>
      <c r="E131" s="191">
        <v>0</v>
      </c>
      <c r="F131" s="102">
        <v>0</v>
      </c>
      <c r="G131" s="102">
        <v>0</v>
      </c>
      <c r="H131" s="70">
        <v>1</v>
      </c>
      <c r="W131" s="22">
        <v>2.7072261111004303E-2</v>
      </c>
      <c r="X131" s="22">
        <v>0.99326974021417935</v>
      </c>
      <c r="Y131" s="22">
        <v>0.42271430694594797</v>
      </c>
      <c r="Z131" s="22">
        <v>5.0595078365627634E-2</v>
      </c>
      <c r="AC131" s="22">
        <v>2.7072261111004303E-2</v>
      </c>
      <c r="AD131" s="22">
        <v>0.99326974021417935</v>
      </c>
      <c r="AE131" s="22">
        <v>0.42271430694594797</v>
      </c>
      <c r="AF131" s="22">
        <v>5.0595078365627634E-2</v>
      </c>
    </row>
    <row r="132" spans="1:32" x14ac:dyDescent="0.25">
      <c r="A132" s="183" t="s">
        <v>44</v>
      </c>
      <c r="B132" s="183" t="s">
        <v>9</v>
      </c>
      <c r="C132" s="183" t="s">
        <v>29</v>
      </c>
      <c r="D132" s="183">
        <v>2</v>
      </c>
      <c r="E132" s="191">
        <v>0</v>
      </c>
      <c r="F132" s="102">
        <v>0</v>
      </c>
      <c r="G132" s="102">
        <v>0</v>
      </c>
      <c r="H132" s="70">
        <v>1</v>
      </c>
      <c r="W132" s="22">
        <v>2.7072261111004303E-2</v>
      </c>
      <c r="X132" s="22">
        <v>0.99326974021417935</v>
      </c>
      <c r="Y132" s="22">
        <v>0.42271430694594797</v>
      </c>
      <c r="Z132" s="22">
        <v>5.0595078365627634E-2</v>
      </c>
      <c r="AC132" s="22">
        <v>2.7072261111004303E-2</v>
      </c>
      <c r="AD132" s="22">
        <v>0.99326974021417935</v>
      </c>
      <c r="AE132" s="22">
        <v>0.42271430694594797</v>
      </c>
      <c r="AF132" s="22">
        <v>5.0595078365627634E-2</v>
      </c>
    </row>
    <row r="133" spans="1:32" x14ac:dyDescent="0.25">
      <c r="A133" s="183" t="s">
        <v>44</v>
      </c>
      <c r="B133" s="183" t="s">
        <v>9</v>
      </c>
      <c r="C133" s="183" t="s">
        <v>30</v>
      </c>
      <c r="D133" s="183">
        <v>2</v>
      </c>
      <c r="E133" s="191">
        <v>0</v>
      </c>
      <c r="F133" s="102">
        <v>0</v>
      </c>
      <c r="G133" s="102">
        <v>0</v>
      </c>
      <c r="H133" s="70">
        <v>1</v>
      </c>
      <c r="W133" s="22">
        <v>2.7072261111004303E-2</v>
      </c>
      <c r="X133" s="22">
        <v>0.99326974021417935</v>
      </c>
      <c r="Y133" s="22">
        <v>0.42271430694594797</v>
      </c>
      <c r="Z133" s="22">
        <v>5.0595078365627634E-2</v>
      </c>
      <c r="AC133" s="22">
        <v>2.7072261111004303E-2</v>
      </c>
      <c r="AD133" s="22">
        <v>0.99326974021417935</v>
      </c>
      <c r="AE133" s="22">
        <v>0.42271430694594797</v>
      </c>
      <c r="AF133" s="22">
        <v>5.0595078365627634E-2</v>
      </c>
    </row>
    <row r="134" spans="1:32" x14ac:dyDescent="0.25">
      <c r="A134" s="183" t="s">
        <v>45</v>
      </c>
      <c r="B134" s="183" t="s">
        <v>9</v>
      </c>
      <c r="C134" s="183" t="s">
        <v>19</v>
      </c>
      <c r="D134" s="183">
        <v>2</v>
      </c>
      <c r="E134" s="191">
        <v>0</v>
      </c>
      <c r="F134" s="102">
        <v>0</v>
      </c>
      <c r="G134" s="102">
        <v>0</v>
      </c>
      <c r="H134" s="70">
        <v>1</v>
      </c>
      <c r="W134" s="22">
        <v>2.7072261111004303E-2</v>
      </c>
      <c r="X134" s="22">
        <v>0.99326974021417935</v>
      </c>
      <c r="Y134" s="22">
        <v>0.42271430694594797</v>
      </c>
      <c r="Z134" s="22">
        <v>5.0595078365627634E-2</v>
      </c>
      <c r="AC134" s="22">
        <v>1.1877607920541323E-3</v>
      </c>
      <c r="AD134" s="22">
        <v>1.0039966489678811</v>
      </c>
      <c r="AE134" s="22">
        <v>0.48147111034433049</v>
      </c>
      <c r="AF134" s="22">
        <v>0.10105983856283134</v>
      </c>
    </row>
    <row r="135" spans="1:32" x14ac:dyDescent="0.25">
      <c r="A135" s="183" t="s">
        <v>45</v>
      </c>
      <c r="B135" s="183" t="s">
        <v>9</v>
      </c>
      <c r="C135" s="183" t="s">
        <v>20</v>
      </c>
      <c r="D135" s="183">
        <v>2</v>
      </c>
      <c r="E135" s="191">
        <v>0</v>
      </c>
      <c r="F135" s="102">
        <v>0</v>
      </c>
      <c r="G135" s="102">
        <v>0</v>
      </c>
      <c r="H135" s="70">
        <v>1</v>
      </c>
      <c r="W135" s="22">
        <v>2.7072261111004303E-2</v>
      </c>
      <c r="X135" s="22">
        <v>0.99326974021417935</v>
      </c>
      <c r="Y135" s="22">
        <v>0.42271430694594797</v>
      </c>
      <c r="Z135" s="22">
        <v>5.0595078365627634E-2</v>
      </c>
      <c r="AC135" s="22">
        <v>1.1877607920541323E-3</v>
      </c>
      <c r="AD135" s="22">
        <v>1.0039966489678811</v>
      </c>
      <c r="AE135" s="22">
        <v>0.48147111034433049</v>
      </c>
      <c r="AF135" s="22">
        <v>0.10105983856283134</v>
      </c>
    </row>
    <row r="136" spans="1:32" x14ac:dyDescent="0.25">
      <c r="A136" s="183" t="s">
        <v>45</v>
      </c>
      <c r="B136" s="183" t="s">
        <v>9</v>
      </c>
      <c r="C136" s="183" t="s">
        <v>21</v>
      </c>
      <c r="D136" s="183">
        <v>2</v>
      </c>
      <c r="E136" s="191">
        <v>0</v>
      </c>
      <c r="F136" s="102">
        <v>0</v>
      </c>
      <c r="G136" s="102">
        <v>0</v>
      </c>
      <c r="H136" s="70">
        <v>3</v>
      </c>
      <c r="W136" s="22">
        <v>2.7072261111004303E-2</v>
      </c>
      <c r="X136" s="22">
        <v>0.99326974021417935</v>
      </c>
      <c r="Y136" s="22">
        <v>0.42271430694594797</v>
      </c>
      <c r="Z136" s="22">
        <v>5.0595078365627634E-2</v>
      </c>
      <c r="AC136" s="22">
        <v>1.1877607920541323E-3</v>
      </c>
      <c r="AD136" s="22">
        <v>1.0039966489678811</v>
      </c>
      <c r="AE136" s="22">
        <v>0.48147111034433049</v>
      </c>
      <c r="AF136" s="22">
        <v>0.10105983856283134</v>
      </c>
    </row>
    <row r="137" spans="1:32" x14ac:dyDescent="0.25">
      <c r="A137" s="183" t="s">
        <v>45</v>
      </c>
      <c r="B137" s="183" t="s">
        <v>9</v>
      </c>
      <c r="C137" s="183" t="s">
        <v>22</v>
      </c>
      <c r="D137" s="183">
        <v>2</v>
      </c>
      <c r="E137" s="191">
        <v>0</v>
      </c>
      <c r="F137" s="102">
        <v>0</v>
      </c>
      <c r="G137" s="102">
        <v>0</v>
      </c>
      <c r="H137" s="70">
        <v>3</v>
      </c>
      <c r="W137" s="22">
        <v>2.9313504447006252E-2</v>
      </c>
      <c r="X137" s="22">
        <v>0.98886830769118483</v>
      </c>
      <c r="Y137" s="22">
        <v>0.24676177603351304</v>
      </c>
      <c r="Z137" s="22">
        <v>2.4946823585895402E-2</v>
      </c>
      <c r="AC137" s="22">
        <v>1.5942437461412402E-2</v>
      </c>
      <c r="AD137" s="22">
        <v>0.99091357130520463</v>
      </c>
      <c r="AE137" s="22">
        <v>0.16772169711848881</v>
      </c>
      <c r="AF137" s="22">
        <v>3.1354216893132524E-2</v>
      </c>
    </row>
    <row r="138" spans="1:32" x14ac:dyDescent="0.25">
      <c r="A138" s="183" t="s">
        <v>45</v>
      </c>
      <c r="B138" s="183" t="s">
        <v>9</v>
      </c>
      <c r="C138" s="183" t="s">
        <v>23</v>
      </c>
      <c r="D138" s="183">
        <v>2</v>
      </c>
      <c r="E138" s="191">
        <v>0</v>
      </c>
      <c r="F138" s="102">
        <v>0</v>
      </c>
      <c r="G138" s="102">
        <v>0</v>
      </c>
      <c r="H138" s="70">
        <v>3</v>
      </c>
      <c r="W138" s="22">
        <v>2.9313504447006252E-2</v>
      </c>
      <c r="X138" s="22">
        <v>0.98886830769118483</v>
      </c>
      <c r="Y138" s="22">
        <v>0.24676177603351304</v>
      </c>
      <c r="Z138" s="22">
        <v>2.4946823585895402E-2</v>
      </c>
      <c r="AC138" s="22">
        <v>1.5942437461412402E-2</v>
      </c>
      <c r="AD138" s="22">
        <v>0.99091357130520463</v>
      </c>
      <c r="AE138" s="22">
        <v>0.16772169711848881</v>
      </c>
      <c r="AF138" s="22">
        <v>3.1354216893132524E-2</v>
      </c>
    </row>
    <row r="139" spans="1:32" x14ac:dyDescent="0.25">
      <c r="A139" s="183" t="s">
        <v>45</v>
      </c>
      <c r="B139" s="183" t="s">
        <v>9</v>
      </c>
      <c r="C139" s="183" t="s">
        <v>24</v>
      </c>
      <c r="D139" s="183">
        <v>2</v>
      </c>
      <c r="E139" s="191">
        <v>0</v>
      </c>
      <c r="F139" s="102">
        <v>0</v>
      </c>
      <c r="G139" s="102">
        <v>0</v>
      </c>
      <c r="H139" s="70">
        <v>3</v>
      </c>
      <c r="W139" s="22">
        <v>2.9313504447006252E-2</v>
      </c>
      <c r="X139" s="22">
        <v>0.98886830769118483</v>
      </c>
      <c r="Y139" s="22">
        <v>0.24676177603351304</v>
      </c>
      <c r="Z139" s="22">
        <v>2.4946823585895402E-2</v>
      </c>
      <c r="AC139" s="22">
        <v>1.5942437461412402E-2</v>
      </c>
      <c r="AD139" s="22">
        <v>0.99091357130520463</v>
      </c>
      <c r="AE139" s="22">
        <v>0.16772169711848881</v>
      </c>
      <c r="AF139" s="22">
        <v>3.1354216893132524E-2</v>
      </c>
    </row>
    <row r="140" spans="1:32" x14ac:dyDescent="0.25">
      <c r="A140" s="183" t="s">
        <v>45</v>
      </c>
      <c r="B140" s="183" t="s">
        <v>9</v>
      </c>
      <c r="C140" s="183" t="s">
        <v>25</v>
      </c>
      <c r="D140" s="183">
        <v>2</v>
      </c>
      <c r="E140" s="191">
        <v>0</v>
      </c>
      <c r="F140" s="102">
        <v>0</v>
      </c>
      <c r="G140" s="102">
        <v>0</v>
      </c>
      <c r="H140" s="70">
        <v>3</v>
      </c>
      <c r="W140" s="22">
        <v>2.9313504447006252E-2</v>
      </c>
      <c r="X140" s="22">
        <v>0.98886830769118483</v>
      </c>
      <c r="Y140" s="22">
        <v>0.24676177603351304</v>
      </c>
      <c r="Z140" s="22">
        <v>2.4946823585895402E-2</v>
      </c>
      <c r="AC140" s="22">
        <v>1.5942437461412402E-2</v>
      </c>
      <c r="AD140" s="22">
        <v>0.99091357130520463</v>
      </c>
      <c r="AE140" s="22">
        <v>0.16772169711848881</v>
      </c>
      <c r="AF140" s="22">
        <v>3.1354216893132524E-2</v>
      </c>
    </row>
    <row r="141" spans="1:32" x14ac:dyDescent="0.25">
      <c r="A141" s="183" t="s">
        <v>45</v>
      </c>
      <c r="B141" s="183" t="s">
        <v>9</v>
      </c>
      <c r="C141" s="183" t="s">
        <v>26</v>
      </c>
      <c r="D141" s="183">
        <v>2</v>
      </c>
      <c r="E141" s="191">
        <v>0</v>
      </c>
      <c r="F141" s="102">
        <v>0</v>
      </c>
      <c r="G141" s="102">
        <v>0</v>
      </c>
      <c r="H141" s="70">
        <v>3</v>
      </c>
      <c r="W141" s="22">
        <v>2.9313504447006252E-2</v>
      </c>
      <c r="X141" s="22">
        <v>0.98886830769118483</v>
      </c>
      <c r="Y141" s="22">
        <v>0.24676177603351304</v>
      </c>
      <c r="Z141" s="22">
        <v>2.4946823585895402E-2</v>
      </c>
      <c r="AC141" s="22">
        <v>1.5942437461412402E-2</v>
      </c>
      <c r="AD141" s="22">
        <v>0.99091357130520463</v>
      </c>
      <c r="AE141" s="22">
        <v>0.16772169711848881</v>
      </c>
      <c r="AF141" s="22">
        <v>3.1354216893132524E-2</v>
      </c>
    </row>
    <row r="142" spans="1:32" x14ac:dyDescent="0.25">
      <c r="A142" s="183" t="s">
        <v>45</v>
      </c>
      <c r="B142" s="183" t="s">
        <v>9</v>
      </c>
      <c r="C142" s="183" t="s">
        <v>27</v>
      </c>
      <c r="D142" s="183">
        <v>2</v>
      </c>
      <c r="E142" s="191">
        <v>0</v>
      </c>
      <c r="F142" s="102">
        <v>0</v>
      </c>
      <c r="G142" s="102">
        <v>0</v>
      </c>
      <c r="H142" s="70">
        <v>1</v>
      </c>
      <c r="W142" s="22">
        <v>2.7072261111004303E-2</v>
      </c>
      <c r="X142" s="22">
        <v>0.99326974021417935</v>
      </c>
      <c r="Y142" s="22">
        <v>0.42271430694594797</v>
      </c>
      <c r="Z142" s="22">
        <v>5.0595078365627634E-2</v>
      </c>
      <c r="AC142" s="22">
        <v>1.1877607920541323E-3</v>
      </c>
      <c r="AD142" s="22">
        <v>1.0039966489678811</v>
      </c>
      <c r="AE142" s="22">
        <v>0.48147111034433049</v>
      </c>
      <c r="AF142" s="22">
        <v>0.10105983856283134</v>
      </c>
    </row>
    <row r="143" spans="1:32" x14ac:dyDescent="0.25">
      <c r="A143" s="183" t="s">
        <v>45</v>
      </c>
      <c r="B143" s="183" t="s">
        <v>9</v>
      </c>
      <c r="C143" s="183" t="s">
        <v>28</v>
      </c>
      <c r="D143" s="183">
        <v>2</v>
      </c>
      <c r="E143" s="191">
        <v>0</v>
      </c>
      <c r="F143" s="102">
        <v>0</v>
      </c>
      <c r="G143" s="102">
        <v>0</v>
      </c>
      <c r="H143" s="70">
        <v>1</v>
      </c>
      <c r="W143" s="22">
        <v>2.7072261111004303E-2</v>
      </c>
      <c r="X143" s="22">
        <v>0.99326974021417935</v>
      </c>
      <c r="Y143" s="22">
        <v>0.42271430694594797</v>
      </c>
      <c r="Z143" s="22">
        <v>5.0595078365627634E-2</v>
      </c>
      <c r="AC143" s="22">
        <v>1.1877607920541323E-3</v>
      </c>
      <c r="AD143" s="22">
        <v>1.0039966489678811</v>
      </c>
      <c r="AE143" s="22">
        <v>0.48147111034433049</v>
      </c>
      <c r="AF143" s="22">
        <v>0.10105983856283134</v>
      </c>
    </row>
    <row r="144" spans="1:32" x14ac:dyDescent="0.25">
      <c r="A144" s="183" t="s">
        <v>45</v>
      </c>
      <c r="B144" s="183" t="s">
        <v>9</v>
      </c>
      <c r="C144" s="183" t="s">
        <v>29</v>
      </c>
      <c r="D144" s="183">
        <v>2</v>
      </c>
      <c r="E144" s="191">
        <v>0</v>
      </c>
      <c r="F144" s="102">
        <v>0</v>
      </c>
      <c r="G144" s="102">
        <v>0</v>
      </c>
      <c r="H144" s="70">
        <v>1</v>
      </c>
      <c r="W144" s="22">
        <v>2.7072261111004303E-2</v>
      </c>
      <c r="X144" s="22">
        <v>0.99326974021417935</v>
      </c>
      <c r="Y144" s="22">
        <v>0.42271430694594797</v>
      </c>
      <c r="Z144" s="22">
        <v>5.0595078365627634E-2</v>
      </c>
      <c r="AC144" s="22">
        <v>1.1877607920541323E-3</v>
      </c>
      <c r="AD144" s="22">
        <v>1.0039966489678811</v>
      </c>
      <c r="AE144" s="22">
        <v>0.48147111034433049</v>
      </c>
      <c r="AF144" s="22">
        <v>0.10105983856283134</v>
      </c>
    </row>
    <row r="145" spans="1:32" x14ac:dyDescent="0.25">
      <c r="A145" s="183" t="s">
        <v>45</v>
      </c>
      <c r="B145" s="183" t="s">
        <v>9</v>
      </c>
      <c r="C145" s="183" t="s">
        <v>30</v>
      </c>
      <c r="D145" s="183">
        <v>2</v>
      </c>
      <c r="E145" s="191">
        <v>0</v>
      </c>
      <c r="F145" s="102">
        <v>0</v>
      </c>
      <c r="G145" s="102">
        <v>0</v>
      </c>
      <c r="H145" s="70">
        <v>1</v>
      </c>
      <c r="W145" s="22">
        <v>2.7072261111004303E-2</v>
      </c>
      <c r="X145" s="22">
        <v>0.99326974021417935</v>
      </c>
      <c r="Y145" s="22">
        <v>0.42271430694594797</v>
      </c>
      <c r="Z145" s="22">
        <v>5.0595078365627634E-2</v>
      </c>
      <c r="AC145" s="22">
        <v>1.1877607920541323E-3</v>
      </c>
      <c r="AD145" s="22">
        <v>1.0039966489678811</v>
      </c>
      <c r="AE145" s="22">
        <v>0.48147111034433049</v>
      </c>
      <c r="AF145" s="22">
        <v>0.10105983856283134</v>
      </c>
    </row>
    <row r="146" spans="1:32" x14ac:dyDescent="0.25">
      <c r="A146" s="183" t="s">
        <v>9</v>
      </c>
      <c r="B146" s="183" t="s">
        <v>46</v>
      </c>
      <c r="C146" s="183" t="s">
        <v>19</v>
      </c>
      <c r="D146" s="183">
        <v>2</v>
      </c>
      <c r="E146" s="191">
        <v>0</v>
      </c>
      <c r="F146" s="102">
        <v>0</v>
      </c>
      <c r="G146" s="102">
        <v>0</v>
      </c>
      <c r="H146" s="70">
        <v>1</v>
      </c>
      <c r="W146" s="22">
        <v>2.7072261111004303E-2</v>
      </c>
      <c r="X146" s="22">
        <v>0.99326974021417935</v>
      </c>
      <c r="Y146" s="22">
        <v>0.42271430694594797</v>
      </c>
      <c r="Z146" s="22">
        <v>5.0595078365627634E-2</v>
      </c>
      <c r="AC146" s="22">
        <v>2.7072261111004303E-2</v>
      </c>
      <c r="AD146" s="22">
        <v>0.99326974021417935</v>
      </c>
      <c r="AE146" s="22">
        <v>0.42271430694594797</v>
      </c>
      <c r="AF146" s="22">
        <v>5.0595078365627634E-2</v>
      </c>
    </row>
    <row r="147" spans="1:32" x14ac:dyDescent="0.25">
      <c r="A147" s="183" t="s">
        <v>9</v>
      </c>
      <c r="B147" s="183" t="s">
        <v>46</v>
      </c>
      <c r="C147" s="183" t="s">
        <v>20</v>
      </c>
      <c r="D147" s="183">
        <v>2</v>
      </c>
      <c r="E147" s="191">
        <v>0</v>
      </c>
      <c r="F147" s="102">
        <v>0</v>
      </c>
      <c r="G147" s="102">
        <v>0</v>
      </c>
      <c r="H147" s="70">
        <v>1</v>
      </c>
      <c r="W147" s="22">
        <v>2.7072261111004303E-2</v>
      </c>
      <c r="X147" s="22">
        <v>0.99326974021417935</v>
      </c>
      <c r="Y147" s="22">
        <v>0.42271430694594797</v>
      </c>
      <c r="Z147" s="22">
        <v>5.0595078365627634E-2</v>
      </c>
      <c r="AC147" s="22">
        <v>2.7072261111004303E-2</v>
      </c>
      <c r="AD147" s="22">
        <v>0.99326974021417935</v>
      </c>
      <c r="AE147" s="22">
        <v>0.42271430694594797</v>
      </c>
      <c r="AF147" s="22">
        <v>5.0595078365627634E-2</v>
      </c>
    </row>
    <row r="148" spans="1:32" x14ac:dyDescent="0.25">
      <c r="A148" s="183" t="s">
        <v>9</v>
      </c>
      <c r="B148" s="183" t="s">
        <v>46</v>
      </c>
      <c r="C148" s="183" t="s">
        <v>21</v>
      </c>
      <c r="D148" s="183">
        <v>2</v>
      </c>
      <c r="E148" s="191">
        <v>0</v>
      </c>
      <c r="F148" s="102">
        <v>0</v>
      </c>
      <c r="G148" s="102">
        <v>0</v>
      </c>
      <c r="H148" s="70">
        <v>3</v>
      </c>
      <c r="W148" s="22">
        <v>2.7072261111004303E-2</v>
      </c>
      <c r="X148" s="22">
        <v>0.99326974021417935</v>
      </c>
      <c r="Y148" s="22">
        <v>0.42271430694594797</v>
      </c>
      <c r="Z148" s="22">
        <v>5.0595078365627634E-2</v>
      </c>
      <c r="AC148" s="22">
        <v>2.7072261111004303E-2</v>
      </c>
      <c r="AD148" s="22">
        <v>0.99326974021417935</v>
      </c>
      <c r="AE148" s="22">
        <v>0.42271430694594797</v>
      </c>
      <c r="AF148" s="22">
        <v>5.0595078365627634E-2</v>
      </c>
    </row>
    <row r="149" spans="1:32" x14ac:dyDescent="0.25">
      <c r="A149" s="183" t="s">
        <v>9</v>
      </c>
      <c r="B149" s="183" t="s">
        <v>46</v>
      </c>
      <c r="C149" s="183" t="s">
        <v>22</v>
      </c>
      <c r="D149" s="183">
        <v>2</v>
      </c>
      <c r="E149" s="191">
        <v>0</v>
      </c>
      <c r="F149" s="102">
        <v>0</v>
      </c>
      <c r="G149" s="102">
        <v>0</v>
      </c>
      <c r="H149" s="70">
        <v>3</v>
      </c>
      <c r="W149" s="22">
        <v>2.9313504447006252E-2</v>
      </c>
      <c r="X149" s="22">
        <v>0.98886830769118483</v>
      </c>
      <c r="Y149" s="22">
        <v>0.24676177603351304</v>
      </c>
      <c r="Z149" s="22">
        <v>2.4946823585895402E-2</v>
      </c>
      <c r="AC149" s="22">
        <v>2.9313504447006252E-2</v>
      </c>
      <c r="AD149" s="22">
        <v>0.98886830769118483</v>
      </c>
      <c r="AE149" s="22">
        <v>0.24676177603351304</v>
      </c>
      <c r="AF149" s="22">
        <v>2.4946823585895402E-2</v>
      </c>
    </row>
    <row r="150" spans="1:32" x14ac:dyDescent="0.25">
      <c r="A150" s="183" t="s">
        <v>9</v>
      </c>
      <c r="B150" s="183" t="s">
        <v>46</v>
      </c>
      <c r="C150" s="183" t="s">
        <v>23</v>
      </c>
      <c r="D150" s="183">
        <v>2</v>
      </c>
      <c r="E150" s="191">
        <v>0</v>
      </c>
      <c r="F150" s="102">
        <v>0</v>
      </c>
      <c r="G150" s="102">
        <v>0</v>
      </c>
      <c r="H150" s="70">
        <v>3</v>
      </c>
      <c r="W150" s="22">
        <v>2.9313504447006252E-2</v>
      </c>
      <c r="X150" s="22">
        <v>0.98886830769118483</v>
      </c>
      <c r="Y150" s="22">
        <v>0.24676177603351304</v>
      </c>
      <c r="Z150" s="22">
        <v>2.4946823585895402E-2</v>
      </c>
      <c r="AC150" s="22">
        <v>2.9313504447006252E-2</v>
      </c>
      <c r="AD150" s="22">
        <v>0.98886830769118483</v>
      </c>
      <c r="AE150" s="22">
        <v>0.24676177603351304</v>
      </c>
      <c r="AF150" s="22">
        <v>2.4946823585895402E-2</v>
      </c>
    </row>
    <row r="151" spans="1:32" x14ac:dyDescent="0.25">
      <c r="A151" s="183" t="s">
        <v>9</v>
      </c>
      <c r="B151" s="183" t="s">
        <v>46</v>
      </c>
      <c r="C151" s="183" t="s">
        <v>24</v>
      </c>
      <c r="D151" s="183">
        <v>2</v>
      </c>
      <c r="E151" s="191">
        <v>0</v>
      </c>
      <c r="F151" s="102">
        <v>0</v>
      </c>
      <c r="G151" s="102">
        <v>0</v>
      </c>
      <c r="H151" s="70">
        <v>3</v>
      </c>
      <c r="W151" s="22">
        <v>2.9313504447006252E-2</v>
      </c>
      <c r="X151" s="22">
        <v>0.98886830769118483</v>
      </c>
      <c r="Y151" s="22">
        <v>0.24676177603351304</v>
      </c>
      <c r="Z151" s="22">
        <v>2.4946823585895402E-2</v>
      </c>
      <c r="AC151" s="22">
        <v>2.9313504447006252E-2</v>
      </c>
      <c r="AD151" s="22">
        <v>0.98886830769118483</v>
      </c>
      <c r="AE151" s="22">
        <v>0.24676177603351304</v>
      </c>
      <c r="AF151" s="22">
        <v>2.4946823585895402E-2</v>
      </c>
    </row>
    <row r="152" spans="1:32" x14ac:dyDescent="0.25">
      <c r="A152" s="183" t="s">
        <v>9</v>
      </c>
      <c r="B152" s="183" t="s">
        <v>46</v>
      </c>
      <c r="C152" s="183" t="s">
        <v>25</v>
      </c>
      <c r="D152" s="183">
        <v>2</v>
      </c>
      <c r="E152" s="191">
        <v>0</v>
      </c>
      <c r="F152" s="102">
        <v>0</v>
      </c>
      <c r="G152" s="102">
        <v>0</v>
      </c>
      <c r="H152" s="70">
        <v>3</v>
      </c>
      <c r="W152" s="22">
        <v>2.9313504447006252E-2</v>
      </c>
      <c r="X152" s="22">
        <v>0.98886830769118483</v>
      </c>
      <c r="Y152" s="22">
        <v>0.24676177603351304</v>
      </c>
      <c r="Z152" s="22">
        <v>2.4946823585895402E-2</v>
      </c>
      <c r="AC152" s="22">
        <v>2.9313504447006252E-2</v>
      </c>
      <c r="AD152" s="22">
        <v>0.98886830769118483</v>
      </c>
      <c r="AE152" s="22">
        <v>0.24676177603351304</v>
      </c>
      <c r="AF152" s="22">
        <v>2.4946823585895402E-2</v>
      </c>
    </row>
    <row r="153" spans="1:32" x14ac:dyDescent="0.25">
      <c r="A153" s="183" t="s">
        <v>9</v>
      </c>
      <c r="B153" s="183" t="s">
        <v>46</v>
      </c>
      <c r="C153" s="183" t="s">
        <v>26</v>
      </c>
      <c r="D153" s="183">
        <v>2</v>
      </c>
      <c r="E153" s="191">
        <v>0</v>
      </c>
      <c r="F153" s="102">
        <v>0</v>
      </c>
      <c r="G153" s="102">
        <v>0</v>
      </c>
      <c r="H153" s="70">
        <v>3</v>
      </c>
      <c r="W153" s="22">
        <v>2.9313504447006252E-2</v>
      </c>
      <c r="X153" s="22">
        <v>0.98886830769118483</v>
      </c>
      <c r="Y153" s="22">
        <v>0.24676177603351304</v>
      </c>
      <c r="Z153" s="22">
        <v>2.4946823585895402E-2</v>
      </c>
      <c r="AC153" s="22">
        <v>2.9313504447006252E-2</v>
      </c>
      <c r="AD153" s="22">
        <v>0.98886830769118483</v>
      </c>
      <c r="AE153" s="22">
        <v>0.24676177603351304</v>
      </c>
      <c r="AF153" s="22">
        <v>2.4946823585895402E-2</v>
      </c>
    </row>
    <row r="154" spans="1:32" x14ac:dyDescent="0.25">
      <c r="A154" s="183" t="s">
        <v>9</v>
      </c>
      <c r="B154" s="183" t="s">
        <v>46</v>
      </c>
      <c r="C154" s="183" t="s">
        <v>27</v>
      </c>
      <c r="D154" s="183">
        <v>2</v>
      </c>
      <c r="E154" s="191">
        <v>0</v>
      </c>
      <c r="F154" s="102">
        <v>0</v>
      </c>
      <c r="G154" s="102">
        <v>0</v>
      </c>
      <c r="H154" s="70">
        <v>1</v>
      </c>
      <c r="W154" s="22">
        <v>2.7072261111004303E-2</v>
      </c>
      <c r="X154" s="22">
        <v>0.99326974021417935</v>
      </c>
      <c r="Y154" s="22">
        <v>0.42271430694594797</v>
      </c>
      <c r="Z154" s="22">
        <v>5.0595078365627634E-2</v>
      </c>
      <c r="AC154" s="22">
        <v>2.7072261111004303E-2</v>
      </c>
      <c r="AD154" s="22">
        <v>0.99326974021417935</v>
      </c>
      <c r="AE154" s="22">
        <v>0.42271430694594797</v>
      </c>
      <c r="AF154" s="22">
        <v>5.0595078365627634E-2</v>
      </c>
    </row>
    <row r="155" spans="1:32" x14ac:dyDescent="0.25">
      <c r="A155" s="183" t="s">
        <v>9</v>
      </c>
      <c r="B155" s="183" t="s">
        <v>46</v>
      </c>
      <c r="C155" s="183" t="s">
        <v>28</v>
      </c>
      <c r="D155" s="183">
        <v>2</v>
      </c>
      <c r="E155" s="191">
        <v>0</v>
      </c>
      <c r="F155" s="102">
        <v>0</v>
      </c>
      <c r="G155" s="102">
        <v>0</v>
      </c>
      <c r="H155" s="70">
        <v>1</v>
      </c>
      <c r="W155" s="22">
        <v>2.7072261111004303E-2</v>
      </c>
      <c r="X155" s="22">
        <v>0.99326974021417935</v>
      </c>
      <c r="Y155" s="22">
        <v>0.42271430694594797</v>
      </c>
      <c r="Z155" s="22">
        <v>5.0595078365627634E-2</v>
      </c>
      <c r="AC155" s="22">
        <v>2.7072261111004303E-2</v>
      </c>
      <c r="AD155" s="22">
        <v>0.99326974021417935</v>
      </c>
      <c r="AE155" s="22">
        <v>0.42271430694594797</v>
      </c>
      <c r="AF155" s="22">
        <v>5.0595078365627634E-2</v>
      </c>
    </row>
    <row r="156" spans="1:32" x14ac:dyDescent="0.25">
      <c r="A156" s="183" t="s">
        <v>9</v>
      </c>
      <c r="B156" s="183" t="s">
        <v>46</v>
      </c>
      <c r="C156" s="183" t="s">
        <v>29</v>
      </c>
      <c r="D156" s="183">
        <v>2</v>
      </c>
      <c r="E156" s="191">
        <v>0</v>
      </c>
      <c r="F156" s="102">
        <v>0</v>
      </c>
      <c r="G156" s="102">
        <v>0</v>
      </c>
      <c r="H156" s="70">
        <v>1</v>
      </c>
      <c r="W156" s="22">
        <v>2.7072261111004303E-2</v>
      </c>
      <c r="X156" s="22">
        <v>0.99326974021417935</v>
      </c>
      <c r="Y156" s="22">
        <v>0.42271430694594797</v>
      </c>
      <c r="Z156" s="22">
        <v>5.0595078365627634E-2</v>
      </c>
      <c r="AC156" s="22">
        <v>2.7072261111004303E-2</v>
      </c>
      <c r="AD156" s="22">
        <v>0.99326974021417935</v>
      </c>
      <c r="AE156" s="22">
        <v>0.42271430694594797</v>
      </c>
      <c r="AF156" s="22">
        <v>5.0595078365627634E-2</v>
      </c>
    </row>
    <row r="157" spans="1:32" x14ac:dyDescent="0.25">
      <c r="A157" s="183" t="s">
        <v>9</v>
      </c>
      <c r="B157" s="183" t="s">
        <v>46</v>
      </c>
      <c r="C157" s="183" t="s">
        <v>30</v>
      </c>
      <c r="D157" s="183">
        <v>2</v>
      </c>
      <c r="E157" s="191">
        <v>0</v>
      </c>
      <c r="F157" s="102">
        <v>0</v>
      </c>
      <c r="G157" s="102">
        <v>0</v>
      </c>
      <c r="H157" s="70">
        <v>1</v>
      </c>
      <c r="W157" s="22">
        <v>2.7072261111004303E-2</v>
      </c>
      <c r="X157" s="22">
        <v>0.99326974021417935</v>
      </c>
      <c r="Y157" s="22">
        <v>0.42271430694594797</v>
      </c>
      <c r="Z157" s="22">
        <v>5.0595078365627634E-2</v>
      </c>
      <c r="AC157" s="22">
        <v>2.7072261111004303E-2</v>
      </c>
      <c r="AD157" s="22">
        <v>0.99326974021417935</v>
      </c>
      <c r="AE157" s="22">
        <v>0.42271430694594797</v>
      </c>
      <c r="AF157" s="22">
        <v>5.0595078365627634E-2</v>
      </c>
    </row>
    <row r="158" spans="1:32" x14ac:dyDescent="0.25">
      <c r="A158" s="183" t="s">
        <v>46</v>
      </c>
      <c r="B158" s="183" t="s">
        <v>48</v>
      </c>
      <c r="C158" s="183" t="s">
        <v>19</v>
      </c>
      <c r="D158" s="183">
        <v>2</v>
      </c>
      <c r="E158" s="191">
        <v>0</v>
      </c>
      <c r="F158" s="102">
        <v>0</v>
      </c>
      <c r="G158" s="102">
        <v>0</v>
      </c>
      <c r="H158" s="70">
        <v>1</v>
      </c>
      <c r="W158" s="22">
        <v>2.7072261111004303E-2</v>
      </c>
      <c r="X158" s="22">
        <v>0.99326974021417935</v>
      </c>
      <c r="Y158" s="22">
        <v>0.42271430694594797</v>
      </c>
      <c r="Z158" s="22">
        <v>5.0595078365627634E-2</v>
      </c>
      <c r="AC158" s="22">
        <v>2.7072261111004303E-2</v>
      </c>
      <c r="AD158" s="22">
        <v>0.99326974021417935</v>
      </c>
      <c r="AE158" s="22">
        <v>0.42271430694594797</v>
      </c>
      <c r="AF158" s="22">
        <v>5.0595078365627634E-2</v>
      </c>
    </row>
    <row r="159" spans="1:32" x14ac:dyDescent="0.25">
      <c r="A159" s="183" t="s">
        <v>46</v>
      </c>
      <c r="B159" s="183" t="s">
        <v>48</v>
      </c>
      <c r="C159" s="183" t="s">
        <v>20</v>
      </c>
      <c r="D159" s="183">
        <v>2</v>
      </c>
      <c r="E159" s="191">
        <v>0</v>
      </c>
      <c r="F159" s="102">
        <v>0</v>
      </c>
      <c r="G159" s="102">
        <v>0</v>
      </c>
      <c r="H159" s="70">
        <v>1</v>
      </c>
      <c r="W159" s="22">
        <v>2.7072261111004303E-2</v>
      </c>
      <c r="X159" s="22">
        <v>0.99326974021417935</v>
      </c>
      <c r="Y159" s="22">
        <v>0.42271430694594797</v>
      </c>
      <c r="Z159" s="22">
        <v>5.0595078365627634E-2</v>
      </c>
      <c r="AC159" s="22">
        <v>2.7072261111004303E-2</v>
      </c>
      <c r="AD159" s="22">
        <v>0.99326974021417935</v>
      </c>
      <c r="AE159" s="22">
        <v>0.42271430694594797</v>
      </c>
      <c r="AF159" s="22">
        <v>5.0595078365627634E-2</v>
      </c>
    </row>
    <row r="160" spans="1:32" x14ac:dyDescent="0.25">
      <c r="A160" s="183" t="s">
        <v>46</v>
      </c>
      <c r="B160" s="183" t="s">
        <v>48</v>
      </c>
      <c r="C160" s="183" t="s">
        <v>21</v>
      </c>
      <c r="D160" s="183">
        <v>2</v>
      </c>
      <c r="E160" s="191">
        <v>0</v>
      </c>
      <c r="F160" s="102">
        <v>0</v>
      </c>
      <c r="G160" s="102">
        <v>0</v>
      </c>
      <c r="H160" s="70">
        <v>3</v>
      </c>
      <c r="W160" s="22">
        <v>2.7072261111004303E-2</v>
      </c>
      <c r="X160" s="22">
        <v>0.99326974021417935</v>
      </c>
      <c r="Y160" s="22">
        <v>0.42271430694594797</v>
      </c>
      <c r="Z160" s="22">
        <v>5.0595078365627634E-2</v>
      </c>
      <c r="AC160" s="22">
        <v>2.7072261111004303E-2</v>
      </c>
      <c r="AD160" s="22">
        <v>0.99326974021417935</v>
      </c>
      <c r="AE160" s="22">
        <v>0.42271430694594797</v>
      </c>
      <c r="AF160" s="22">
        <v>5.0595078365627634E-2</v>
      </c>
    </row>
    <row r="161" spans="1:32" x14ac:dyDescent="0.25">
      <c r="A161" s="183" t="s">
        <v>46</v>
      </c>
      <c r="B161" s="183" t="s">
        <v>48</v>
      </c>
      <c r="C161" s="183" t="s">
        <v>22</v>
      </c>
      <c r="D161" s="183">
        <v>2</v>
      </c>
      <c r="E161" s="191">
        <v>0</v>
      </c>
      <c r="F161" s="102">
        <v>0</v>
      </c>
      <c r="G161" s="102">
        <v>0</v>
      </c>
      <c r="H161" s="70">
        <v>3</v>
      </c>
      <c r="W161" s="22">
        <v>2.9313504447006252E-2</v>
      </c>
      <c r="X161" s="22">
        <v>0.98886830769118483</v>
      </c>
      <c r="Y161" s="22">
        <v>0.24676177603351304</v>
      </c>
      <c r="Z161" s="22">
        <v>2.4946823585895402E-2</v>
      </c>
      <c r="AC161" s="22">
        <v>2.9313504447006252E-2</v>
      </c>
      <c r="AD161" s="22">
        <v>0.98886830769118483</v>
      </c>
      <c r="AE161" s="22">
        <v>0.24676177603351304</v>
      </c>
      <c r="AF161" s="22">
        <v>2.4946823585895402E-2</v>
      </c>
    </row>
    <row r="162" spans="1:32" x14ac:dyDescent="0.25">
      <c r="A162" s="183" t="s">
        <v>46</v>
      </c>
      <c r="B162" s="183" t="s">
        <v>48</v>
      </c>
      <c r="C162" s="183" t="s">
        <v>23</v>
      </c>
      <c r="D162" s="183">
        <v>2</v>
      </c>
      <c r="E162" s="191">
        <v>0</v>
      </c>
      <c r="F162" s="102">
        <v>0</v>
      </c>
      <c r="G162" s="102">
        <v>0</v>
      </c>
      <c r="H162" s="70">
        <v>3</v>
      </c>
      <c r="W162" s="22">
        <v>2.9313504447006252E-2</v>
      </c>
      <c r="X162" s="22">
        <v>0.98886830769118483</v>
      </c>
      <c r="Y162" s="22">
        <v>0.24676177603351304</v>
      </c>
      <c r="Z162" s="22">
        <v>2.4946823585895402E-2</v>
      </c>
      <c r="AC162" s="22">
        <v>2.9313504447006252E-2</v>
      </c>
      <c r="AD162" s="22">
        <v>0.98886830769118483</v>
      </c>
      <c r="AE162" s="22">
        <v>0.24676177603351304</v>
      </c>
      <c r="AF162" s="22">
        <v>2.4946823585895402E-2</v>
      </c>
    </row>
    <row r="163" spans="1:32" x14ac:dyDescent="0.25">
      <c r="A163" s="183" t="s">
        <v>46</v>
      </c>
      <c r="B163" s="183" t="s">
        <v>48</v>
      </c>
      <c r="C163" s="183" t="s">
        <v>24</v>
      </c>
      <c r="D163" s="183">
        <v>2</v>
      </c>
      <c r="E163" s="191">
        <v>0</v>
      </c>
      <c r="F163" s="102">
        <v>0</v>
      </c>
      <c r="G163" s="102">
        <v>0</v>
      </c>
      <c r="H163" s="70">
        <v>3</v>
      </c>
      <c r="W163" s="22">
        <v>2.9313504447006252E-2</v>
      </c>
      <c r="X163" s="22">
        <v>0.98886830769118483</v>
      </c>
      <c r="Y163" s="22">
        <v>0.24676177603351304</v>
      </c>
      <c r="Z163" s="22">
        <v>2.4946823585895402E-2</v>
      </c>
      <c r="AC163" s="22">
        <v>2.9313504447006252E-2</v>
      </c>
      <c r="AD163" s="22">
        <v>0.98886830769118483</v>
      </c>
      <c r="AE163" s="22">
        <v>0.24676177603351304</v>
      </c>
      <c r="AF163" s="22">
        <v>2.4946823585895402E-2</v>
      </c>
    </row>
    <row r="164" spans="1:32" x14ac:dyDescent="0.25">
      <c r="A164" s="183" t="s">
        <v>46</v>
      </c>
      <c r="B164" s="183" t="s">
        <v>48</v>
      </c>
      <c r="C164" s="183" t="s">
        <v>25</v>
      </c>
      <c r="D164" s="183">
        <v>2</v>
      </c>
      <c r="E164" s="191">
        <v>0</v>
      </c>
      <c r="F164" s="102">
        <v>0</v>
      </c>
      <c r="G164" s="102">
        <v>0</v>
      </c>
      <c r="H164" s="70">
        <v>3</v>
      </c>
      <c r="W164" s="22">
        <v>2.9313504447006252E-2</v>
      </c>
      <c r="X164" s="22">
        <v>0.98886830769118483</v>
      </c>
      <c r="Y164" s="22">
        <v>0.24676177603351304</v>
      </c>
      <c r="Z164" s="22">
        <v>2.4946823585895402E-2</v>
      </c>
      <c r="AC164" s="22">
        <v>2.9313504447006252E-2</v>
      </c>
      <c r="AD164" s="22">
        <v>0.98886830769118483</v>
      </c>
      <c r="AE164" s="22">
        <v>0.24676177603351304</v>
      </c>
      <c r="AF164" s="22">
        <v>2.4946823585895402E-2</v>
      </c>
    </row>
    <row r="165" spans="1:32" x14ac:dyDescent="0.25">
      <c r="A165" s="183" t="s">
        <v>46</v>
      </c>
      <c r="B165" s="183" t="s">
        <v>48</v>
      </c>
      <c r="C165" s="183" t="s">
        <v>26</v>
      </c>
      <c r="D165" s="183">
        <v>2</v>
      </c>
      <c r="E165" s="191">
        <v>0</v>
      </c>
      <c r="F165" s="102">
        <v>0</v>
      </c>
      <c r="G165" s="102">
        <v>0</v>
      </c>
      <c r="H165" s="70">
        <v>3</v>
      </c>
      <c r="W165" s="22">
        <v>2.9313504447006252E-2</v>
      </c>
      <c r="X165" s="22">
        <v>0.98886830769118483</v>
      </c>
      <c r="Y165" s="22">
        <v>0.24676177603351304</v>
      </c>
      <c r="Z165" s="22">
        <v>2.4946823585895402E-2</v>
      </c>
      <c r="AC165" s="22">
        <v>2.9313504447006252E-2</v>
      </c>
      <c r="AD165" s="22">
        <v>0.98886830769118483</v>
      </c>
      <c r="AE165" s="22">
        <v>0.24676177603351304</v>
      </c>
      <c r="AF165" s="22">
        <v>2.4946823585895402E-2</v>
      </c>
    </row>
    <row r="166" spans="1:32" x14ac:dyDescent="0.25">
      <c r="A166" s="183" t="s">
        <v>46</v>
      </c>
      <c r="B166" s="183" t="s">
        <v>48</v>
      </c>
      <c r="C166" s="183" t="s">
        <v>27</v>
      </c>
      <c r="D166" s="183">
        <v>2</v>
      </c>
      <c r="E166" s="191">
        <v>0</v>
      </c>
      <c r="F166" s="102">
        <v>0</v>
      </c>
      <c r="G166" s="102">
        <v>0</v>
      </c>
      <c r="H166" s="70">
        <v>1</v>
      </c>
      <c r="W166" s="22">
        <v>2.7072261111004303E-2</v>
      </c>
      <c r="X166" s="22">
        <v>0.99326974021417935</v>
      </c>
      <c r="Y166" s="22">
        <v>0.42271430694594797</v>
      </c>
      <c r="Z166" s="22">
        <v>5.0595078365627634E-2</v>
      </c>
      <c r="AC166" s="22">
        <v>2.7072261111004303E-2</v>
      </c>
      <c r="AD166" s="22">
        <v>0.99326974021417935</v>
      </c>
      <c r="AE166" s="22">
        <v>0.42271430694594797</v>
      </c>
      <c r="AF166" s="22">
        <v>5.0595078365627634E-2</v>
      </c>
    </row>
    <row r="167" spans="1:32" x14ac:dyDescent="0.25">
      <c r="A167" s="183" t="s">
        <v>46</v>
      </c>
      <c r="B167" s="183" t="s">
        <v>48</v>
      </c>
      <c r="C167" s="183" t="s">
        <v>28</v>
      </c>
      <c r="D167" s="183">
        <v>2</v>
      </c>
      <c r="E167" s="191">
        <v>0</v>
      </c>
      <c r="F167" s="102">
        <v>0</v>
      </c>
      <c r="G167" s="102">
        <v>0</v>
      </c>
      <c r="H167" s="70">
        <v>1</v>
      </c>
      <c r="W167" s="22">
        <v>2.7072261111004303E-2</v>
      </c>
      <c r="X167" s="22">
        <v>0.99326974021417935</v>
      </c>
      <c r="Y167" s="22">
        <v>0.42271430694594797</v>
      </c>
      <c r="Z167" s="22">
        <v>5.0595078365627634E-2</v>
      </c>
      <c r="AC167" s="22">
        <v>2.7072261111004303E-2</v>
      </c>
      <c r="AD167" s="22">
        <v>0.99326974021417935</v>
      </c>
      <c r="AE167" s="22">
        <v>0.42271430694594797</v>
      </c>
      <c r="AF167" s="22">
        <v>5.0595078365627634E-2</v>
      </c>
    </row>
    <row r="168" spans="1:32" x14ac:dyDescent="0.25">
      <c r="A168" s="183" t="s">
        <v>46</v>
      </c>
      <c r="B168" s="183" t="s">
        <v>48</v>
      </c>
      <c r="C168" s="183" t="s">
        <v>29</v>
      </c>
      <c r="D168" s="183">
        <v>2</v>
      </c>
      <c r="E168" s="191">
        <v>0</v>
      </c>
      <c r="F168" s="102">
        <v>0</v>
      </c>
      <c r="G168" s="102">
        <v>0</v>
      </c>
      <c r="H168" s="70">
        <v>1</v>
      </c>
      <c r="W168" s="22">
        <v>2.7072261111004303E-2</v>
      </c>
      <c r="X168" s="22">
        <v>0.99326974021417935</v>
      </c>
      <c r="Y168" s="22">
        <v>0.42271430694594797</v>
      </c>
      <c r="Z168" s="22">
        <v>5.0595078365627634E-2</v>
      </c>
      <c r="AC168" s="22">
        <v>2.7072261111004303E-2</v>
      </c>
      <c r="AD168" s="22">
        <v>0.99326974021417935</v>
      </c>
      <c r="AE168" s="22">
        <v>0.42271430694594797</v>
      </c>
      <c r="AF168" s="22">
        <v>5.0595078365627634E-2</v>
      </c>
    </row>
    <row r="169" spans="1:32" x14ac:dyDescent="0.25">
      <c r="A169" s="183" t="s">
        <v>46</v>
      </c>
      <c r="B169" s="183" t="s">
        <v>48</v>
      </c>
      <c r="C169" s="183" t="s">
        <v>30</v>
      </c>
      <c r="D169" s="183">
        <v>2</v>
      </c>
      <c r="E169" s="191">
        <v>0</v>
      </c>
      <c r="F169" s="102">
        <v>0</v>
      </c>
      <c r="G169" s="102">
        <v>0</v>
      </c>
      <c r="H169" s="70">
        <v>1</v>
      </c>
      <c r="W169" s="22">
        <v>2.7072261111004303E-2</v>
      </c>
      <c r="X169" s="22">
        <v>0.99326974021417935</v>
      </c>
      <c r="Y169" s="22">
        <v>0.42271430694594797</v>
      </c>
      <c r="Z169" s="22">
        <v>5.0595078365627634E-2</v>
      </c>
      <c r="AC169" s="22">
        <v>2.7072261111004303E-2</v>
      </c>
      <c r="AD169" s="22">
        <v>0.99326974021417935</v>
      </c>
      <c r="AE169" s="22">
        <v>0.42271430694594797</v>
      </c>
      <c r="AF169" s="22">
        <v>5.0595078365627634E-2</v>
      </c>
    </row>
    <row r="170" spans="1:32" x14ac:dyDescent="0.25">
      <c r="A170" s="183" t="s">
        <v>455</v>
      </c>
      <c r="B170" s="183" t="s">
        <v>56</v>
      </c>
      <c r="C170" s="183" t="s">
        <v>19</v>
      </c>
      <c r="D170" s="183">
        <v>1</v>
      </c>
      <c r="E170" s="183">
        <v>0</v>
      </c>
      <c r="F170" s="183">
        <v>1</v>
      </c>
      <c r="G170" s="188">
        <v>0.42240891000000003</v>
      </c>
      <c r="H170" s="188">
        <v>4.8960289999999997E-2</v>
      </c>
      <c r="W170" s="22">
        <v>2.7072261111004303E-2</v>
      </c>
      <c r="X170" s="22">
        <v>0.99326974021417935</v>
      </c>
      <c r="Y170" s="22">
        <v>0.42271430694594797</v>
      </c>
      <c r="Z170" s="22">
        <v>5.0595078365627634E-2</v>
      </c>
      <c r="AC170" s="22">
        <v>2.7072261111004303E-2</v>
      </c>
      <c r="AD170" s="22">
        <v>0.99326974021417935</v>
      </c>
      <c r="AE170" s="22">
        <v>0.42271430694594797</v>
      </c>
      <c r="AF170" s="22">
        <v>5.0595078365627634E-2</v>
      </c>
    </row>
    <row r="171" spans="1:32" x14ac:dyDescent="0.25">
      <c r="A171" s="183" t="s">
        <v>455</v>
      </c>
      <c r="B171" s="183" t="s">
        <v>56</v>
      </c>
      <c r="C171" s="183" t="s">
        <v>20</v>
      </c>
      <c r="D171" s="183">
        <v>1</v>
      </c>
      <c r="E171" s="183">
        <v>0</v>
      </c>
      <c r="F171" s="183">
        <v>1</v>
      </c>
      <c r="G171" s="188">
        <v>0.42240891000000003</v>
      </c>
      <c r="H171" s="188">
        <v>4.8960289999999997E-2</v>
      </c>
      <c r="W171" s="22">
        <v>2.7072261111004303E-2</v>
      </c>
      <c r="X171" s="22">
        <v>0.99326974021417935</v>
      </c>
      <c r="Y171" s="22">
        <v>0.42271430694594797</v>
      </c>
      <c r="Z171" s="22">
        <v>5.0595078365627634E-2</v>
      </c>
      <c r="AC171" s="22">
        <v>2.7072261111004303E-2</v>
      </c>
      <c r="AD171" s="22">
        <v>0.99326974021417935</v>
      </c>
      <c r="AE171" s="22">
        <v>0.42271430694594797</v>
      </c>
      <c r="AF171" s="22">
        <v>5.0595078365627634E-2</v>
      </c>
    </row>
    <row r="172" spans="1:32" x14ac:dyDescent="0.25">
      <c r="A172" s="183" t="s">
        <v>455</v>
      </c>
      <c r="B172" s="183" t="s">
        <v>56</v>
      </c>
      <c r="C172" s="183" t="s">
        <v>21</v>
      </c>
      <c r="D172" s="183">
        <v>1</v>
      </c>
      <c r="E172" s="183">
        <v>0</v>
      </c>
      <c r="F172" s="183">
        <v>1</v>
      </c>
      <c r="G172" s="188">
        <v>0.42240891000000003</v>
      </c>
      <c r="H172" s="188">
        <v>4.8960289999999997E-2</v>
      </c>
      <c r="W172" s="22">
        <v>2.7072261111004303E-2</v>
      </c>
      <c r="X172" s="22">
        <v>0.99326974021417935</v>
      </c>
      <c r="Y172" s="22">
        <v>0.42271430694594797</v>
      </c>
      <c r="Z172" s="22">
        <v>5.0595078365627634E-2</v>
      </c>
      <c r="AC172" s="22">
        <v>2.7072261111004303E-2</v>
      </c>
      <c r="AD172" s="22">
        <v>0.99326974021417935</v>
      </c>
      <c r="AE172" s="22">
        <v>0.42271430694594797</v>
      </c>
      <c r="AF172" s="22">
        <v>5.0595078365627634E-2</v>
      </c>
    </row>
    <row r="173" spans="1:32" x14ac:dyDescent="0.25">
      <c r="A173" s="183" t="s">
        <v>455</v>
      </c>
      <c r="B173" s="183" t="s">
        <v>56</v>
      </c>
      <c r="C173" s="183" t="s">
        <v>22</v>
      </c>
      <c r="D173" s="183">
        <v>1</v>
      </c>
      <c r="E173" s="183">
        <v>0</v>
      </c>
      <c r="F173" s="183">
        <v>1</v>
      </c>
      <c r="G173" s="188">
        <v>0.2888249</v>
      </c>
      <c r="H173" s="188">
        <v>1.9796190000000002E-2</v>
      </c>
      <c r="W173" s="22">
        <v>2.9313504447006252E-2</v>
      </c>
      <c r="X173" s="22">
        <v>0.98886830769118483</v>
      </c>
      <c r="Y173" s="22">
        <v>0.24676177603351304</v>
      </c>
      <c r="Z173" s="22">
        <v>2.4946823585895402E-2</v>
      </c>
      <c r="AC173" s="22">
        <v>2.9313504447006252E-2</v>
      </c>
      <c r="AD173" s="22">
        <v>0.98886830769118483</v>
      </c>
      <c r="AE173" s="22">
        <v>0.24676177603351304</v>
      </c>
      <c r="AF173" s="22">
        <v>2.4946823585895402E-2</v>
      </c>
    </row>
    <row r="174" spans="1:32" x14ac:dyDescent="0.25">
      <c r="A174" s="183" t="s">
        <v>455</v>
      </c>
      <c r="B174" s="183" t="s">
        <v>56</v>
      </c>
      <c r="C174" s="183" t="s">
        <v>23</v>
      </c>
      <c r="D174" s="183">
        <v>1</v>
      </c>
      <c r="E174" s="183">
        <v>0</v>
      </c>
      <c r="F174" s="183">
        <v>1</v>
      </c>
      <c r="G174" s="188">
        <v>0.2888249</v>
      </c>
      <c r="H174" s="188">
        <v>1.9796190000000002E-2</v>
      </c>
      <c r="W174" s="22">
        <v>2.9313504447006252E-2</v>
      </c>
      <c r="X174" s="22">
        <v>0.98886830769118483</v>
      </c>
      <c r="Y174" s="22">
        <v>0.24676177603351304</v>
      </c>
      <c r="Z174" s="22">
        <v>2.4946823585895402E-2</v>
      </c>
      <c r="AC174" s="22">
        <v>2.9313504447006252E-2</v>
      </c>
      <c r="AD174" s="22">
        <v>0.98886830769118483</v>
      </c>
      <c r="AE174" s="22">
        <v>0.24676177603351304</v>
      </c>
      <c r="AF174" s="22">
        <v>2.4946823585895402E-2</v>
      </c>
    </row>
    <row r="175" spans="1:32" x14ac:dyDescent="0.25">
      <c r="A175" s="183" t="s">
        <v>455</v>
      </c>
      <c r="B175" s="183" t="s">
        <v>56</v>
      </c>
      <c r="C175" s="183" t="s">
        <v>24</v>
      </c>
      <c r="D175" s="183">
        <v>1</v>
      </c>
      <c r="E175" s="183">
        <v>0</v>
      </c>
      <c r="F175" s="183">
        <v>1</v>
      </c>
      <c r="G175" s="188">
        <v>0.2888249</v>
      </c>
      <c r="H175" s="188">
        <v>1.9796190000000002E-2</v>
      </c>
      <c r="W175" s="22">
        <v>2.9313504447006252E-2</v>
      </c>
      <c r="X175" s="22">
        <v>0.98886830769118483</v>
      </c>
      <c r="Y175" s="22">
        <v>0.24676177603351304</v>
      </c>
      <c r="Z175" s="22">
        <v>2.4946823585895402E-2</v>
      </c>
      <c r="AC175" s="22">
        <v>2.9313504447006252E-2</v>
      </c>
      <c r="AD175" s="22">
        <v>0.98886830769118483</v>
      </c>
      <c r="AE175" s="22">
        <v>0.24676177603351304</v>
      </c>
      <c r="AF175" s="22">
        <v>2.4946823585895402E-2</v>
      </c>
    </row>
    <row r="176" spans="1:32" x14ac:dyDescent="0.25">
      <c r="A176" s="183" t="s">
        <v>455</v>
      </c>
      <c r="B176" s="183" t="s">
        <v>56</v>
      </c>
      <c r="C176" s="183" t="s">
        <v>25</v>
      </c>
      <c r="D176" s="183">
        <v>1</v>
      </c>
      <c r="E176" s="183">
        <v>0</v>
      </c>
      <c r="F176" s="183">
        <v>1</v>
      </c>
      <c r="G176" s="188">
        <v>0.2888249</v>
      </c>
      <c r="H176" s="188">
        <v>1.9796190000000002E-2</v>
      </c>
      <c r="W176" s="22">
        <v>2.9313504447006252E-2</v>
      </c>
      <c r="X176" s="22">
        <v>0.98886830769118483</v>
      </c>
      <c r="Y176" s="22">
        <v>0.24676177603351304</v>
      </c>
      <c r="Z176" s="22">
        <v>2.4946823585895402E-2</v>
      </c>
      <c r="AC176" s="22">
        <v>2.9313504447006252E-2</v>
      </c>
      <c r="AD176" s="22">
        <v>0.98886830769118483</v>
      </c>
      <c r="AE176" s="22">
        <v>0.24676177603351304</v>
      </c>
      <c r="AF176" s="22">
        <v>2.4946823585895402E-2</v>
      </c>
    </row>
    <row r="177" spans="1:32" x14ac:dyDescent="0.25">
      <c r="A177" s="183" t="s">
        <v>455</v>
      </c>
      <c r="B177" s="183" t="s">
        <v>56</v>
      </c>
      <c r="C177" s="183" t="s">
        <v>26</v>
      </c>
      <c r="D177" s="183">
        <v>1</v>
      </c>
      <c r="E177" s="183">
        <v>0</v>
      </c>
      <c r="F177" s="183">
        <v>1</v>
      </c>
      <c r="G177" s="188">
        <v>0.2888249</v>
      </c>
      <c r="H177" s="188">
        <v>1.9796190000000002E-2</v>
      </c>
      <c r="W177" s="22">
        <v>2.9313504447006252E-2</v>
      </c>
      <c r="X177" s="22">
        <v>0.98886830769118483</v>
      </c>
      <c r="Y177" s="22">
        <v>0.24676177603351304</v>
      </c>
      <c r="Z177" s="22">
        <v>2.4946823585895402E-2</v>
      </c>
      <c r="AC177" s="22">
        <v>2.9313504447006252E-2</v>
      </c>
      <c r="AD177" s="22">
        <v>0.98886830769118483</v>
      </c>
      <c r="AE177" s="22">
        <v>0.24676177603351304</v>
      </c>
      <c r="AF177" s="22">
        <v>2.4946823585895402E-2</v>
      </c>
    </row>
    <row r="178" spans="1:32" x14ac:dyDescent="0.25">
      <c r="A178" s="183" t="s">
        <v>455</v>
      </c>
      <c r="B178" s="183" t="s">
        <v>56</v>
      </c>
      <c r="C178" s="183" t="s">
        <v>27</v>
      </c>
      <c r="D178" s="183">
        <v>1</v>
      </c>
      <c r="E178" s="183">
        <v>0</v>
      </c>
      <c r="F178" s="183">
        <v>1</v>
      </c>
      <c r="G178" s="188">
        <v>0.42240891000000003</v>
      </c>
      <c r="H178" s="188">
        <v>4.8960289999999997E-2</v>
      </c>
      <c r="W178" s="22">
        <v>2.7072261111004303E-2</v>
      </c>
      <c r="X178" s="22">
        <v>0.99326974021417935</v>
      </c>
      <c r="Y178" s="22">
        <v>0.42271430694594797</v>
      </c>
      <c r="Z178" s="22">
        <v>5.0595078365627634E-2</v>
      </c>
      <c r="AC178" s="22">
        <v>2.7072261111004303E-2</v>
      </c>
      <c r="AD178" s="22">
        <v>0.99326974021417935</v>
      </c>
      <c r="AE178" s="22">
        <v>0.42271430694594797</v>
      </c>
      <c r="AF178" s="22">
        <v>5.0595078365627634E-2</v>
      </c>
    </row>
    <row r="179" spans="1:32" x14ac:dyDescent="0.25">
      <c r="A179" s="183" t="s">
        <v>455</v>
      </c>
      <c r="B179" s="183" t="s">
        <v>56</v>
      </c>
      <c r="C179" s="183" t="s">
        <v>28</v>
      </c>
      <c r="D179" s="183">
        <v>1</v>
      </c>
      <c r="E179" s="183">
        <v>0</v>
      </c>
      <c r="F179" s="183">
        <v>1</v>
      </c>
      <c r="G179" s="188">
        <v>0.42240891000000003</v>
      </c>
      <c r="H179" s="188">
        <v>4.8960289999999997E-2</v>
      </c>
      <c r="W179" s="22">
        <v>2.7072261111004303E-2</v>
      </c>
      <c r="X179" s="22">
        <v>0.99326974021417935</v>
      </c>
      <c r="Y179" s="22">
        <v>0.42271430694594797</v>
      </c>
      <c r="Z179" s="22">
        <v>5.0595078365627634E-2</v>
      </c>
      <c r="AC179" s="22">
        <v>2.7072261111004303E-2</v>
      </c>
      <c r="AD179" s="22">
        <v>0.99326974021417935</v>
      </c>
      <c r="AE179" s="22">
        <v>0.42271430694594797</v>
      </c>
      <c r="AF179" s="22">
        <v>5.0595078365627634E-2</v>
      </c>
    </row>
    <row r="180" spans="1:32" x14ac:dyDescent="0.25">
      <c r="A180" s="183" t="s">
        <v>455</v>
      </c>
      <c r="B180" s="183" t="s">
        <v>56</v>
      </c>
      <c r="C180" s="183" t="s">
        <v>29</v>
      </c>
      <c r="D180" s="183">
        <v>1</v>
      </c>
      <c r="E180" s="183">
        <v>0</v>
      </c>
      <c r="F180" s="183">
        <v>1</v>
      </c>
      <c r="G180" s="188">
        <v>0.42240891000000003</v>
      </c>
      <c r="H180" s="188">
        <v>4.8960289999999997E-2</v>
      </c>
      <c r="W180" s="22">
        <v>2.7072261111004303E-2</v>
      </c>
      <c r="X180" s="22">
        <v>0.99326974021417935</v>
      </c>
      <c r="Y180" s="22">
        <v>0.42271430694594797</v>
      </c>
      <c r="Z180" s="22">
        <v>5.0595078365627634E-2</v>
      </c>
      <c r="AC180" s="22">
        <v>2.7072261111004303E-2</v>
      </c>
      <c r="AD180" s="22">
        <v>0.99326974021417935</v>
      </c>
      <c r="AE180" s="22">
        <v>0.42271430694594797</v>
      </c>
      <c r="AF180" s="22">
        <v>5.0595078365627634E-2</v>
      </c>
    </row>
    <row r="181" spans="1:32" x14ac:dyDescent="0.25">
      <c r="A181" s="183" t="s">
        <v>455</v>
      </c>
      <c r="B181" s="183" t="s">
        <v>56</v>
      </c>
      <c r="C181" s="183" t="s">
        <v>30</v>
      </c>
      <c r="D181" s="183">
        <v>1</v>
      </c>
      <c r="E181" s="183">
        <v>0</v>
      </c>
      <c r="F181" s="183">
        <v>1</v>
      </c>
      <c r="G181" s="188">
        <v>0.42240891000000003</v>
      </c>
      <c r="H181" s="188">
        <v>4.8960289999999997E-2</v>
      </c>
      <c r="W181" s="22">
        <v>2.7072261111004303E-2</v>
      </c>
      <c r="X181" s="22">
        <v>0.99326974021417935</v>
      </c>
      <c r="Y181" s="22">
        <v>0.42271430694594797</v>
      </c>
      <c r="Z181" s="22">
        <v>5.0595078365627634E-2</v>
      </c>
      <c r="AC181" s="22">
        <v>2.7072261111004303E-2</v>
      </c>
      <c r="AD181" s="22">
        <v>0.99326974021417935</v>
      </c>
      <c r="AE181" s="22">
        <v>0.42271430694594797</v>
      </c>
      <c r="AF181" s="22">
        <v>5.0595078365627634E-2</v>
      </c>
    </row>
    <row r="182" spans="1:32" x14ac:dyDescent="0.25">
      <c r="A182" s="183" t="s">
        <v>58</v>
      </c>
      <c r="B182" s="183" t="s">
        <v>57</v>
      </c>
      <c r="C182" s="183" t="s">
        <v>19</v>
      </c>
      <c r="D182" s="183">
        <v>1</v>
      </c>
      <c r="E182" s="183">
        <v>0</v>
      </c>
      <c r="F182" s="183">
        <v>1</v>
      </c>
      <c r="G182" s="188">
        <v>0.42240891000000003</v>
      </c>
      <c r="H182" s="188">
        <v>4.8960289999999997E-2</v>
      </c>
      <c r="W182" s="22">
        <v>2.7072261111004303E-2</v>
      </c>
      <c r="X182" s="22">
        <v>0.99326974021417935</v>
      </c>
      <c r="Y182" s="22">
        <v>0.42271430694594797</v>
      </c>
      <c r="Z182" s="22">
        <v>5.0595078365627634E-2</v>
      </c>
      <c r="AC182" s="22">
        <v>2.7072261111004303E-2</v>
      </c>
      <c r="AD182" s="22">
        <v>0.99326974021417935</v>
      </c>
      <c r="AE182" s="22">
        <v>0.42271430694594797</v>
      </c>
      <c r="AF182" s="22">
        <v>5.0595078365627634E-2</v>
      </c>
    </row>
    <row r="183" spans="1:32" x14ac:dyDescent="0.25">
      <c r="A183" s="183" t="s">
        <v>58</v>
      </c>
      <c r="B183" s="183" t="s">
        <v>57</v>
      </c>
      <c r="C183" s="183" t="s">
        <v>20</v>
      </c>
      <c r="D183" s="183">
        <v>1</v>
      </c>
      <c r="E183" s="183">
        <v>0</v>
      </c>
      <c r="F183" s="183">
        <v>1</v>
      </c>
      <c r="G183" s="188">
        <v>0.42240891000000003</v>
      </c>
      <c r="H183" s="188">
        <v>4.8960289999999997E-2</v>
      </c>
      <c r="W183" s="22">
        <v>2.7072261111004303E-2</v>
      </c>
      <c r="X183" s="22">
        <v>0.99326974021417935</v>
      </c>
      <c r="Y183" s="22">
        <v>0.42271430694594797</v>
      </c>
      <c r="Z183" s="22">
        <v>5.0595078365627634E-2</v>
      </c>
      <c r="AC183" s="22">
        <v>2.7072261111004303E-2</v>
      </c>
      <c r="AD183" s="22">
        <v>0.99326974021417935</v>
      </c>
      <c r="AE183" s="22">
        <v>0.42271430694594797</v>
      </c>
      <c r="AF183" s="22">
        <v>5.0595078365627634E-2</v>
      </c>
    </row>
    <row r="184" spans="1:32" x14ac:dyDescent="0.25">
      <c r="A184" s="183" t="s">
        <v>58</v>
      </c>
      <c r="B184" s="183" t="s">
        <v>57</v>
      </c>
      <c r="C184" s="183" t="s">
        <v>21</v>
      </c>
      <c r="D184" s="183">
        <v>1</v>
      </c>
      <c r="E184" s="183">
        <v>0</v>
      </c>
      <c r="F184" s="183">
        <v>1</v>
      </c>
      <c r="G184" s="188">
        <v>0.42240891000000003</v>
      </c>
      <c r="H184" s="188">
        <v>4.8960289999999997E-2</v>
      </c>
      <c r="W184" s="22">
        <v>2.7072261111004303E-2</v>
      </c>
      <c r="X184" s="22">
        <v>0.99326974021417935</v>
      </c>
      <c r="Y184" s="22">
        <v>0.42271430694594797</v>
      </c>
      <c r="Z184" s="22">
        <v>5.0595078365627634E-2</v>
      </c>
      <c r="AC184" s="22">
        <v>2.7072261111004303E-2</v>
      </c>
      <c r="AD184" s="22">
        <v>0.99326974021417935</v>
      </c>
      <c r="AE184" s="22">
        <v>0.42271430694594797</v>
      </c>
      <c r="AF184" s="22">
        <v>5.0595078365627634E-2</v>
      </c>
    </row>
    <row r="185" spans="1:32" x14ac:dyDescent="0.25">
      <c r="A185" s="183" t="s">
        <v>58</v>
      </c>
      <c r="B185" s="183" t="s">
        <v>57</v>
      </c>
      <c r="C185" s="183" t="s">
        <v>22</v>
      </c>
      <c r="D185" s="183">
        <v>1</v>
      </c>
      <c r="E185" s="183">
        <v>0</v>
      </c>
      <c r="F185" s="183">
        <v>1</v>
      </c>
      <c r="G185" s="188">
        <v>0.14862101</v>
      </c>
      <c r="H185" s="188">
        <v>4.4471129999999998E-2</v>
      </c>
      <c r="W185" s="22">
        <v>2.9313504447006252E-2</v>
      </c>
      <c r="X185" s="22">
        <v>0.98886830769118483</v>
      </c>
      <c r="Y185" s="22">
        <v>0.24676177603351304</v>
      </c>
      <c r="Z185" s="22">
        <v>2.4946823585895402E-2</v>
      </c>
      <c r="AC185" s="22">
        <v>2.9313504447006252E-2</v>
      </c>
      <c r="AD185" s="22">
        <v>0.98886830769118483</v>
      </c>
      <c r="AE185" s="22">
        <v>0.24676177603351304</v>
      </c>
      <c r="AF185" s="22">
        <v>2.4946823585895402E-2</v>
      </c>
    </row>
    <row r="186" spans="1:32" x14ac:dyDescent="0.25">
      <c r="A186" s="183" t="s">
        <v>58</v>
      </c>
      <c r="B186" s="183" t="s">
        <v>57</v>
      </c>
      <c r="C186" s="183" t="s">
        <v>23</v>
      </c>
      <c r="D186" s="183">
        <v>1</v>
      </c>
      <c r="E186" s="183">
        <v>0</v>
      </c>
      <c r="F186" s="183">
        <v>1</v>
      </c>
      <c r="G186" s="188">
        <v>0.14862101</v>
      </c>
      <c r="H186" s="188">
        <v>4.4471129999999998E-2</v>
      </c>
      <c r="W186" s="22">
        <v>2.9313504447006252E-2</v>
      </c>
      <c r="X186" s="22">
        <v>0.98886830769118483</v>
      </c>
      <c r="Y186" s="22">
        <v>0.24676177603351304</v>
      </c>
      <c r="Z186" s="22">
        <v>2.4946823585895402E-2</v>
      </c>
      <c r="AC186" s="22">
        <v>2.9313504447006252E-2</v>
      </c>
      <c r="AD186" s="22">
        <v>0.98886830769118483</v>
      </c>
      <c r="AE186" s="22">
        <v>0.24676177603351304</v>
      </c>
      <c r="AF186" s="22">
        <v>2.4946823585895402E-2</v>
      </c>
    </row>
    <row r="187" spans="1:32" x14ac:dyDescent="0.25">
      <c r="A187" s="183" t="s">
        <v>58</v>
      </c>
      <c r="B187" s="183" t="s">
        <v>57</v>
      </c>
      <c r="C187" s="183" t="s">
        <v>24</v>
      </c>
      <c r="D187" s="183">
        <v>1</v>
      </c>
      <c r="E187" s="183">
        <v>0</v>
      </c>
      <c r="F187" s="183">
        <v>1</v>
      </c>
      <c r="G187" s="188">
        <v>0.14862101</v>
      </c>
      <c r="H187" s="188">
        <v>4.4471129999999998E-2</v>
      </c>
      <c r="W187" s="22">
        <v>2.9313504447006252E-2</v>
      </c>
      <c r="X187" s="22">
        <v>0.98886830769118483</v>
      </c>
      <c r="Y187" s="22">
        <v>0.24676177603351304</v>
      </c>
      <c r="Z187" s="22">
        <v>2.4946823585895402E-2</v>
      </c>
      <c r="AC187" s="22">
        <v>2.9313504447006252E-2</v>
      </c>
      <c r="AD187" s="22">
        <v>0.98886830769118483</v>
      </c>
      <c r="AE187" s="22">
        <v>0.24676177603351304</v>
      </c>
      <c r="AF187" s="22">
        <v>2.4946823585895402E-2</v>
      </c>
    </row>
    <row r="188" spans="1:32" x14ac:dyDescent="0.25">
      <c r="A188" s="183" t="s">
        <v>58</v>
      </c>
      <c r="B188" s="183" t="s">
        <v>57</v>
      </c>
      <c r="C188" s="183" t="s">
        <v>25</v>
      </c>
      <c r="D188" s="183">
        <v>1</v>
      </c>
      <c r="E188" s="183">
        <v>0</v>
      </c>
      <c r="F188" s="183">
        <v>1</v>
      </c>
      <c r="G188" s="188">
        <v>0.14862101</v>
      </c>
      <c r="H188" s="188">
        <v>4.4471129999999998E-2</v>
      </c>
      <c r="W188" s="22">
        <v>2.9313504447006252E-2</v>
      </c>
      <c r="X188" s="22">
        <v>0.98886830769118483</v>
      </c>
      <c r="Y188" s="22">
        <v>0.24676177603351304</v>
      </c>
      <c r="Z188" s="22">
        <v>2.4946823585895402E-2</v>
      </c>
      <c r="AC188" s="22">
        <v>2.9313504447006252E-2</v>
      </c>
      <c r="AD188" s="22">
        <v>0.98886830769118483</v>
      </c>
      <c r="AE188" s="22">
        <v>0.24676177603351304</v>
      </c>
      <c r="AF188" s="22">
        <v>2.4946823585895402E-2</v>
      </c>
    </row>
    <row r="189" spans="1:32" x14ac:dyDescent="0.25">
      <c r="A189" s="183" t="s">
        <v>58</v>
      </c>
      <c r="B189" s="183" t="s">
        <v>57</v>
      </c>
      <c r="C189" s="183" t="s">
        <v>26</v>
      </c>
      <c r="D189" s="183">
        <v>1</v>
      </c>
      <c r="E189" s="183">
        <v>0</v>
      </c>
      <c r="F189" s="183">
        <v>1</v>
      </c>
      <c r="G189" s="188">
        <v>0.14862101</v>
      </c>
      <c r="H189" s="188">
        <v>4.4471129999999998E-2</v>
      </c>
      <c r="W189" s="22">
        <v>2.9313504447006252E-2</v>
      </c>
      <c r="X189" s="22">
        <v>0.98886830769118483</v>
      </c>
      <c r="Y189" s="22">
        <v>0.24676177603351304</v>
      </c>
      <c r="Z189" s="22">
        <v>2.4946823585895402E-2</v>
      </c>
      <c r="AC189" s="22">
        <v>2.9313504447006252E-2</v>
      </c>
      <c r="AD189" s="22">
        <v>0.98886830769118483</v>
      </c>
      <c r="AE189" s="22">
        <v>0.24676177603351304</v>
      </c>
      <c r="AF189" s="22">
        <v>2.4946823585895402E-2</v>
      </c>
    </row>
    <row r="190" spans="1:32" x14ac:dyDescent="0.25">
      <c r="A190" s="183" t="s">
        <v>58</v>
      </c>
      <c r="B190" s="183" t="s">
        <v>57</v>
      </c>
      <c r="C190" s="183" t="s">
        <v>27</v>
      </c>
      <c r="D190" s="183">
        <v>1</v>
      </c>
      <c r="E190" s="183">
        <v>0</v>
      </c>
      <c r="F190" s="183">
        <v>1</v>
      </c>
      <c r="G190" s="188">
        <v>0.42240891000000003</v>
      </c>
      <c r="H190" s="188">
        <v>4.8960289999999997E-2</v>
      </c>
      <c r="W190" s="22">
        <v>2.7072261111004303E-2</v>
      </c>
      <c r="X190" s="22">
        <v>0.99326974021417935</v>
      </c>
      <c r="Y190" s="22">
        <v>0.42271430694594797</v>
      </c>
      <c r="Z190" s="22">
        <v>5.0595078365627634E-2</v>
      </c>
      <c r="AC190" s="22">
        <v>2.7072261111004303E-2</v>
      </c>
      <c r="AD190" s="22">
        <v>0.99326974021417935</v>
      </c>
      <c r="AE190" s="22">
        <v>0.42271430694594797</v>
      </c>
      <c r="AF190" s="22">
        <v>5.0595078365627634E-2</v>
      </c>
    </row>
    <row r="191" spans="1:32" x14ac:dyDescent="0.25">
      <c r="A191" s="183" t="s">
        <v>58</v>
      </c>
      <c r="B191" s="183" t="s">
        <v>57</v>
      </c>
      <c r="C191" s="183" t="s">
        <v>28</v>
      </c>
      <c r="D191" s="183">
        <v>1</v>
      </c>
      <c r="E191" s="183">
        <v>0</v>
      </c>
      <c r="F191" s="183">
        <v>1</v>
      </c>
      <c r="G191" s="188">
        <v>0.42240891000000003</v>
      </c>
      <c r="H191" s="188">
        <v>4.8960289999999997E-2</v>
      </c>
      <c r="W191" s="22">
        <v>2.7072261111004303E-2</v>
      </c>
      <c r="X191" s="22">
        <v>0.99326974021417935</v>
      </c>
      <c r="Y191" s="22">
        <v>0.42271430694594797</v>
      </c>
      <c r="Z191" s="22">
        <v>5.0595078365627634E-2</v>
      </c>
      <c r="AC191" s="22">
        <v>2.7072261111004303E-2</v>
      </c>
      <c r="AD191" s="22">
        <v>0.99326974021417935</v>
      </c>
      <c r="AE191" s="22">
        <v>0.42271430694594797</v>
      </c>
      <c r="AF191" s="22">
        <v>5.0595078365627634E-2</v>
      </c>
    </row>
    <row r="192" spans="1:32" x14ac:dyDescent="0.25">
      <c r="A192" s="183" t="s">
        <v>58</v>
      </c>
      <c r="B192" s="183" t="s">
        <v>57</v>
      </c>
      <c r="C192" s="183" t="s">
        <v>29</v>
      </c>
      <c r="D192" s="183">
        <v>1</v>
      </c>
      <c r="E192" s="183">
        <v>0</v>
      </c>
      <c r="F192" s="183">
        <v>1</v>
      </c>
      <c r="G192" s="188">
        <v>0.42240891000000003</v>
      </c>
      <c r="H192" s="188">
        <v>4.8960289999999997E-2</v>
      </c>
      <c r="W192" s="22">
        <v>2.7072261111004303E-2</v>
      </c>
      <c r="X192" s="22">
        <v>0.99326974021417935</v>
      </c>
      <c r="Y192" s="22">
        <v>0.42271430694594797</v>
      </c>
      <c r="Z192" s="22">
        <v>5.0595078365627634E-2</v>
      </c>
      <c r="AC192" s="22">
        <v>2.7072261111004303E-2</v>
      </c>
      <c r="AD192" s="22">
        <v>0.99326974021417935</v>
      </c>
      <c r="AE192" s="22">
        <v>0.42271430694594797</v>
      </c>
      <c r="AF192" s="22">
        <v>5.0595078365627634E-2</v>
      </c>
    </row>
    <row r="193" spans="1:32" x14ac:dyDescent="0.25">
      <c r="A193" s="183" t="s">
        <v>58</v>
      </c>
      <c r="B193" s="183" t="s">
        <v>57</v>
      </c>
      <c r="C193" s="183" t="s">
        <v>30</v>
      </c>
      <c r="D193" s="183">
        <v>1</v>
      </c>
      <c r="E193" s="183">
        <v>0</v>
      </c>
      <c r="F193" s="183">
        <v>1</v>
      </c>
      <c r="G193" s="188">
        <v>0.42240891000000003</v>
      </c>
      <c r="H193" s="188">
        <v>4.8960289999999997E-2</v>
      </c>
      <c r="W193" s="22">
        <v>2.7072261111004303E-2</v>
      </c>
      <c r="X193" s="22">
        <v>0.99326974021417935</v>
      </c>
      <c r="Y193" s="22">
        <v>0.42271430694594797</v>
      </c>
      <c r="Z193" s="22">
        <v>5.0595078365627634E-2</v>
      </c>
      <c r="AC193" s="22">
        <v>2.7072261111004303E-2</v>
      </c>
      <c r="AD193" s="22">
        <v>0.99326974021417935</v>
      </c>
      <c r="AE193" s="22">
        <v>0.42271430694594797</v>
      </c>
      <c r="AF193" s="22">
        <v>5.0595078365627634E-2</v>
      </c>
    </row>
    <row r="194" spans="1:32" x14ac:dyDescent="0.25">
      <c r="A194" s="183" t="s">
        <v>59</v>
      </c>
      <c r="B194" s="183" t="s">
        <v>455</v>
      </c>
      <c r="C194" s="183" t="s">
        <v>19</v>
      </c>
      <c r="D194" s="183">
        <v>1</v>
      </c>
      <c r="E194" s="183">
        <v>0</v>
      </c>
      <c r="F194" s="183">
        <v>1</v>
      </c>
      <c r="G194" s="188">
        <v>0.42240891000000003</v>
      </c>
      <c r="H194" s="188">
        <v>4.8960289999999997E-2</v>
      </c>
      <c r="W194" s="22">
        <v>2.7072261111004303E-2</v>
      </c>
      <c r="X194" s="22">
        <v>0.99326974021417935</v>
      </c>
      <c r="Y194" s="22">
        <v>0.42271430694594797</v>
      </c>
      <c r="Z194" s="22">
        <v>5.0595078365627634E-2</v>
      </c>
      <c r="AC194" s="22">
        <v>2.7072261111004303E-2</v>
      </c>
      <c r="AD194" s="22">
        <v>0.99326974021417935</v>
      </c>
      <c r="AE194" s="22">
        <v>0.42271430694594797</v>
      </c>
      <c r="AF194" s="22">
        <v>5.0595078365627634E-2</v>
      </c>
    </row>
    <row r="195" spans="1:32" x14ac:dyDescent="0.25">
      <c r="A195" s="183" t="s">
        <v>59</v>
      </c>
      <c r="B195" s="183" t="s">
        <v>455</v>
      </c>
      <c r="C195" s="183" t="s">
        <v>20</v>
      </c>
      <c r="D195" s="183">
        <v>1</v>
      </c>
      <c r="E195" s="183">
        <v>0</v>
      </c>
      <c r="F195" s="183">
        <v>1</v>
      </c>
      <c r="G195" s="188">
        <v>0.42240891000000003</v>
      </c>
      <c r="H195" s="188">
        <v>4.8960289999999997E-2</v>
      </c>
      <c r="W195" s="22">
        <v>2.7072261111004303E-2</v>
      </c>
      <c r="X195" s="22">
        <v>0.99326974021417935</v>
      </c>
      <c r="Y195" s="22">
        <v>0.42271430694594797</v>
      </c>
      <c r="Z195" s="22">
        <v>5.0595078365627634E-2</v>
      </c>
      <c r="AC195" s="22">
        <v>2.7072261111004303E-2</v>
      </c>
      <c r="AD195" s="22">
        <v>0.99326974021417935</v>
      </c>
      <c r="AE195" s="22">
        <v>0.42271430694594797</v>
      </c>
      <c r="AF195" s="22">
        <v>5.0595078365627634E-2</v>
      </c>
    </row>
    <row r="196" spans="1:32" x14ac:dyDescent="0.25">
      <c r="A196" s="183" t="s">
        <v>59</v>
      </c>
      <c r="B196" s="183" t="s">
        <v>455</v>
      </c>
      <c r="C196" s="183" t="s">
        <v>21</v>
      </c>
      <c r="D196" s="183">
        <v>1</v>
      </c>
      <c r="E196" s="183">
        <v>0</v>
      </c>
      <c r="F196" s="183">
        <v>1</v>
      </c>
      <c r="G196" s="188">
        <v>0.42240891000000003</v>
      </c>
      <c r="H196" s="188">
        <v>4.8960289999999997E-2</v>
      </c>
      <c r="W196" s="22">
        <v>2.7072261111004303E-2</v>
      </c>
      <c r="X196" s="22">
        <v>0.99326974021417935</v>
      </c>
      <c r="Y196" s="22">
        <v>0.42271430694594797</v>
      </c>
      <c r="Z196" s="22">
        <v>5.0595078365627634E-2</v>
      </c>
      <c r="AC196" s="22">
        <v>2.7072261111004303E-2</v>
      </c>
      <c r="AD196" s="22">
        <v>0.99326974021417935</v>
      </c>
      <c r="AE196" s="22">
        <v>0.42271430694594797</v>
      </c>
      <c r="AF196" s="22">
        <v>5.0595078365627634E-2</v>
      </c>
    </row>
    <row r="197" spans="1:32" x14ac:dyDescent="0.25">
      <c r="A197" s="183" t="s">
        <v>59</v>
      </c>
      <c r="B197" s="183" t="s">
        <v>455</v>
      </c>
      <c r="C197" s="183" t="s">
        <v>22</v>
      </c>
      <c r="D197" s="183">
        <v>1</v>
      </c>
      <c r="E197" s="183">
        <v>0</v>
      </c>
      <c r="F197" s="183">
        <v>1</v>
      </c>
      <c r="G197" s="188">
        <v>0.14862101</v>
      </c>
      <c r="H197" s="188">
        <v>4.4471129999999998E-2</v>
      </c>
      <c r="W197" s="22">
        <v>2.9313504447006252E-2</v>
      </c>
      <c r="X197" s="22">
        <v>0.98886830769118483</v>
      </c>
      <c r="Y197" s="22">
        <v>0.24676177603351304</v>
      </c>
      <c r="Z197" s="22">
        <v>2.4946823585895402E-2</v>
      </c>
      <c r="AC197" s="22">
        <v>2.9313504447006252E-2</v>
      </c>
      <c r="AD197" s="22">
        <v>0.98886830769118483</v>
      </c>
      <c r="AE197" s="22">
        <v>0.24676177603351304</v>
      </c>
      <c r="AF197" s="22">
        <v>2.4946823585895402E-2</v>
      </c>
    </row>
    <row r="198" spans="1:32" x14ac:dyDescent="0.25">
      <c r="A198" s="183" t="s">
        <v>59</v>
      </c>
      <c r="B198" s="183" t="s">
        <v>455</v>
      </c>
      <c r="C198" s="183" t="s">
        <v>23</v>
      </c>
      <c r="D198" s="183">
        <v>1</v>
      </c>
      <c r="E198" s="183">
        <v>0</v>
      </c>
      <c r="F198" s="183">
        <v>1</v>
      </c>
      <c r="G198" s="188">
        <v>0.14862101</v>
      </c>
      <c r="H198" s="188">
        <v>4.4471129999999998E-2</v>
      </c>
      <c r="W198" s="22">
        <v>2.9313504447006252E-2</v>
      </c>
      <c r="X198" s="22">
        <v>0.98886830769118483</v>
      </c>
      <c r="Y198" s="22">
        <v>0.24676177603351304</v>
      </c>
      <c r="Z198" s="22">
        <v>2.4946823585895402E-2</v>
      </c>
      <c r="AC198" s="22">
        <v>2.9313504447006252E-2</v>
      </c>
      <c r="AD198" s="22">
        <v>0.98886830769118483</v>
      </c>
      <c r="AE198" s="22">
        <v>0.24676177603351304</v>
      </c>
      <c r="AF198" s="22">
        <v>2.4946823585895402E-2</v>
      </c>
    </row>
    <row r="199" spans="1:32" x14ac:dyDescent="0.25">
      <c r="A199" s="183" t="s">
        <v>59</v>
      </c>
      <c r="B199" s="183" t="s">
        <v>455</v>
      </c>
      <c r="C199" s="183" t="s">
        <v>24</v>
      </c>
      <c r="D199" s="183">
        <v>1</v>
      </c>
      <c r="E199" s="183">
        <v>0</v>
      </c>
      <c r="F199" s="183">
        <v>1</v>
      </c>
      <c r="G199" s="188">
        <v>0.14862101</v>
      </c>
      <c r="H199" s="188">
        <v>4.4471129999999998E-2</v>
      </c>
      <c r="W199" s="22">
        <v>2.9313504447006252E-2</v>
      </c>
      <c r="X199" s="22">
        <v>0.98886830769118483</v>
      </c>
      <c r="Y199" s="22">
        <v>0.24676177603351304</v>
      </c>
      <c r="Z199" s="22">
        <v>2.4946823585895402E-2</v>
      </c>
      <c r="AC199" s="22">
        <v>2.9313504447006252E-2</v>
      </c>
      <c r="AD199" s="22">
        <v>0.98886830769118483</v>
      </c>
      <c r="AE199" s="22">
        <v>0.24676177603351304</v>
      </c>
      <c r="AF199" s="22">
        <v>2.4946823585895402E-2</v>
      </c>
    </row>
    <row r="200" spans="1:32" x14ac:dyDescent="0.25">
      <c r="A200" s="183" t="s">
        <v>59</v>
      </c>
      <c r="B200" s="183" t="s">
        <v>455</v>
      </c>
      <c r="C200" s="183" t="s">
        <v>25</v>
      </c>
      <c r="D200" s="183">
        <v>1</v>
      </c>
      <c r="E200" s="183">
        <v>0</v>
      </c>
      <c r="F200" s="183">
        <v>1</v>
      </c>
      <c r="G200" s="188">
        <v>0.14862101</v>
      </c>
      <c r="H200" s="188">
        <v>4.4471129999999998E-2</v>
      </c>
      <c r="W200" s="22">
        <v>2.9313504447006252E-2</v>
      </c>
      <c r="X200" s="22">
        <v>0.98886830769118483</v>
      </c>
      <c r="Y200" s="22">
        <v>0.24676177603351304</v>
      </c>
      <c r="Z200" s="22">
        <v>2.4946823585895402E-2</v>
      </c>
      <c r="AC200" s="22">
        <v>2.9313504447006252E-2</v>
      </c>
      <c r="AD200" s="22">
        <v>0.98886830769118483</v>
      </c>
      <c r="AE200" s="22">
        <v>0.24676177603351304</v>
      </c>
      <c r="AF200" s="22">
        <v>2.4946823585895402E-2</v>
      </c>
    </row>
    <row r="201" spans="1:32" x14ac:dyDescent="0.25">
      <c r="A201" s="183" t="s">
        <v>59</v>
      </c>
      <c r="B201" s="183" t="s">
        <v>455</v>
      </c>
      <c r="C201" s="183" t="s">
        <v>26</v>
      </c>
      <c r="D201" s="183">
        <v>1</v>
      </c>
      <c r="E201" s="183">
        <v>0</v>
      </c>
      <c r="F201" s="183">
        <v>1</v>
      </c>
      <c r="G201" s="188">
        <v>0.14862101</v>
      </c>
      <c r="H201" s="188">
        <v>4.4471129999999998E-2</v>
      </c>
      <c r="W201" s="22">
        <v>2.9313504447006252E-2</v>
      </c>
      <c r="X201" s="22">
        <v>0.98886830769118483</v>
      </c>
      <c r="Y201" s="22">
        <v>0.24676177603351304</v>
      </c>
      <c r="Z201" s="22">
        <v>2.4946823585895402E-2</v>
      </c>
      <c r="AC201" s="22">
        <v>2.9313504447006252E-2</v>
      </c>
      <c r="AD201" s="22">
        <v>0.98886830769118483</v>
      </c>
      <c r="AE201" s="22">
        <v>0.24676177603351304</v>
      </c>
      <c r="AF201" s="22">
        <v>2.4946823585895402E-2</v>
      </c>
    </row>
    <row r="202" spans="1:32" x14ac:dyDescent="0.25">
      <c r="A202" s="183" t="s">
        <v>59</v>
      </c>
      <c r="B202" s="183" t="s">
        <v>455</v>
      </c>
      <c r="C202" s="183" t="s">
        <v>27</v>
      </c>
      <c r="D202" s="183">
        <v>1</v>
      </c>
      <c r="E202" s="183">
        <v>0</v>
      </c>
      <c r="F202" s="183">
        <v>1</v>
      </c>
      <c r="G202" s="188">
        <v>0.42240891000000003</v>
      </c>
      <c r="H202" s="188">
        <v>4.8960289999999997E-2</v>
      </c>
      <c r="W202" s="22">
        <v>2.7072261111004303E-2</v>
      </c>
      <c r="X202" s="22">
        <v>0.99326974021417935</v>
      </c>
      <c r="Y202" s="22">
        <v>0.42271430694594797</v>
      </c>
      <c r="Z202" s="22">
        <v>5.0595078365627634E-2</v>
      </c>
      <c r="AC202" s="22">
        <v>2.7072261111004303E-2</v>
      </c>
      <c r="AD202" s="22">
        <v>0.99326974021417935</v>
      </c>
      <c r="AE202" s="22">
        <v>0.42271430694594797</v>
      </c>
      <c r="AF202" s="22">
        <v>5.0595078365627634E-2</v>
      </c>
    </row>
    <row r="203" spans="1:32" x14ac:dyDescent="0.25">
      <c r="A203" s="183" t="s">
        <v>59</v>
      </c>
      <c r="B203" s="183" t="s">
        <v>455</v>
      </c>
      <c r="C203" s="183" t="s">
        <v>28</v>
      </c>
      <c r="D203" s="183">
        <v>1</v>
      </c>
      <c r="E203" s="183">
        <v>0</v>
      </c>
      <c r="F203" s="183">
        <v>1</v>
      </c>
      <c r="G203" s="188">
        <v>0.42240891000000003</v>
      </c>
      <c r="H203" s="188">
        <v>4.8960289999999997E-2</v>
      </c>
      <c r="W203" s="22">
        <v>2.7072261111004303E-2</v>
      </c>
      <c r="X203" s="22">
        <v>0.99326974021417935</v>
      </c>
      <c r="Y203" s="22">
        <v>0.42271430694594797</v>
      </c>
      <c r="Z203" s="22">
        <v>5.0595078365627634E-2</v>
      </c>
      <c r="AC203" s="22">
        <v>2.7072261111004303E-2</v>
      </c>
      <c r="AD203" s="22">
        <v>0.99326974021417935</v>
      </c>
      <c r="AE203" s="22">
        <v>0.42271430694594797</v>
      </c>
      <c r="AF203" s="22">
        <v>5.0595078365627634E-2</v>
      </c>
    </row>
    <row r="204" spans="1:32" x14ac:dyDescent="0.25">
      <c r="A204" s="183" t="s">
        <v>59</v>
      </c>
      <c r="B204" s="183" t="s">
        <v>455</v>
      </c>
      <c r="C204" s="183" t="s">
        <v>29</v>
      </c>
      <c r="D204" s="183">
        <v>1</v>
      </c>
      <c r="E204" s="183">
        <v>0</v>
      </c>
      <c r="F204" s="183">
        <v>1</v>
      </c>
      <c r="G204" s="188">
        <v>0.42240891000000003</v>
      </c>
      <c r="H204" s="188">
        <v>4.8960289999999997E-2</v>
      </c>
      <c r="W204" s="22">
        <v>2.7072261111004303E-2</v>
      </c>
      <c r="X204" s="22">
        <v>0.99326974021417935</v>
      </c>
      <c r="Y204" s="22">
        <v>0.42271430694594797</v>
      </c>
      <c r="Z204" s="22">
        <v>5.0595078365627634E-2</v>
      </c>
      <c r="AC204" s="22">
        <v>2.7072261111004303E-2</v>
      </c>
      <c r="AD204" s="22">
        <v>0.99326974021417935</v>
      </c>
      <c r="AE204" s="22">
        <v>0.42271430694594797</v>
      </c>
      <c r="AF204" s="22">
        <v>5.0595078365627634E-2</v>
      </c>
    </row>
    <row r="205" spans="1:32" x14ac:dyDescent="0.25">
      <c r="A205" s="183" t="s">
        <v>59</v>
      </c>
      <c r="B205" s="183" t="s">
        <v>455</v>
      </c>
      <c r="C205" s="183" t="s">
        <v>30</v>
      </c>
      <c r="D205" s="183">
        <v>1</v>
      </c>
      <c r="E205" s="183">
        <v>0</v>
      </c>
      <c r="F205" s="183">
        <v>1</v>
      </c>
      <c r="G205" s="188">
        <v>0.42240891000000003</v>
      </c>
      <c r="H205" s="188">
        <v>4.8960289999999997E-2</v>
      </c>
      <c r="W205" s="22">
        <v>2.7072261111004303E-2</v>
      </c>
      <c r="X205" s="22">
        <v>0.99326974021417935</v>
      </c>
      <c r="Y205" s="22">
        <v>0.42271430694594797</v>
      </c>
      <c r="Z205" s="22">
        <v>5.0595078365627634E-2</v>
      </c>
      <c r="AC205" s="22">
        <v>2.7072261111004303E-2</v>
      </c>
      <c r="AD205" s="22">
        <v>0.99326974021417935</v>
      </c>
      <c r="AE205" s="22">
        <v>0.42271430694594797</v>
      </c>
      <c r="AF205" s="22">
        <v>5.0595078365627634E-2</v>
      </c>
    </row>
    <row r="206" spans="1:32" x14ac:dyDescent="0.25">
      <c r="A206" s="183" t="s">
        <v>55</v>
      </c>
      <c r="B206" s="183" t="s">
        <v>54</v>
      </c>
      <c r="C206" s="183" t="s">
        <v>19</v>
      </c>
      <c r="D206" s="183">
        <v>1</v>
      </c>
      <c r="E206" s="183">
        <v>0</v>
      </c>
      <c r="F206" s="183">
        <v>1</v>
      </c>
      <c r="G206" s="188">
        <v>0.42240891000000003</v>
      </c>
      <c r="H206" s="188">
        <v>4.8960289999999997E-2</v>
      </c>
      <c r="W206" s="22">
        <v>2.7072261111004303E-2</v>
      </c>
      <c r="X206" s="22">
        <v>0.99326974021417935</v>
      </c>
      <c r="Y206" s="22">
        <v>0.42271430694594797</v>
      </c>
      <c r="Z206" s="22">
        <v>5.0595078365627634E-2</v>
      </c>
      <c r="AC206" s="22">
        <v>1.1877607920541323E-3</v>
      </c>
      <c r="AD206" s="22">
        <v>1.0039966489678811</v>
      </c>
      <c r="AE206" s="22">
        <v>0.48147111034433049</v>
      </c>
      <c r="AF206" s="22">
        <v>0.10105983856283134</v>
      </c>
    </row>
    <row r="207" spans="1:32" x14ac:dyDescent="0.25">
      <c r="A207" s="183" t="s">
        <v>55</v>
      </c>
      <c r="B207" s="183" t="s">
        <v>54</v>
      </c>
      <c r="C207" s="183" t="s">
        <v>20</v>
      </c>
      <c r="D207" s="183">
        <v>1</v>
      </c>
      <c r="E207" s="183">
        <v>0</v>
      </c>
      <c r="F207" s="183">
        <v>1</v>
      </c>
      <c r="G207" s="188">
        <v>0.42240891000000003</v>
      </c>
      <c r="H207" s="188">
        <v>4.8960289999999997E-2</v>
      </c>
      <c r="W207" s="22">
        <v>2.7072261111004303E-2</v>
      </c>
      <c r="X207" s="22">
        <v>0.99326974021417935</v>
      </c>
      <c r="Y207" s="22">
        <v>0.42271430694594797</v>
      </c>
      <c r="Z207" s="22">
        <v>5.0595078365627634E-2</v>
      </c>
      <c r="AC207" s="22">
        <v>1.1877607920541323E-3</v>
      </c>
      <c r="AD207" s="22">
        <v>1.0039966489678811</v>
      </c>
      <c r="AE207" s="22">
        <v>0.48147111034433049</v>
      </c>
      <c r="AF207" s="22">
        <v>0.10105983856283134</v>
      </c>
    </row>
    <row r="208" spans="1:32" x14ac:dyDescent="0.25">
      <c r="A208" s="183" t="s">
        <v>55</v>
      </c>
      <c r="B208" s="183" t="s">
        <v>54</v>
      </c>
      <c r="C208" s="183" t="s">
        <v>21</v>
      </c>
      <c r="D208" s="183">
        <v>1</v>
      </c>
      <c r="E208" s="183">
        <v>0</v>
      </c>
      <c r="F208" s="183">
        <v>1</v>
      </c>
      <c r="G208" s="188">
        <v>0.42240891000000003</v>
      </c>
      <c r="H208" s="188">
        <v>4.8960289999999997E-2</v>
      </c>
      <c r="W208" s="22">
        <v>2.7072261111004303E-2</v>
      </c>
      <c r="X208" s="22">
        <v>0.99326974021417935</v>
      </c>
      <c r="Y208" s="22">
        <v>0.42271430694594797</v>
      </c>
      <c r="Z208" s="22">
        <v>5.0595078365627634E-2</v>
      </c>
      <c r="AC208" s="22">
        <v>1.1877607920541323E-3</v>
      </c>
      <c r="AD208" s="22">
        <v>1.0039966489678811</v>
      </c>
      <c r="AE208" s="22">
        <v>0.48147111034433049</v>
      </c>
      <c r="AF208" s="22">
        <v>0.10105983856283134</v>
      </c>
    </row>
    <row r="209" spans="1:32" x14ac:dyDescent="0.25">
      <c r="A209" s="183" t="s">
        <v>55</v>
      </c>
      <c r="B209" s="183" t="s">
        <v>54</v>
      </c>
      <c r="C209" s="183" t="s">
        <v>22</v>
      </c>
      <c r="D209" s="183">
        <v>1</v>
      </c>
      <c r="E209" s="183">
        <v>0</v>
      </c>
      <c r="F209" s="183">
        <v>1</v>
      </c>
      <c r="G209" s="188">
        <v>0.14862101</v>
      </c>
      <c r="H209" s="188">
        <v>4.4471129999999998E-2</v>
      </c>
      <c r="W209" s="22">
        <v>2.9313504447006252E-2</v>
      </c>
      <c r="X209" s="22">
        <v>0.98886830769118483</v>
      </c>
      <c r="Y209" s="22">
        <v>0.24676177603351304</v>
      </c>
      <c r="Z209" s="22">
        <v>2.4946823585895402E-2</v>
      </c>
      <c r="AC209" s="22">
        <v>1.5942437461412402E-2</v>
      </c>
      <c r="AD209" s="22">
        <v>0.99091357130520463</v>
      </c>
      <c r="AE209" s="22">
        <v>0.16772169711848881</v>
      </c>
      <c r="AF209" s="22">
        <v>3.1354216893132524E-2</v>
      </c>
    </row>
    <row r="210" spans="1:32" x14ac:dyDescent="0.25">
      <c r="A210" s="183" t="s">
        <v>55</v>
      </c>
      <c r="B210" s="183" t="s">
        <v>54</v>
      </c>
      <c r="C210" s="183" t="s">
        <v>23</v>
      </c>
      <c r="D210" s="183">
        <v>1</v>
      </c>
      <c r="E210" s="183">
        <v>0</v>
      </c>
      <c r="F210" s="183">
        <v>1</v>
      </c>
      <c r="G210" s="188">
        <v>0.14862101</v>
      </c>
      <c r="H210" s="188">
        <v>4.4471129999999998E-2</v>
      </c>
      <c r="W210" s="22">
        <v>2.9313504447006252E-2</v>
      </c>
      <c r="X210" s="22">
        <v>0.98886830769118483</v>
      </c>
      <c r="Y210" s="22">
        <v>0.24676177603351304</v>
      </c>
      <c r="Z210" s="22">
        <v>2.4946823585895402E-2</v>
      </c>
      <c r="AC210" s="22">
        <v>1.5942437461412402E-2</v>
      </c>
      <c r="AD210" s="22">
        <v>0.99091357130520463</v>
      </c>
      <c r="AE210" s="22">
        <v>0.16772169711848881</v>
      </c>
      <c r="AF210" s="22">
        <v>3.1354216893132524E-2</v>
      </c>
    </row>
    <row r="211" spans="1:32" x14ac:dyDescent="0.25">
      <c r="A211" s="183" t="s">
        <v>55</v>
      </c>
      <c r="B211" s="183" t="s">
        <v>54</v>
      </c>
      <c r="C211" s="183" t="s">
        <v>24</v>
      </c>
      <c r="D211" s="183">
        <v>1</v>
      </c>
      <c r="E211" s="183">
        <v>0</v>
      </c>
      <c r="F211" s="183">
        <v>1</v>
      </c>
      <c r="G211" s="188">
        <v>0.14862101</v>
      </c>
      <c r="H211" s="188">
        <v>4.4471129999999998E-2</v>
      </c>
      <c r="W211" s="22">
        <v>2.9313504447006252E-2</v>
      </c>
      <c r="X211" s="22">
        <v>0.98886830769118483</v>
      </c>
      <c r="Y211" s="22">
        <v>0.24676177603351304</v>
      </c>
      <c r="Z211" s="22">
        <v>2.4946823585895402E-2</v>
      </c>
      <c r="AC211" s="22">
        <v>1.5942437461412402E-2</v>
      </c>
      <c r="AD211" s="22">
        <v>0.99091357130520463</v>
      </c>
      <c r="AE211" s="22">
        <v>0.16772169711848881</v>
      </c>
      <c r="AF211" s="22">
        <v>3.1354216893132524E-2</v>
      </c>
    </row>
    <row r="212" spans="1:32" x14ac:dyDescent="0.25">
      <c r="A212" s="183" t="s">
        <v>55</v>
      </c>
      <c r="B212" s="183" t="s">
        <v>54</v>
      </c>
      <c r="C212" s="183" t="s">
        <v>25</v>
      </c>
      <c r="D212" s="183">
        <v>1</v>
      </c>
      <c r="E212" s="183">
        <v>0</v>
      </c>
      <c r="F212" s="183">
        <v>1</v>
      </c>
      <c r="G212" s="188">
        <v>0.14862101</v>
      </c>
      <c r="H212" s="188">
        <v>4.4471129999999998E-2</v>
      </c>
      <c r="W212" s="22">
        <v>2.9313504447006252E-2</v>
      </c>
      <c r="X212" s="22">
        <v>0.98886830769118483</v>
      </c>
      <c r="Y212" s="22">
        <v>0.24676177603351304</v>
      </c>
      <c r="Z212" s="22">
        <v>2.4946823585895402E-2</v>
      </c>
      <c r="AC212" s="22">
        <v>1.5942437461412402E-2</v>
      </c>
      <c r="AD212" s="22">
        <v>0.99091357130520463</v>
      </c>
      <c r="AE212" s="22">
        <v>0.16772169711848881</v>
      </c>
      <c r="AF212" s="22">
        <v>3.1354216893132524E-2</v>
      </c>
    </row>
    <row r="213" spans="1:32" x14ac:dyDescent="0.25">
      <c r="A213" s="183" t="s">
        <v>55</v>
      </c>
      <c r="B213" s="183" t="s">
        <v>54</v>
      </c>
      <c r="C213" s="183" t="s">
        <v>26</v>
      </c>
      <c r="D213" s="183">
        <v>1</v>
      </c>
      <c r="E213" s="183">
        <v>0</v>
      </c>
      <c r="F213" s="183">
        <v>1</v>
      </c>
      <c r="G213" s="188">
        <v>0.14862101</v>
      </c>
      <c r="H213" s="188">
        <v>4.4471129999999998E-2</v>
      </c>
      <c r="W213" s="22">
        <v>2.9313504447006252E-2</v>
      </c>
      <c r="X213" s="22">
        <v>0.98886830769118483</v>
      </c>
      <c r="Y213" s="22">
        <v>0.24676177603351304</v>
      </c>
      <c r="Z213" s="22">
        <v>2.4946823585895402E-2</v>
      </c>
      <c r="AC213" s="22">
        <v>1.5942437461412402E-2</v>
      </c>
      <c r="AD213" s="22">
        <v>0.99091357130520463</v>
      </c>
      <c r="AE213" s="22">
        <v>0.16772169711848881</v>
      </c>
      <c r="AF213" s="22">
        <v>3.1354216893132524E-2</v>
      </c>
    </row>
    <row r="214" spans="1:32" x14ac:dyDescent="0.25">
      <c r="A214" s="183" t="s">
        <v>55</v>
      </c>
      <c r="B214" s="183" t="s">
        <v>54</v>
      </c>
      <c r="C214" s="183" t="s">
        <v>27</v>
      </c>
      <c r="D214" s="183">
        <v>1</v>
      </c>
      <c r="E214" s="183">
        <v>0</v>
      </c>
      <c r="F214" s="183">
        <v>1</v>
      </c>
      <c r="G214" s="188">
        <v>0.42240891000000003</v>
      </c>
      <c r="H214" s="188">
        <v>4.8960289999999997E-2</v>
      </c>
      <c r="W214" s="22">
        <v>2.7072261111004303E-2</v>
      </c>
      <c r="X214" s="22">
        <v>0.99326974021417935</v>
      </c>
      <c r="Y214" s="22">
        <v>0.42271430694594797</v>
      </c>
      <c r="Z214" s="22">
        <v>5.0595078365627634E-2</v>
      </c>
      <c r="AC214" s="22">
        <v>1.1877607920541323E-3</v>
      </c>
      <c r="AD214" s="22">
        <v>1.0039966489678811</v>
      </c>
      <c r="AE214" s="22">
        <v>0.48147111034433049</v>
      </c>
      <c r="AF214" s="22">
        <v>0.10105983856283134</v>
      </c>
    </row>
    <row r="215" spans="1:32" x14ac:dyDescent="0.25">
      <c r="A215" s="183" t="s">
        <v>55</v>
      </c>
      <c r="B215" s="183" t="s">
        <v>54</v>
      </c>
      <c r="C215" s="183" t="s">
        <v>28</v>
      </c>
      <c r="D215" s="183">
        <v>1</v>
      </c>
      <c r="E215" s="183">
        <v>0</v>
      </c>
      <c r="F215" s="183">
        <v>1</v>
      </c>
      <c r="G215" s="188">
        <v>0.42240891000000003</v>
      </c>
      <c r="H215" s="188">
        <v>4.8960289999999997E-2</v>
      </c>
      <c r="W215" s="22">
        <v>2.7072261111004303E-2</v>
      </c>
      <c r="X215" s="22">
        <v>0.99326974021417935</v>
      </c>
      <c r="Y215" s="22">
        <v>0.42271430694594797</v>
      </c>
      <c r="Z215" s="22">
        <v>5.0595078365627634E-2</v>
      </c>
      <c r="AC215" s="22">
        <v>1.1877607920541323E-3</v>
      </c>
      <c r="AD215" s="22">
        <v>1.0039966489678811</v>
      </c>
      <c r="AE215" s="22">
        <v>0.48147111034433049</v>
      </c>
      <c r="AF215" s="22">
        <v>0.10105983856283134</v>
      </c>
    </row>
    <row r="216" spans="1:32" x14ac:dyDescent="0.25">
      <c r="A216" s="183" t="s">
        <v>55</v>
      </c>
      <c r="B216" s="183" t="s">
        <v>54</v>
      </c>
      <c r="C216" s="183" t="s">
        <v>29</v>
      </c>
      <c r="D216" s="183">
        <v>1</v>
      </c>
      <c r="E216" s="183">
        <v>0</v>
      </c>
      <c r="F216" s="183">
        <v>1</v>
      </c>
      <c r="G216" s="188">
        <v>0.42240891000000003</v>
      </c>
      <c r="H216" s="188">
        <v>4.8960289999999997E-2</v>
      </c>
      <c r="W216" s="22">
        <v>2.7072261111004303E-2</v>
      </c>
      <c r="X216" s="22">
        <v>0.99326974021417935</v>
      </c>
      <c r="Y216" s="22">
        <v>0.42271430694594797</v>
      </c>
      <c r="Z216" s="22">
        <v>5.0595078365627634E-2</v>
      </c>
      <c r="AC216" s="22">
        <v>1.1877607920541323E-3</v>
      </c>
      <c r="AD216" s="22">
        <v>1.0039966489678811</v>
      </c>
      <c r="AE216" s="22">
        <v>0.48147111034433049</v>
      </c>
      <c r="AF216" s="22">
        <v>0.10105983856283134</v>
      </c>
    </row>
    <row r="217" spans="1:32" x14ac:dyDescent="0.25">
      <c r="A217" s="183" t="s">
        <v>55</v>
      </c>
      <c r="B217" s="183" t="s">
        <v>54</v>
      </c>
      <c r="C217" s="183" t="s">
        <v>30</v>
      </c>
      <c r="D217" s="183">
        <v>1</v>
      </c>
      <c r="E217" s="183">
        <v>0</v>
      </c>
      <c r="F217" s="183">
        <v>1</v>
      </c>
      <c r="G217" s="188">
        <v>0.42240891000000003</v>
      </c>
      <c r="H217" s="188">
        <v>4.8960289999999997E-2</v>
      </c>
      <c r="W217" s="22">
        <v>2.7072261111004303E-2</v>
      </c>
      <c r="X217" s="22">
        <v>0.99326974021417935</v>
      </c>
      <c r="Y217" s="22">
        <v>0.42271430694594797</v>
      </c>
      <c r="Z217" s="22">
        <v>5.0595078365627634E-2</v>
      </c>
      <c r="AC217" s="22">
        <v>1.1877607920541323E-3</v>
      </c>
      <c r="AD217" s="22">
        <v>1.0039966489678811</v>
      </c>
      <c r="AE217" s="22">
        <v>0.48147111034433049</v>
      </c>
      <c r="AF217" s="22">
        <v>0.10105983856283134</v>
      </c>
    </row>
    <row r="218" spans="1:32" x14ac:dyDescent="0.25">
      <c r="A218" s="183" t="s">
        <v>54</v>
      </c>
      <c r="B218" s="183" t="s">
        <v>50</v>
      </c>
      <c r="C218" s="183" t="s">
        <v>19</v>
      </c>
      <c r="D218" s="183">
        <v>1</v>
      </c>
      <c r="E218" s="183">
        <v>0</v>
      </c>
      <c r="F218" s="183">
        <v>1</v>
      </c>
      <c r="G218" s="188">
        <v>0.42240891000000003</v>
      </c>
      <c r="H218" s="188">
        <v>4.8960289999999997E-2</v>
      </c>
      <c r="W218" s="22">
        <v>2.7072261111004303E-2</v>
      </c>
      <c r="X218" s="22">
        <v>0.99326974021417935</v>
      </c>
      <c r="Y218" s="22">
        <v>0.42271430694594797</v>
      </c>
      <c r="Z218" s="22">
        <v>5.0595078365627634E-2</v>
      </c>
      <c r="AC218" s="22">
        <v>1.1877607920541323E-3</v>
      </c>
      <c r="AD218" s="22">
        <v>1.0039966489678811</v>
      </c>
      <c r="AE218" s="22">
        <v>0.48147111034433049</v>
      </c>
      <c r="AF218" s="22">
        <v>0.10105983856283134</v>
      </c>
    </row>
    <row r="219" spans="1:32" x14ac:dyDescent="0.25">
      <c r="A219" s="183" t="s">
        <v>54</v>
      </c>
      <c r="B219" s="183" t="s">
        <v>50</v>
      </c>
      <c r="C219" s="183" t="s">
        <v>20</v>
      </c>
      <c r="D219" s="183">
        <v>1</v>
      </c>
      <c r="E219" s="183">
        <v>0</v>
      </c>
      <c r="F219" s="183">
        <v>1</v>
      </c>
      <c r="G219" s="188">
        <v>0.42240891000000003</v>
      </c>
      <c r="H219" s="188">
        <v>4.8960289999999997E-2</v>
      </c>
      <c r="W219" s="22">
        <v>2.7072261111004303E-2</v>
      </c>
      <c r="X219" s="22">
        <v>0.99326974021417935</v>
      </c>
      <c r="Y219" s="22">
        <v>0.42271430694594797</v>
      </c>
      <c r="Z219" s="22">
        <v>5.0595078365627634E-2</v>
      </c>
      <c r="AC219" s="22">
        <v>1.1877607920541323E-3</v>
      </c>
      <c r="AD219" s="22">
        <v>1.0039966489678811</v>
      </c>
      <c r="AE219" s="22">
        <v>0.48147111034433049</v>
      </c>
      <c r="AF219" s="22">
        <v>0.10105983856283134</v>
      </c>
    </row>
    <row r="220" spans="1:32" x14ac:dyDescent="0.25">
      <c r="A220" s="183" t="s">
        <v>54</v>
      </c>
      <c r="B220" s="183" t="s">
        <v>50</v>
      </c>
      <c r="C220" s="183" t="s">
        <v>21</v>
      </c>
      <c r="D220" s="183">
        <v>1</v>
      </c>
      <c r="E220" s="183">
        <v>0</v>
      </c>
      <c r="F220" s="183">
        <v>1</v>
      </c>
      <c r="G220" s="188">
        <v>0.42240891000000003</v>
      </c>
      <c r="H220" s="188">
        <v>4.8960289999999997E-2</v>
      </c>
      <c r="W220" s="22">
        <v>2.7072261111004303E-2</v>
      </c>
      <c r="X220" s="22">
        <v>0.99326974021417935</v>
      </c>
      <c r="Y220" s="22">
        <v>0.42271430694594797</v>
      </c>
      <c r="Z220" s="22">
        <v>5.0595078365627634E-2</v>
      </c>
      <c r="AC220" s="22">
        <v>1.1877607920541323E-3</v>
      </c>
      <c r="AD220" s="22">
        <v>1.0039966489678811</v>
      </c>
      <c r="AE220" s="22">
        <v>0.48147111034433049</v>
      </c>
      <c r="AF220" s="22">
        <v>0.10105983856283134</v>
      </c>
    </row>
    <row r="221" spans="1:32" x14ac:dyDescent="0.25">
      <c r="A221" s="183" t="s">
        <v>54</v>
      </c>
      <c r="B221" s="183" t="s">
        <v>50</v>
      </c>
      <c r="C221" s="183" t="s">
        <v>22</v>
      </c>
      <c r="D221" s="183">
        <v>1</v>
      </c>
      <c r="E221" s="183">
        <v>0</v>
      </c>
      <c r="F221" s="183">
        <v>1</v>
      </c>
      <c r="G221" s="188">
        <v>0.14862101</v>
      </c>
      <c r="H221" s="188">
        <v>4.4471129999999998E-2</v>
      </c>
      <c r="W221" s="22">
        <v>2.9313504447006252E-2</v>
      </c>
      <c r="X221" s="22">
        <v>0.98886830769118483</v>
      </c>
      <c r="Y221" s="22">
        <v>0.24676177603351304</v>
      </c>
      <c r="Z221" s="22">
        <v>2.4946823585895402E-2</v>
      </c>
      <c r="AC221" s="22">
        <v>1.5942437461412402E-2</v>
      </c>
      <c r="AD221" s="22">
        <v>0.99091357130520463</v>
      </c>
      <c r="AE221" s="22">
        <v>0.16772169711848881</v>
      </c>
      <c r="AF221" s="22">
        <v>3.1354216893132524E-2</v>
      </c>
    </row>
    <row r="222" spans="1:32" x14ac:dyDescent="0.25">
      <c r="A222" s="183" t="s">
        <v>54</v>
      </c>
      <c r="B222" s="183" t="s">
        <v>50</v>
      </c>
      <c r="C222" s="183" t="s">
        <v>23</v>
      </c>
      <c r="D222" s="183">
        <v>1</v>
      </c>
      <c r="E222" s="183">
        <v>0</v>
      </c>
      <c r="F222" s="183">
        <v>1</v>
      </c>
      <c r="G222" s="188">
        <v>0.14862101</v>
      </c>
      <c r="H222" s="188">
        <v>4.4471129999999998E-2</v>
      </c>
      <c r="W222" s="22">
        <v>2.9313504447006252E-2</v>
      </c>
      <c r="X222" s="22">
        <v>0.98886830769118483</v>
      </c>
      <c r="Y222" s="22">
        <v>0.24676177603351304</v>
      </c>
      <c r="Z222" s="22">
        <v>2.4946823585895402E-2</v>
      </c>
      <c r="AC222" s="22">
        <v>1.5942437461412402E-2</v>
      </c>
      <c r="AD222" s="22">
        <v>0.99091357130520463</v>
      </c>
      <c r="AE222" s="22">
        <v>0.16772169711848881</v>
      </c>
      <c r="AF222" s="22">
        <v>3.1354216893132524E-2</v>
      </c>
    </row>
    <row r="223" spans="1:32" x14ac:dyDescent="0.25">
      <c r="A223" s="183" t="s">
        <v>54</v>
      </c>
      <c r="B223" s="183" t="s">
        <v>50</v>
      </c>
      <c r="C223" s="183" t="s">
        <v>24</v>
      </c>
      <c r="D223" s="183">
        <v>1</v>
      </c>
      <c r="E223" s="183">
        <v>0</v>
      </c>
      <c r="F223" s="183">
        <v>1</v>
      </c>
      <c r="G223" s="188">
        <v>0.14862101</v>
      </c>
      <c r="H223" s="188">
        <v>4.4471129999999998E-2</v>
      </c>
      <c r="W223" s="22">
        <v>2.9313504447006252E-2</v>
      </c>
      <c r="X223" s="22">
        <v>0.98886830769118483</v>
      </c>
      <c r="Y223" s="22">
        <v>0.24676177603351304</v>
      </c>
      <c r="Z223" s="22">
        <v>2.4946823585895402E-2</v>
      </c>
      <c r="AC223" s="22">
        <v>1.5942437461412402E-2</v>
      </c>
      <c r="AD223" s="22">
        <v>0.99091357130520463</v>
      </c>
      <c r="AE223" s="22">
        <v>0.16772169711848881</v>
      </c>
      <c r="AF223" s="22">
        <v>3.1354216893132524E-2</v>
      </c>
    </row>
    <row r="224" spans="1:32" x14ac:dyDescent="0.25">
      <c r="A224" s="183" t="s">
        <v>54</v>
      </c>
      <c r="B224" s="183" t="s">
        <v>50</v>
      </c>
      <c r="C224" s="183" t="s">
        <v>25</v>
      </c>
      <c r="D224" s="183">
        <v>1</v>
      </c>
      <c r="E224" s="183">
        <v>0</v>
      </c>
      <c r="F224" s="183">
        <v>1</v>
      </c>
      <c r="G224" s="188">
        <v>0.14862101</v>
      </c>
      <c r="H224" s="188">
        <v>4.4471129999999998E-2</v>
      </c>
      <c r="W224" s="22">
        <v>2.9313504447006252E-2</v>
      </c>
      <c r="X224" s="22">
        <v>0.98886830769118483</v>
      </c>
      <c r="Y224" s="22">
        <v>0.24676177603351304</v>
      </c>
      <c r="Z224" s="22">
        <v>2.4946823585895402E-2</v>
      </c>
      <c r="AC224" s="22">
        <v>1.5942437461412402E-2</v>
      </c>
      <c r="AD224" s="22">
        <v>0.99091357130520463</v>
      </c>
      <c r="AE224" s="22">
        <v>0.16772169711848881</v>
      </c>
      <c r="AF224" s="22">
        <v>3.1354216893132524E-2</v>
      </c>
    </row>
    <row r="225" spans="1:32" x14ac:dyDescent="0.25">
      <c r="A225" s="183" t="s">
        <v>54</v>
      </c>
      <c r="B225" s="183" t="s">
        <v>50</v>
      </c>
      <c r="C225" s="183" t="s">
        <v>26</v>
      </c>
      <c r="D225" s="183">
        <v>1</v>
      </c>
      <c r="E225" s="183">
        <v>0</v>
      </c>
      <c r="F225" s="183">
        <v>1</v>
      </c>
      <c r="G225" s="188">
        <v>0.14862101</v>
      </c>
      <c r="H225" s="188">
        <v>4.4471129999999998E-2</v>
      </c>
      <c r="W225" s="22">
        <v>2.9313504447006252E-2</v>
      </c>
      <c r="X225" s="22">
        <v>0.98886830769118483</v>
      </c>
      <c r="Y225" s="22">
        <v>0.24676177603351304</v>
      </c>
      <c r="Z225" s="22">
        <v>2.4946823585895402E-2</v>
      </c>
      <c r="AC225" s="22">
        <v>1.5942437461412402E-2</v>
      </c>
      <c r="AD225" s="22">
        <v>0.99091357130520463</v>
      </c>
      <c r="AE225" s="22">
        <v>0.16772169711848881</v>
      </c>
      <c r="AF225" s="22">
        <v>3.1354216893132524E-2</v>
      </c>
    </row>
    <row r="226" spans="1:32" x14ac:dyDescent="0.25">
      <c r="A226" s="183" t="s">
        <v>54</v>
      </c>
      <c r="B226" s="183" t="s">
        <v>50</v>
      </c>
      <c r="C226" s="183" t="s">
        <v>27</v>
      </c>
      <c r="D226" s="183">
        <v>1</v>
      </c>
      <c r="E226" s="183">
        <v>0</v>
      </c>
      <c r="F226" s="183">
        <v>1</v>
      </c>
      <c r="G226" s="188">
        <v>0.42240891000000003</v>
      </c>
      <c r="H226" s="188">
        <v>4.8960289999999997E-2</v>
      </c>
      <c r="W226" s="22">
        <v>2.7072261111004303E-2</v>
      </c>
      <c r="X226" s="22">
        <v>0.99326974021417935</v>
      </c>
      <c r="Y226" s="22">
        <v>0.42271430694594797</v>
      </c>
      <c r="Z226" s="22">
        <v>5.0595078365627634E-2</v>
      </c>
      <c r="AC226" s="22">
        <v>1.1877607920541323E-3</v>
      </c>
      <c r="AD226" s="22">
        <v>1.0039966489678811</v>
      </c>
      <c r="AE226" s="22">
        <v>0.48147111034433049</v>
      </c>
      <c r="AF226" s="22">
        <v>0.10105983856283134</v>
      </c>
    </row>
    <row r="227" spans="1:32" x14ac:dyDescent="0.25">
      <c r="A227" s="183" t="s">
        <v>54</v>
      </c>
      <c r="B227" s="183" t="s">
        <v>50</v>
      </c>
      <c r="C227" s="183" t="s">
        <v>28</v>
      </c>
      <c r="D227" s="183">
        <v>1</v>
      </c>
      <c r="E227" s="183">
        <v>0</v>
      </c>
      <c r="F227" s="183">
        <v>1</v>
      </c>
      <c r="G227" s="188">
        <v>0.42240891000000003</v>
      </c>
      <c r="H227" s="188">
        <v>4.8960289999999997E-2</v>
      </c>
      <c r="W227" s="22">
        <v>2.7072261111004303E-2</v>
      </c>
      <c r="X227" s="22">
        <v>0.99326974021417935</v>
      </c>
      <c r="Y227" s="22">
        <v>0.42271430694594797</v>
      </c>
      <c r="Z227" s="22">
        <v>5.0595078365627634E-2</v>
      </c>
      <c r="AC227" s="22">
        <v>1.1877607920541323E-3</v>
      </c>
      <c r="AD227" s="22">
        <v>1.0039966489678811</v>
      </c>
      <c r="AE227" s="22">
        <v>0.48147111034433049</v>
      </c>
      <c r="AF227" s="22">
        <v>0.10105983856283134</v>
      </c>
    </row>
    <row r="228" spans="1:32" x14ac:dyDescent="0.25">
      <c r="A228" s="183" t="s">
        <v>54</v>
      </c>
      <c r="B228" s="183" t="s">
        <v>50</v>
      </c>
      <c r="C228" s="183" t="s">
        <v>29</v>
      </c>
      <c r="D228" s="183">
        <v>1</v>
      </c>
      <c r="E228" s="183">
        <v>0</v>
      </c>
      <c r="F228" s="183">
        <v>1</v>
      </c>
      <c r="G228" s="188">
        <v>0.42240891000000003</v>
      </c>
      <c r="H228" s="188">
        <v>4.8960289999999997E-2</v>
      </c>
      <c r="W228" s="22">
        <v>2.7072261111004303E-2</v>
      </c>
      <c r="X228" s="22">
        <v>0.99326974021417935</v>
      </c>
      <c r="Y228" s="22">
        <v>0.42271430694594797</v>
      </c>
      <c r="Z228" s="22">
        <v>5.0595078365627634E-2</v>
      </c>
      <c r="AC228" s="22">
        <v>1.1877607920541323E-3</v>
      </c>
      <c r="AD228" s="22">
        <v>1.0039966489678811</v>
      </c>
      <c r="AE228" s="22">
        <v>0.48147111034433049</v>
      </c>
      <c r="AF228" s="22">
        <v>0.10105983856283134</v>
      </c>
    </row>
    <row r="229" spans="1:32" x14ac:dyDescent="0.25">
      <c r="A229" s="183" t="s">
        <v>54</v>
      </c>
      <c r="B229" s="183" t="s">
        <v>50</v>
      </c>
      <c r="C229" s="183" t="s">
        <v>30</v>
      </c>
      <c r="D229" s="183">
        <v>1</v>
      </c>
      <c r="E229" s="183">
        <v>0</v>
      </c>
      <c r="F229" s="183">
        <v>1</v>
      </c>
      <c r="G229" s="188">
        <v>0.42240891000000003</v>
      </c>
      <c r="H229" s="188">
        <v>4.8960289999999997E-2</v>
      </c>
      <c r="W229" s="22">
        <v>2.7072261111004303E-2</v>
      </c>
      <c r="X229" s="22">
        <v>0.99326974021417935</v>
      </c>
      <c r="Y229" s="22">
        <v>0.42271430694594797</v>
      </c>
      <c r="Z229" s="22">
        <v>5.0595078365627634E-2</v>
      </c>
      <c r="AC229" s="22">
        <v>1.1877607920541323E-3</v>
      </c>
      <c r="AD229" s="22">
        <v>1.0039966489678811</v>
      </c>
      <c r="AE229" s="22">
        <v>0.48147111034433049</v>
      </c>
      <c r="AF229" s="22">
        <v>0.10105983856283134</v>
      </c>
    </row>
    <row r="230" spans="1:32" x14ac:dyDescent="0.25">
      <c r="A230" s="183" t="s">
        <v>56</v>
      </c>
      <c r="B230" s="183" t="s">
        <v>10</v>
      </c>
      <c r="C230" s="183" t="s">
        <v>19</v>
      </c>
      <c r="D230" s="183">
        <v>1</v>
      </c>
      <c r="E230" s="183">
        <v>0</v>
      </c>
      <c r="F230" s="183">
        <v>1</v>
      </c>
      <c r="G230" s="188">
        <v>0.42240891000000003</v>
      </c>
      <c r="H230" s="188">
        <v>4.8960289999999997E-2</v>
      </c>
    </row>
    <row r="231" spans="1:32" x14ac:dyDescent="0.25">
      <c r="A231" s="183" t="s">
        <v>56</v>
      </c>
      <c r="B231" s="183" t="s">
        <v>10</v>
      </c>
      <c r="C231" s="183" t="s">
        <v>20</v>
      </c>
      <c r="D231" s="183">
        <v>1</v>
      </c>
      <c r="E231" s="183">
        <v>0</v>
      </c>
      <c r="F231" s="183">
        <v>1</v>
      </c>
      <c r="G231" s="188">
        <v>0.42240891000000003</v>
      </c>
      <c r="H231" s="188">
        <v>4.8960289999999997E-2</v>
      </c>
    </row>
    <row r="232" spans="1:32" x14ac:dyDescent="0.25">
      <c r="A232" s="183" t="s">
        <v>56</v>
      </c>
      <c r="B232" s="183" t="s">
        <v>10</v>
      </c>
      <c r="C232" s="183" t="s">
        <v>21</v>
      </c>
      <c r="D232" s="183">
        <v>1</v>
      </c>
      <c r="E232" s="183">
        <v>0</v>
      </c>
      <c r="F232" s="183">
        <v>1</v>
      </c>
      <c r="G232" s="188">
        <v>0.42240891000000003</v>
      </c>
      <c r="H232" s="188">
        <v>4.8960289999999997E-2</v>
      </c>
    </row>
    <row r="233" spans="1:32" x14ac:dyDescent="0.25">
      <c r="A233" s="183" t="s">
        <v>56</v>
      </c>
      <c r="B233" s="183" t="s">
        <v>10</v>
      </c>
      <c r="C233" s="183" t="s">
        <v>22</v>
      </c>
      <c r="D233" s="183">
        <v>1</v>
      </c>
      <c r="E233" s="183">
        <v>0</v>
      </c>
      <c r="F233" s="183">
        <v>1</v>
      </c>
      <c r="G233" s="188">
        <v>0.14862101</v>
      </c>
      <c r="H233" s="188">
        <v>4.4471129999999998E-2</v>
      </c>
    </row>
    <row r="234" spans="1:32" x14ac:dyDescent="0.25">
      <c r="A234" s="183" t="s">
        <v>56</v>
      </c>
      <c r="B234" s="183" t="s">
        <v>10</v>
      </c>
      <c r="C234" s="183" t="s">
        <v>23</v>
      </c>
      <c r="D234" s="183">
        <v>1</v>
      </c>
      <c r="E234" s="183">
        <v>0</v>
      </c>
      <c r="F234" s="183">
        <v>1</v>
      </c>
      <c r="G234" s="188">
        <v>0.14862101</v>
      </c>
      <c r="H234" s="188">
        <v>4.4471129999999998E-2</v>
      </c>
    </row>
    <row r="235" spans="1:32" x14ac:dyDescent="0.25">
      <c r="A235" s="183" t="s">
        <v>56</v>
      </c>
      <c r="B235" s="183" t="s">
        <v>10</v>
      </c>
      <c r="C235" s="183" t="s">
        <v>24</v>
      </c>
      <c r="D235" s="183">
        <v>1</v>
      </c>
      <c r="E235" s="183">
        <v>0</v>
      </c>
      <c r="F235" s="183">
        <v>1</v>
      </c>
      <c r="G235" s="188">
        <v>0.14862101</v>
      </c>
      <c r="H235" s="188">
        <v>4.4471129999999998E-2</v>
      </c>
    </row>
    <row r="236" spans="1:32" x14ac:dyDescent="0.25">
      <c r="A236" s="183" t="s">
        <v>56</v>
      </c>
      <c r="B236" s="183" t="s">
        <v>10</v>
      </c>
      <c r="C236" s="183" t="s">
        <v>25</v>
      </c>
      <c r="D236" s="183">
        <v>1</v>
      </c>
      <c r="E236" s="183">
        <v>0</v>
      </c>
      <c r="F236" s="183">
        <v>1</v>
      </c>
      <c r="G236" s="188">
        <v>0.14862101</v>
      </c>
      <c r="H236" s="188">
        <v>4.4471129999999998E-2</v>
      </c>
    </row>
    <row r="237" spans="1:32" x14ac:dyDescent="0.25">
      <c r="A237" s="183" t="s">
        <v>56</v>
      </c>
      <c r="B237" s="183" t="s">
        <v>10</v>
      </c>
      <c r="C237" s="183" t="s">
        <v>26</v>
      </c>
      <c r="D237" s="183">
        <v>1</v>
      </c>
      <c r="E237" s="183">
        <v>0</v>
      </c>
      <c r="F237" s="183">
        <v>1</v>
      </c>
      <c r="G237" s="188">
        <v>0.14862101</v>
      </c>
      <c r="H237" s="188">
        <v>4.4471129999999998E-2</v>
      </c>
    </row>
    <row r="238" spans="1:32" x14ac:dyDescent="0.25">
      <c r="A238" s="183" t="s">
        <v>56</v>
      </c>
      <c r="B238" s="183" t="s">
        <v>10</v>
      </c>
      <c r="C238" s="183" t="s">
        <v>27</v>
      </c>
      <c r="D238" s="183">
        <v>1</v>
      </c>
      <c r="E238" s="183">
        <v>0</v>
      </c>
      <c r="F238" s="183">
        <v>1</v>
      </c>
      <c r="G238" s="188">
        <v>0.42240891000000003</v>
      </c>
      <c r="H238" s="188">
        <v>4.8960289999999997E-2</v>
      </c>
    </row>
    <row r="239" spans="1:32" x14ac:dyDescent="0.25">
      <c r="A239" s="183" t="s">
        <v>56</v>
      </c>
      <c r="B239" s="183" t="s">
        <v>10</v>
      </c>
      <c r="C239" s="183" t="s">
        <v>28</v>
      </c>
      <c r="D239" s="183">
        <v>1</v>
      </c>
      <c r="E239" s="183">
        <v>0</v>
      </c>
      <c r="F239" s="183">
        <v>1</v>
      </c>
      <c r="G239" s="188">
        <v>0.42240891000000003</v>
      </c>
      <c r="H239" s="188">
        <v>4.8960289999999997E-2</v>
      </c>
    </row>
    <row r="240" spans="1:32" x14ac:dyDescent="0.25">
      <c r="A240" s="183" t="s">
        <v>56</v>
      </c>
      <c r="B240" s="183" t="s">
        <v>10</v>
      </c>
      <c r="C240" s="183" t="s">
        <v>29</v>
      </c>
      <c r="D240" s="183">
        <v>1</v>
      </c>
      <c r="E240" s="183">
        <v>0</v>
      </c>
      <c r="F240" s="183">
        <v>1</v>
      </c>
      <c r="G240" s="188">
        <v>0.42240891000000003</v>
      </c>
      <c r="H240" s="188">
        <v>4.8960289999999997E-2</v>
      </c>
    </row>
    <row r="241" spans="1:8" x14ac:dyDescent="0.25">
      <c r="A241" s="183" t="s">
        <v>56</v>
      </c>
      <c r="B241" s="183" t="s">
        <v>10</v>
      </c>
      <c r="C241" s="183" t="s">
        <v>30</v>
      </c>
      <c r="D241" s="183">
        <v>1</v>
      </c>
      <c r="E241" s="183">
        <v>0</v>
      </c>
      <c r="F241" s="183">
        <v>1</v>
      </c>
      <c r="G241" s="188">
        <v>0.42240891000000003</v>
      </c>
      <c r="H241" s="188">
        <v>4.8960289999999997E-2</v>
      </c>
    </row>
    <row r="242" spans="1:8" x14ac:dyDescent="0.25">
      <c r="A242" s="183" t="s">
        <v>57</v>
      </c>
      <c r="B242" s="183" t="s">
        <v>458</v>
      </c>
      <c r="C242" s="183" t="s">
        <v>19</v>
      </c>
      <c r="D242" s="183">
        <v>1</v>
      </c>
      <c r="E242" s="183">
        <v>0</v>
      </c>
      <c r="F242" s="183">
        <v>1</v>
      </c>
      <c r="G242" s="188">
        <v>0.42240891000000003</v>
      </c>
      <c r="H242" s="188">
        <v>4.8960289999999997E-2</v>
      </c>
    </row>
    <row r="243" spans="1:8" x14ac:dyDescent="0.25">
      <c r="A243" s="183" t="s">
        <v>57</v>
      </c>
      <c r="B243" s="183" t="s">
        <v>458</v>
      </c>
      <c r="C243" s="183" t="s">
        <v>20</v>
      </c>
      <c r="D243" s="183">
        <v>1</v>
      </c>
      <c r="E243" s="183">
        <v>0</v>
      </c>
      <c r="F243" s="183">
        <v>1</v>
      </c>
      <c r="G243" s="188">
        <v>0.42240891000000003</v>
      </c>
      <c r="H243" s="188">
        <v>4.8960289999999997E-2</v>
      </c>
    </row>
    <row r="244" spans="1:8" x14ac:dyDescent="0.25">
      <c r="A244" s="183" t="s">
        <v>57</v>
      </c>
      <c r="B244" s="183" t="s">
        <v>458</v>
      </c>
      <c r="C244" s="183" t="s">
        <v>21</v>
      </c>
      <c r="D244" s="183">
        <v>1</v>
      </c>
      <c r="E244" s="183">
        <v>0</v>
      </c>
      <c r="F244" s="183">
        <v>1</v>
      </c>
      <c r="G244" s="188">
        <v>0.42240891000000003</v>
      </c>
      <c r="H244" s="188">
        <v>4.8960289999999997E-2</v>
      </c>
    </row>
    <row r="245" spans="1:8" x14ac:dyDescent="0.25">
      <c r="A245" s="183" t="s">
        <v>57</v>
      </c>
      <c r="B245" s="183" t="s">
        <v>458</v>
      </c>
      <c r="C245" s="183" t="s">
        <v>22</v>
      </c>
      <c r="D245" s="183">
        <v>1</v>
      </c>
      <c r="E245" s="183">
        <v>0</v>
      </c>
      <c r="F245" s="183">
        <v>1</v>
      </c>
      <c r="G245" s="188">
        <v>0.14862101</v>
      </c>
      <c r="H245" s="188">
        <v>4.4471129999999998E-2</v>
      </c>
    </row>
    <row r="246" spans="1:8" x14ac:dyDescent="0.25">
      <c r="A246" s="183" t="s">
        <v>57</v>
      </c>
      <c r="B246" s="183" t="s">
        <v>458</v>
      </c>
      <c r="C246" s="183" t="s">
        <v>23</v>
      </c>
      <c r="D246" s="183">
        <v>1</v>
      </c>
      <c r="E246" s="183">
        <v>0</v>
      </c>
      <c r="F246" s="183">
        <v>1</v>
      </c>
      <c r="G246" s="188">
        <v>0.14862101</v>
      </c>
      <c r="H246" s="188">
        <v>4.4471129999999998E-2</v>
      </c>
    </row>
    <row r="247" spans="1:8" x14ac:dyDescent="0.25">
      <c r="A247" s="183" t="s">
        <v>57</v>
      </c>
      <c r="B247" s="183" t="s">
        <v>458</v>
      </c>
      <c r="C247" s="183" t="s">
        <v>24</v>
      </c>
      <c r="D247" s="183">
        <v>1</v>
      </c>
      <c r="E247" s="183">
        <v>0</v>
      </c>
      <c r="F247" s="183">
        <v>1</v>
      </c>
      <c r="G247" s="188">
        <v>0.14862101</v>
      </c>
      <c r="H247" s="188">
        <v>4.4471129999999998E-2</v>
      </c>
    </row>
    <row r="248" spans="1:8" x14ac:dyDescent="0.25">
      <c r="A248" s="183" t="s">
        <v>57</v>
      </c>
      <c r="B248" s="183" t="s">
        <v>458</v>
      </c>
      <c r="C248" s="183" t="s">
        <v>25</v>
      </c>
      <c r="D248" s="183">
        <v>1</v>
      </c>
      <c r="E248" s="183">
        <v>0</v>
      </c>
      <c r="F248" s="183">
        <v>1</v>
      </c>
      <c r="G248" s="188">
        <v>0.14862101</v>
      </c>
      <c r="H248" s="188">
        <v>4.4471129999999998E-2</v>
      </c>
    </row>
    <row r="249" spans="1:8" x14ac:dyDescent="0.25">
      <c r="A249" s="183" t="s">
        <v>57</v>
      </c>
      <c r="B249" s="183" t="s">
        <v>458</v>
      </c>
      <c r="C249" s="183" t="s">
        <v>26</v>
      </c>
      <c r="D249" s="183">
        <v>1</v>
      </c>
      <c r="E249" s="183">
        <v>0</v>
      </c>
      <c r="F249" s="183">
        <v>1</v>
      </c>
      <c r="G249" s="188">
        <v>0.14862101</v>
      </c>
      <c r="H249" s="188">
        <v>4.4471129999999998E-2</v>
      </c>
    </row>
    <row r="250" spans="1:8" x14ac:dyDescent="0.25">
      <c r="A250" s="183" t="s">
        <v>57</v>
      </c>
      <c r="B250" s="183" t="s">
        <v>458</v>
      </c>
      <c r="C250" s="183" t="s">
        <v>27</v>
      </c>
      <c r="D250" s="183">
        <v>1</v>
      </c>
      <c r="E250" s="183">
        <v>0</v>
      </c>
      <c r="F250" s="183">
        <v>1</v>
      </c>
      <c r="G250" s="188">
        <v>0.42240891000000003</v>
      </c>
      <c r="H250" s="188">
        <v>4.8960289999999997E-2</v>
      </c>
    </row>
    <row r="251" spans="1:8" x14ac:dyDescent="0.25">
      <c r="A251" s="183" t="s">
        <v>57</v>
      </c>
      <c r="B251" s="183" t="s">
        <v>458</v>
      </c>
      <c r="C251" s="183" t="s">
        <v>28</v>
      </c>
      <c r="D251" s="183">
        <v>1</v>
      </c>
      <c r="E251" s="183">
        <v>0</v>
      </c>
      <c r="F251" s="183">
        <v>1</v>
      </c>
      <c r="G251" s="188">
        <v>0.42240891000000003</v>
      </c>
      <c r="H251" s="188">
        <v>4.8960289999999997E-2</v>
      </c>
    </row>
    <row r="252" spans="1:8" x14ac:dyDescent="0.25">
      <c r="A252" s="183" t="s">
        <v>57</v>
      </c>
      <c r="B252" s="183" t="s">
        <v>458</v>
      </c>
      <c r="C252" s="183" t="s">
        <v>29</v>
      </c>
      <c r="D252" s="183">
        <v>1</v>
      </c>
      <c r="E252" s="183">
        <v>0</v>
      </c>
      <c r="F252" s="183">
        <v>1</v>
      </c>
      <c r="G252" s="188">
        <v>0.42240891000000003</v>
      </c>
      <c r="H252" s="188">
        <v>4.8960289999999997E-2</v>
      </c>
    </row>
    <row r="253" spans="1:8" x14ac:dyDescent="0.25">
      <c r="A253" s="183" t="s">
        <v>57</v>
      </c>
      <c r="B253" s="183" t="s">
        <v>458</v>
      </c>
      <c r="C253" s="183" t="s">
        <v>30</v>
      </c>
      <c r="D253" s="183">
        <v>1</v>
      </c>
      <c r="E253" s="183">
        <v>0</v>
      </c>
      <c r="F253" s="183">
        <v>1</v>
      </c>
      <c r="G253" s="188">
        <v>0.42240891000000003</v>
      </c>
      <c r="H253" s="188">
        <v>4.8960289999999997E-2</v>
      </c>
    </row>
    <row r="254" spans="1:8" x14ac:dyDescent="0.25">
      <c r="A254" s="183" t="s">
        <v>10</v>
      </c>
      <c r="B254" s="183" t="s">
        <v>49</v>
      </c>
      <c r="C254" s="183" t="s">
        <v>19</v>
      </c>
      <c r="D254" s="183">
        <v>2</v>
      </c>
      <c r="E254" s="191">
        <v>0</v>
      </c>
      <c r="F254" s="102">
        <v>0</v>
      </c>
      <c r="G254" s="102">
        <v>0</v>
      </c>
      <c r="H254" s="70">
        <v>1</v>
      </c>
    </row>
    <row r="255" spans="1:8" x14ac:dyDescent="0.25">
      <c r="A255" s="183" t="s">
        <v>10</v>
      </c>
      <c r="B255" s="183" t="s">
        <v>49</v>
      </c>
      <c r="C255" s="183" t="s">
        <v>20</v>
      </c>
      <c r="D255" s="183">
        <v>2</v>
      </c>
      <c r="E255" s="191">
        <v>0</v>
      </c>
      <c r="F255" s="102">
        <v>0</v>
      </c>
      <c r="G255" s="102">
        <v>0</v>
      </c>
      <c r="H255" s="70">
        <v>1</v>
      </c>
    </row>
    <row r="256" spans="1:8" x14ac:dyDescent="0.25">
      <c r="A256" s="183" t="s">
        <v>10</v>
      </c>
      <c r="B256" s="183" t="s">
        <v>49</v>
      </c>
      <c r="C256" s="183" t="s">
        <v>21</v>
      </c>
      <c r="D256" s="183">
        <v>2</v>
      </c>
      <c r="E256" s="191">
        <v>0</v>
      </c>
      <c r="F256" s="102">
        <v>0</v>
      </c>
      <c r="G256" s="102">
        <v>0</v>
      </c>
      <c r="H256" s="70">
        <v>3</v>
      </c>
    </row>
    <row r="257" spans="1:8" x14ac:dyDescent="0.25">
      <c r="A257" s="183" t="s">
        <v>10</v>
      </c>
      <c r="B257" s="183" t="s">
        <v>49</v>
      </c>
      <c r="C257" s="183" t="s">
        <v>22</v>
      </c>
      <c r="D257" s="183">
        <v>2</v>
      </c>
      <c r="E257" s="191">
        <v>0</v>
      </c>
      <c r="F257" s="102">
        <v>0</v>
      </c>
      <c r="G257" s="102">
        <v>0</v>
      </c>
      <c r="H257" s="70">
        <v>3</v>
      </c>
    </row>
    <row r="258" spans="1:8" x14ac:dyDescent="0.25">
      <c r="A258" s="183" t="s">
        <v>10</v>
      </c>
      <c r="B258" s="183" t="s">
        <v>49</v>
      </c>
      <c r="C258" s="183" t="s">
        <v>23</v>
      </c>
      <c r="D258" s="183">
        <v>2</v>
      </c>
      <c r="E258" s="191">
        <v>0</v>
      </c>
      <c r="F258" s="102">
        <v>0</v>
      </c>
      <c r="G258" s="102">
        <v>0</v>
      </c>
      <c r="H258" s="70">
        <v>3</v>
      </c>
    </row>
    <row r="259" spans="1:8" x14ac:dyDescent="0.25">
      <c r="A259" s="183" t="s">
        <v>10</v>
      </c>
      <c r="B259" s="183" t="s">
        <v>49</v>
      </c>
      <c r="C259" s="183" t="s">
        <v>24</v>
      </c>
      <c r="D259" s="183">
        <v>2</v>
      </c>
      <c r="E259" s="191">
        <v>0</v>
      </c>
      <c r="F259" s="102">
        <v>0</v>
      </c>
      <c r="G259" s="102">
        <v>0</v>
      </c>
      <c r="H259" s="70">
        <v>3</v>
      </c>
    </row>
    <row r="260" spans="1:8" x14ac:dyDescent="0.25">
      <c r="A260" s="183" t="s">
        <v>10</v>
      </c>
      <c r="B260" s="183" t="s">
        <v>49</v>
      </c>
      <c r="C260" s="183" t="s">
        <v>25</v>
      </c>
      <c r="D260" s="183">
        <v>2</v>
      </c>
      <c r="E260" s="191">
        <v>0</v>
      </c>
      <c r="F260" s="102">
        <v>0</v>
      </c>
      <c r="G260" s="102">
        <v>0</v>
      </c>
      <c r="H260" s="70">
        <v>3</v>
      </c>
    </row>
    <row r="261" spans="1:8" x14ac:dyDescent="0.25">
      <c r="A261" s="183" t="s">
        <v>10</v>
      </c>
      <c r="B261" s="183" t="s">
        <v>49</v>
      </c>
      <c r="C261" s="183" t="s">
        <v>26</v>
      </c>
      <c r="D261" s="183">
        <v>2</v>
      </c>
      <c r="E261" s="191">
        <v>0</v>
      </c>
      <c r="F261" s="102">
        <v>0</v>
      </c>
      <c r="G261" s="102">
        <v>0</v>
      </c>
      <c r="H261" s="70">
        <v>3</v>
      </c>
    </row>
    <row r="262" spans="1:8" x14ac:dyDescent="0.25">
      <c r="A262" s="183" t="s">
        <v>10</v>
      </c>
      <c r="B262" s="183" t="s">
        <v>49</v>
      </c>
      <c r="C262" s="183" t="s">
        <v>27</v>
      </c>
      <c r="D262" s="183">
        <v>2</v>
      </c>
      <c r="E262" s="191">
        <v>0</v>
      </c>
      <c r="F262" s="102">
        <v>0</v>
      </c>
      <c r="G262" s="102">
        <v>0</v>
      </c>
      <c r="H262" s="70">
        <v>1</v>
      </c>
    </row>
    <row r="263" spans="1:8" x14ac:dyDescent="0.25">
      <c r="A263" s="183" t="s">
        <v>10</v>
      </c>
      <c r="B263" s="183" t="s">
        <v>49</v>
      </c>
      <c r="C263" s="183" t="s">
        <v>28</v>
      </c>
      <c r="D263" s="183">
        <v>2</v>
      </c>
      <c r="E263" s="191">
        <v>0</v>
      </c>
      <c r="F263" s="102">
        <v>0</v>
      </c>
      <c r="G263" s="102">
        <v>0</v>
      </c>
      <c r="H263" s="70">
        <v>1</v>
      </c>
    </row>
    <row r="264" spans="1:8" x14ac:dyDescent="0.25">
      <c r="A264" s="183" t="s">
        <v>10</v>
      </c>
      <c r="B264" s="183" t="s">
        <v>49</v>
      </c>
      <c r="C264" s="183" t="s">
        <v>29</v>
      </c>
      <c r="D264" s="183">
        <v>2</v>
      </c>
      <c r="E264" s="191">
        <v>0</v>
      </c>
      <c r="F264" s="102">
        <v>0</v>
      </c>
      <c r="G264" s="102">
        <v>0</v>
      </c>
      <c r="H264" s="70">
        <v>1</v>
      </c>
    </row>
    <row r="265" spans="1:8" x14ac:dyDescent="0.25">
      <c r="A265" s="183" t="s">
        <v>10</v>
      </c>
      <c r="B265" s="183" t="s">
        <v>49</v>
      </c>
      <c r="C265" s="183" t="s">
        <v>30</v>
      </c>
      <c r="D265" s="183">
        <v>2</v>
      </c>
      <c r="E265" s="191">
        <v>0</v>
      </c>
      <c r="F265" s="102">
        <v>0</v>
      </c>
      <c r="G265" s="102">
        <v>0</v>
      </c>
      <c r="H265" s="70">
        <v>1</v>
      </c>
    </row>
    <row r="266" spans="1:8" x14ac:dyDescent="0.25">
      <c r="A266" s="183" t="s">
        <v>49</v>
      </c>
      <c r="B266" s="183" t="s">
        <v>34</v>
      </c>
      <c r="C266" s="183" t="s">
        <v>19</v>
      </c>
      <c r="D266" s="183">
        <v>2</v>
      </c>
      <c r="E266" s="191">
        <v>0</v>
      </c>
      <c r="F266" s="102">
        <v>0</v>
      </c>
      <c r="G266" s="102">
        <v>0</v>
      </c>
      <c r="H266" s="70">
        <v>1</v>
      </c>
    </row>
    <row r="267" spans="1:8" x14ac:dyDescent="0.25">
      <c r="A267" s="183" t="s">
        <v>49</v>
      </c>
      <c r="B267" s="183" t="s">
        <v>34</v>
      </c>
      <c r="C267" s="183" t="s">
        <v>20</v>
      </c>
      <c r="D267" s="183">
        <v>2</v>
      </c>
      <c r="E267" s="191">
        <v>0</v>
      </c>
      <c r="F267" s="102">
        <v>0</v>
      </c>
      <c r="G267" s="102">
        <v>0</v>
      </c>
      <c r="H267" s="70">
        <v>1</v>
      </c>
    </row>
    <row r="268" spans="1:8" x14ac:dyDescent="0.25">
      <c r="A268" s="183" t="s">
        <v>49</v>
      </c>
      <c r="B268" s="183" t="s">
        <v>34</v>
      </c>
      <c r="C268" s="183" t="s">
        <v>21</v>
      </c>
      <c r="D268" s="183">
        <v>2</v>
      </c>
      <c r="E268" s="191">
        <v>0</v>
      </c>
      <c r="F268" s="102">
        <v>0</v>
      </c>
      <c r="G268" s="102">
        <v>0</v>
      </c>
      <c r="H268" s="70">
        <v>3</v>
      </c>
    </row>
    <row r="269" spans="1:8" x14ac:dyDescent="0.25">
      <c r="A269" s="183" t="s">
        <v>49</v>
      </c>
      <c r="B269" s="183" t="s">
        <v>34</v>
      </c>
      <c r="C269" s="183" t="s">
        <v>22</v>
      </c>
      <c r="D269" s="183">
        <v>2</v>
      </c>
      <c r="E269" s="191">
        <v>0</v>
      </c>
      <c r="F269" s="102">
        <v>0</v>
      </c>
      <c r="G269" s="102">
        <v>0</v>
      </c>
      <c r="H269" s="70">
        <v>3</v>
      </c>
    </row>
    <row r="270" spans="1:8" x14ac:dyDescent="0.25">
      <c r="A270" s="183" t="s">
        <v>49</v>
      </c>
      <c r="B270" s="183" t="s">
        <v>34</v>
      </c>
      <c r="C270" s="183" t="s">
        <v>23</v>
      </c>
      <c r="D270" s="183">
        <v>2</v>
      </c>
      <c r="E270" s="191">
        <v>0</v>
      </c>
      <c r="F270" s="102">
        <v>0</v>
      </c>
      <c r="G270" s="102">
        <v>0</v>
      </c>
      <c r="H270" s="70">
        <v>3</v>
      </c>
    </row>
    <row r="271" spans="1:8" x14ac:dyDescent="0.25">
      <c r="A271" s="183" t="s">
        <v>49</v>
      </c>
      <c r="B271" s="183" t="s">
        <v>34</v>
      </c>
      <c r="C271" s="183" t="s">
        <v>24</v>
      </c>
      <c r="D271" s="183">
        <v>2</v>
      </c>
      <c r="E271" s="191">
        <v>0</v>
      </c>
      <c r="F271" s="102">
        <v>0</v>
      </c>
      <c r="G271" s="102">
        <v>0</v>
      </c>
      <c r="H271" s="70">
        <v>3</v>
      </c>
    </row>
    <row r="272" spans="1:8" x14ac:dyDescent="0.25">
      <c r="A272" s="183" t="s">
        <v>49</v>
      </c>
      <c r="B272" s="183" t="s">
        <v>34</v>
      </c>
      <c r="C272" s="183" t="s">
        <v>25</v>
      </c>
      <c r="D272" s="183">
        <v>2</v>
      </c>
      <c r="E272" s="191">
        <v>0</v>
      </c>
      <c r="F272" s="102">
        <v>0</v>
      </c>
      <c r="G272" s="102">
        <v>0</v>
      </c>
      <c r="H272" s="70">
        <v>3</v>
      </c>
    </row>
    <row r="273" spans="1:8" x14ac:dyDescent="0.25">
      <c r="A273" s="183" t="s">
        <v>49</v>
      </c>
      <c r="B273" s="183" t="s">
        <v>34</v>
      </c>
      <c r="C273" s="183" t="s">
        <v>26</v>
      </c>
      <c r="D273" s="183">
        <v>2</v>
      </c>
      <c r="E273" s="191">
        <v>0</v>
      </c>
      <c r="F273" s="102">
        <v>0</v>
      </c>
      <c r="G273" s="102">
        <v>0</v>
      </c>
      <c r="H273" s="70">
        <v>3</v>
      </c>
    </row>
    <row r="274" spans="1:8" x14ac:dyDescent="0.25">
      <c r="A274" s="183" t="s">
        <v>49</v>
      </c>
      <c r="B274" s="183" t="s">
        <v>34</v>
      </c>
      <c r="C274" s="183" t="s">
        <v>27</v>
      </c>
      <c r="D274" s="183">
        <v>2</v>
      </c>
      <c r="E274" s="191">
        <v>0</v>
      </c>
      <c r="F274" s="102">
        <v>0</v>
      </c>
      <c r="G274" s="102">
        <v>0</v>
      </c>
      <c r="H274" s="70">
        <v>1</v>
      </c>
    </row>
    <row r="275" spans="1:8" x14ac:dyDescent="0.25">
      <c r="A275" s="183" t="s">
        <v>49</v>
      </c>
      <c r="B275" s="183" t="s">
        <v>34</v>
      </c>
      <c r="C275" s="183" t="s">
        <v>28</v>
      </c>
      <c r="D275" s="183">
        <v>2</v>
      </c>
      <c r="E275" s="191">
        <v>0</v>
      </c>
      <c r="F275" s="102">
        <v>0</v>
      </c>
      <c r="G275" s="102">
        <v>0</v>
      </c>
      <c r="H275" s="70">
        <v>1</v>
      </c>
    </row>
    <row r="276" spans="1:8" x14ac:dyDescent="0.25">
      <c r="A276" s="183" t="s">
        <v>49</v>
      </c>
      <c r="B276" s="183" t="s">
        <v>34</v>
      </c>
      <c r="C276" s="183" t="s">
        <v>29</v>
      </c>
      <c r="D276" s="183">
        <v>2</v>
      </c>
      <c r="E276" s="191">
        <v>0</v>
      </c>
      <c r="F276" s="102">
        <v>0</v>
      </c>
      <c r="G276" s="102">
        <v>0</v>
      </c>
      <c r="H276" s="70">
        <v>1</v>
      </c>
    </row>
    <row r="277" spans="1:8" x14ac:dyDescent="0.25">
      <c r="A277" s="183" t="s">
        <v>49</v>
      </c>
      <c r="B277" s="183" t="s">
        <v>34</v>
      </c>
      <c r="C277" s="183" t="s">
        <v>30</v>
      </c>
      <c r="D277" s="183">
        <v>2</v>
      </c>
      <c r="E277" s="191">
        <v>0</v>
      </c>
      <c r="F277" s="102">
        <v>0</v>
      </c>
      <c r="G277" s="102">
        <v>0</v>
      </c>
      <c r="H277" s="70">
        <v>1</v>
      </c>
    </row>
    <row r="278" spans="1:8" x14ac:dyDescent="0.25">
      <c r="A278" s="183" t="s">
        <v>50</v>
      </c>
      <c r="B278" s="183" t="s">
        <v>49</v>
      </c>
      <c r="C278" s="183" t="s">
        <v>19</v>
      </c>
      <c r="D278" s="183">
        <v>2</v>
      </c>
      <c r="E278" s="191">
        <v>0</v>
      </c>
      <c r="F278" s="102">
        <v>0</v>
      </c>
      <c r="G278" s="102">
        <v>0</v>
      </c>
      <c r="H278" s="70">
        <v>1</v>
      </c>
    </row>
    <row r="279" spans="1:8" x14ac:dyDescent="0.25">
      <c r="A279" s="183" t="s">
        <v>50</v>
      </c>
      <c r="B279" s="183" t="s">
        <v>49</v>
      </c>
      <c r="C279" s="183" t="s">
        <v>20</v>
      </c>
      <c r="D279" s="183">
        <v>2</v>
      </c>
      <c r="E279" s="191">
        <v>0</v>
      </c>
      <c r="F279" s="102">
        <v>0</v>
      </c>
      <c r="G279" s="102">
        <v>0</v>
      </c>
      <c r="H279" s="70">
        <v>1</v>
      </c>
    </row>
    <row r="280" spans="1:8" x14ac:dyDescent="0.25">
      <c r="A280" s="183" t="s">
        <v>50</v>
      </c>
      <c r="B280" s="183" t="s">
        <v>49</v>
      </c>
      <c r="C280" s="183" t="s">
        <v>21</v>
      </c>
      <c r="D280" s="183">
        <v>2</v>
      </c>
      <c r="E280" s="191">
        <v>0</v>
      </c>
      <c r="F280" s="102">
        <v>0</v>
      </c>
      <c r="G280" s="102">
        <v>0</v>
      </c>
      <c r="H280" s="70">
        <v>3</v>
      </c>
    </row>
    <row r="281" spans="1:8" x14ac:dyDescent="0.25">
      <c r="A281" s="183" t="s">
        <v>50</v>
      </c>
      <c r="B281" s="183" t="s">
        <v>49</v>
      </c>
      <c r="C281" s="183" t="s">
        <v>22</v>
      </c>
      <c r="D281" s="183">
        <v>2</v>
      </c>
      <c r="E281" s="191">
        <v>0</v>
      </c>
      <c r="F281" s="102">
        <v>0</v>
      </c>
      <c r="G281" s="102">
        <v>0</v>
      </c>
      <c r="H281" s="70">
        <v>3</v>
      </c>
    </row>
    <row r="282" spans="1:8" x14ac:dyDescent="0.25">
      <c r="A282" s="183" t="s">
        <v>50</v>
      </c>
      <c r="B282" s="183" t="s">
        <v>49</v>
      </c>
      <c r="C282" s="183" t="s">
        <v>23</v>
      </c>
      <c r="D282" s="183">
        <v>2</v>
      </c>
      <c r="E282" s="191">
        <v>0</v>
      </c>
      <c r="F282" s="102">
        <v>0</v>
      </c>
      <c r="G282" s="102">
        <v>0</v>
      </c>
      <c r="H282" s="70">
        <v>3</v>
      </c>
    </row>
    <row r="283" spans="1:8" x14ac:dyDescent="0.25">
      <c r="A283" s="183" t="s">
        <v>50</v>
      </c>
      <c r="B283" s="183" t="s">
        <v>49</v>
      </c>
      <c r="C283" s="183" t="s">
        <v>24</v>
      </c>
      <c r="D283" s="183">
        <v>2</v>
      </c>
      <c r="E283" s="191">
        <v>0</v>
      </c>
      <c r="F283" s="102">
        <v>0</v>
      </c>
      <c r="G283" s="102">
        <v>0</v>
      </c>
      <c r="H283" s="70">
        <v>3</v>
      </c>
    </row>
    <row r="284" spans="1:8" x14ac:dyDescent="0.25">
      <c r="A284" s="183" t="s">
        <v>50</v>
      </c>
      <c r="B284" s="183" t="s">
        <v>49</v>
      </c>
      <c r="C284" s="183" t="s">
        <v>25</v>
      </c>
      <c r="D284" s="183">
        <v>2</v>
      </c>
      <c r="E284" s="191">
        <v>0</v>
      </c>
      <c r="F284" s="102">
        <v>0</v>
      </c>
      <c r="G284" s="102">
        <v>0</v>
      </c>
      <c r="H284" s="70">
        <v>3</v>
      </c>
    </row>
    <row r="285" spans="1:8" x14ac:dyDescent="0.25">
      <c r="A285" s="183" t="s">
        <v>50</v>
      </c>
      <c r="B285" s="183" t="s">
        <v>49</v>
      </c>
      <c r="C285" s="183" t="s">
        <v>26</v>
      </c>
      <c r="D285" s="183">
        <v>2</v>
      </c>
      <c r="E285" s="191">
        <v>0</v>
      </c>
      <c r="F285" s="102">
        <v>0</v>
      </c>
      <c r="G285" s="102">
        <v>0</v>
      </c>
      <c r="H285" s="70">
        <v>3</v>
      </c>
    </row>
    <row r="286" spans="1:8" x14ac:dyDescent="0.25">
      <c r="A286" s="183" t="s">
        <v>50</v>
      </c>
      <c r="B286" s="183" t="s">
        <v>49</v>
      </c>
      <c r="C286" s="183" t="s">
        <v>27</v>
      </c>
      <c r="D286" s="183">
        <v>2</v>
      </c>
      <c r="E286" s="191">
        <v>0</v>
      </c>
      <c r="F286" s="102">
        <v>0</v>
      </c>
      <c r="G286" s="102">
        <v>0</v>
      </c>
      <c r="H286" s="70">
        <v>1</v>
      </c>
    </row>
    <row r="287" spans="1:8" x14ac:dyDescent="0.25">
      <c r="A287" s="183" t="s">
        <v>50</v>
      </c>
      <c r="B287" s="183" t="s">
        <v>49</v>
      </c>
      <c r="C287" s="183" t="s">
        <v>28</v>
      </c>
      <c r="D287" s="183">
        <v>2</v>
      </c>
      <c r="E287" s="191">
        <v>0</v>
      </c>
      <c r="F287" s="102">
        <v>0</v>
      </c>
      <c r="G287" s="102">
        <v>0</v>
      </c>
      <c r="H287" s="70">
        <v>1</v>
      </c>
    </row>
    <row r="288" spans="1:8" x14ac:dyDescent="0.25">
      <c r="A288" s="183" t="s">
        <v>50</v>
      </c>
      <c r="B288" s="183" t="s">
        <v>49</v>
      </c>
      <c r="C288" s="183" t="s">
        <v>29</v>
      </c>
      <c r="D288" s="183">
        <v>2</v>
      </c>
      <c r="E288" s="191">
        <v>0</v>
      </c>
      <c r="F288" s="102">
        <v>0</v>
      </c>
      <c r="G288" s="102">
        <v>0</v>
      </c>
      <c r="H288" s="70">
        <v>1</v>
      </c>
    </row>
    <row r="289" spans="1:8" x14ac:dyDescent="0.25">
      <c r="A289" s="183" t="s">
        <v>50</v>
      </c>
      <c r="B289" s="183" t="s">
        <v>49</v>
      </c>
      <c r="C289" s="183" t="s">
        <v>30</v>
      </c>
      <c r="D289" s="183">
        <v>2</v>
      </c>
      <c r="E289" s="191">
        <v>0</v>
      </c>
      <c r="F289" s="102">
        <v>0</v>
      </c>
      <c r="G289" s="102">
        <v>0</v>
      </c>
      <c r="H289" s="70">
        <v>1</v>
      </c>
    </row>
    <row r="290" spans="1:8" x14ac:dyDescent="0.25">
      <c r="A290" s="183" t="s">
        <v>458</v>
      </c>
      <c r="B290" s="183" t="s">
        <v>461</v>
      </c>
      <c r="C290" s="183" t="s">
        <v>19</v>
      </c>
      <c r="D290" s="183">
        <v>1</v>
      </c>
      <c r="E290" s="183">
        <v>0</v>
      </c>
      <c r="F290" s="183">
        <v>1</v>
      </c>
      <c r="G290" s="188">
        <v>0.42240891000000003</v>
      </c>
      <c r="H290" s="188">
        <v>4.8960289999999997E-2</v>
      </c>
    </row>
    <row r="291" spans="1:8" x14ac:dyDescent="0.25">
      <c r="A291" s="183" t="s">
        <v>458</v>
      </c>
      <c r="B291" s="183" t="s">
        <v>461</v>
      </c>
      <c r="C291" s="183" t="s">
        <v>20</v>
      </c>
      <c r="D291" s="183">
        <v>1</v>
      </c>
      <c r="E291" s="183">
        <v>0</v>
      </c>
      <c r="F291" s="183">
        <v>1</v>
      </c>
      <c r="G291" s="188">
        <v>0.42240891000000003</v>
      </c>
      <c r="H291" s="188">
        <v>4.8960289999999997E-2</v>
      </c>
    </row>
    <row r="292" spans="1:8" x14ac:dyDescent="0.25">
      <c r="A292" s="183" t="s">
        <v>458</v>
      </c>
      <c r="B292" s="183" t="s">
        <v>461</v>
      </c>
      <c r="C292" s="183" t="s">
        <v>21</v>
      </c>
      <c r="D292" s="183">
        <v>1</v>
      </c>
      <c r="E292" s="183">
        <v>0</v>
      </c>
      <c r="F292" s="183">
        <v>1</v>
      </c>
      <c r="G292" s="188">
        <v>0.42240891000000003</v>
      </c>
      <c r="H292" s="188">
        <v>4.8960289999999997E-2</v>
      </c>
    </row>
    <row r="293" spans="1:8" x14ac:dyDescent="0.25">
      <c r="A293" s="183" t="s">
        <v>458</v>
      </c>
      <c r="B293" s="183" t="s">
        <v>461</v>
      </c>
      <c r="C293" s="183" t="s">
        <v>22</v>
      </c>
      <c r="D293" s="183">
        <v>1</v>
      </c>
      <c r="E293" s="183">
        <v>0</v>
      </c>
      <c r="F293" s="183">
        <v>1</v>
      </c>
      <c r="G293" s="188">
        <v>0.14862101</v>
      </c>
      <c r="H293" s="188">
        <v>4.4471129999999998E-2</v>
      </c>
    </row>
    <row r="294" spans="1:8" x14ac:dyDescent="0.25">
      <c r="A294" s="183" t="s">
        <v>458</v>
      </c>
      <c r="B294" s="183" t="s">
        <v>461</v>
      </c>
      <c r="C294" s="183" t="s">
        <v>23</v>
      </c>
      <c r="D294" s="183">
        <v>1</v>
      </c>
      <c r="E294" s="183">
        <v>0</v>
      </c>
      <c r="F294" s="183">
        <v>1</v>
      </c>
      <c r="G294" s="188">
        <v>0.14862101</v>
      </c>
      <c r="H294" s="188">
        <v>4.4471129999999998E-2</v>
      </c>
    </row>
    <row r="295" spans="1:8" x14ac:dyDescent="0.25">
      <c r="A295" s="183" t="s">
        <v>458</v>
      </c>
      <c r="B295" s="183" t="s">
        <v>461</v>
      </c>
      <c r="C295" s="183" t="s">
        <v>24</v>
      </c>
      <c r="D295" s="183">
        <v>1</v>
      </c>
      <c r="E295" s="183">
        <v>0</v>
      </c>
      <c r="F295" s="183">
        <v>1</v>
      </c>
      <c r="G295" s="188">
        <v>0.14862101</v>
      </c>
      <c r="H295" s="188">
        <v>4.4471129999999998E-2</v>
      </c>
    </row>
    <row r="296" spans="1:8" x14ac:dyDescent="0.25">
      <c r="A296" s="183" t="s">
        <v>458</v>
      </c>
      <c r="B296" s="183" t="s">
        <v>461</v>
      </c>
      <c r="C296" s="183" t="s">
        <v>25</v>
      </c>
      <c r="D296" s="183">
        <v>1</v>
      </c>
      <c r="E296" s="183">
        <v>0</v>
      </c>
      <c r="F296" s="183">
        <v>1</v>
      </c>
      <c r="G296" s="188">
        <v>0.14862101</v>
      </c>
      <c r="H296" s="188">
        <v>4.4471129999999998E-2</v>
      </c>
    </row>
    <row r="297" spans="1:8" x14ac:dyDescent="0.25">
      <c r="A297" s="183" t="s">
        <v>458</v>
      </c>
      <c r="B297" s="183" t="s">
        <v>461</v>
      </c>
      <c r="C297" s="183" t="s">
        <v>26</v>
      </c>
      <c r="D297" s="183">
        <v>1</v>
      </c>
      <c r="E297" s="183">
        <v>0</v>
      </c>
      <c r="F297" s="183">
        <v>1</v>
      </c>
      <c r="G297" s="188">
        <v>0.14862101</v>
      </c>
      <c r="H297" s="188">
        <v>4.4471129999999998E-2</v>
      </c>
    </row>
    <row r="298" spans="1:8" x14ac:dyDescent="0.25">
      <c r="A298" s="183" t="s">
        <v>458</v>
      </c>
      <c r="B298" s="183" t="s">
        <v>461</v>
      </c>
      <c r="C298" s="183" t="s">
        <v>27</v>
      </c>
      <c r="D298" s="183">
        <v>1</v>
      </c>
      <c r="E298" s="183">
        <v>0</v>
      </c>
      <c r="F298" s="183">
        <v>1</v>
      </c>
      <c r="G298" s="188">
        <v>0.42240891000000003</v>
      </c>
      <c r="H298" s="188">
        <v>4.8960289999999997E-2</v>
      </c>
    </row>
    <row r="299" spans="1:8" x14ac:dyDescent="0.25">
      <c r="A299" s="183" t="s">
        <v>458</v>
      </c>
      <c r="B299" s="183" t="s">
        <v>461</v>
      </c>
      <c r="C299" s="183" t="s">
        <v>28</v>
      </c>
      <c r="D299" s="183">
        <v>1</v>
      </c>
      <c r="E299" s="183">
        <v>0</v>
      </c>
      <c r="F299" s="183">
        <v>1</v>
      </c>
      <c r="G299" s="188">
        <v>0.42240891000000003</v>
      </c>
      <c r="H299" s="188">
        <v>4.8960289999999997E-2</v>
      </c>
    </row>
    <row r="300" spans="1:8" x14ac:dyDescent="0.25">
      <c r="A300" s="183" t="s">
        <v>458</v>
      </c>
      <c r="B300" s="183" t="s">
        <v>461</v>
      </c>
      <c r="C300" s="183" t="s">
        <v>29</v>
      </c>
      <c r="D300" s="183">
        <v>1</v>
      </c>
      <c r="E300" s="183">
        <v>0</v>
      </c>
      <c r="F300" s="183">
        <v>1</v>
      </c>
      <c r="G300" s="188">
        <v>0.42240891000000003</v>
      </c>
      <c r="H300" s="188">
        <v>4.8960289999999997E-2</v>
      </c>
    </row>
    <row r="301" spans="1:8" x14ac:dyDescent="0.25">
      <c r="A301" s="183" t="s">
        <v>458</v>
      </c>
      <c r="B301" s="183" t="s">
        <v>461</v>
      </c>
      <c r="C301" s="183" t="s">
        <v>30</v>
      </c>
      <c r="D301" s="183">
        <v>1</v>
      </c>
      <c r="E301" s="183">
        <v>0</v>
      </c>
      <c r="F301" s="183">
        <v>1</v>
      </c>
      <c r="G301" s="188">
        <v>0.42240891000000003</v>
      </c>
      <c r="H301" s="188">
        <v>4.8960289999999997E-2</v>
      </c>
    </row>
    <row r="302" spans="1:8" x14ac:dyDescent="0.25">
      <c r="A302" s="183" t="s">
        <v>461</v>
      </c>
      <c r="B302" s="183" t="s">
        <v>56</v>
      </c>
      <c r="C302" s="183" t="s">
        <v>19</v>
      </c>
      <c r="D302" s="183">
        <v>1</v>
      </c>
      <c r="E302" s="183">
        <v>0</v>
      </c>
      <c r="F302" s="183">
        <v>1</v>
      </c>
      <c r="G302" s="188">
        <v>0.42240891000000003</v>
      </c>
      <c r="H302" s="188">
        <v>4.8960289999999997E-2</v>
      </c>
    </row>
    <row r="303" spans="1:8" x14ac:dyDescent="0.25">
      <c r="A303" s="183" t="s">
        <v>461</v>
      </c>
      <c r="B303" s="183" t="s">
        <v>56</v>
      </c>
      <c r="C303" s="183" t="s">
        <v>20</v>
      </c>
      <c r="D303" s="183">
        <v>1</v>
      </c>
      <c r="E303" s="183">
        <v>0</v>
      </c>
      <c r="F303" s="183">
        <v>1</v>
      </c>
      <c r="G303" s="188">
        <v>0.42240891000000003</v>
      </c>
      <c r="H303" s="188">
        <v>4.8960289999999997E-2</v>
      </c>
    </row>
    <row r="304" spans="1:8" x14ac:dyDescent="0.25">
      <c r="A304" s="183" t="s">
        <v>461</v>
      </c>
      <c r="B304" s="183" t="s">
        <v>56</v>
      </c>
      <c r="C304" s="183" t="s">
        <v>21</v>
      </c>
      <c r="D304" s="183">
        <v>1</v>
      </c>
      <c r="E304" s="183">
        <v>0</v>
      </c>
      <c r="F304" s="183">
        <v>1</v>
      </c>
      <c r="G304" s="188">
        <v>0.42240891000000003</v>
      </c>
      <c r="H304" s="188">
        <v>4.8960289999999997E-2</v>
      </c>
    </row>
    <row r="305" spans="1:8" x14ac:dyDescent="0.25">
      <c r="A305" s="183" t="s">
        <v>461</v>
      </c>
      <c r="B305" s="183" t="s">
        <v>56</v>
      </c>
      <c r="C305" s="183" t="s">
        <v>22</v>
      </c>
      <c r="D305" s="183">
        <v>1</v>
      </c>
      <c r="E305" s="183">
        <v>0</v>
      </c>
      <c r="F305" s="183">
        <v>1</v>
      </c>
      <c r="G305" s="188">
        <v>0.14862101</v>
      </c>
      <c r="H305" s="188">
        <v>4.4471129999999998E-2</v>
      </c>
    </row>
    <row r="306" spans="1:8" x14ac:dyDescent="0.25">
      <c r="A306" s="183" t="s">
        <v>461</v>
      </c>
      <c r="B306" s="183" t="s">
        <v>56</v>
      </c>
      <c r="C306" s="183" t="s">
        <v>23</v>
      </c>
      <c r="D306" s="183">
        <v>1</v>
      </c>
      <c r="E306" s="183">
        <v>0</v>
      </c>
      <c r="F306" s="183">
        <v>1</v>
      </c>
      <c r="G306" s="188">
        <v>0.14862101</v>
      </c>
      <c r="H306" s="188">
        <v>4.4471129999999998E-2</v>
      </c>
    </row>
    <row r="307" spans="1:8" x14ac:dyDescent="0.25">
      <c r="A307" s="183" t="s">
        <v>461</v>
      </c>
      <c r="B307" s="183" t="s">
        <v>56</v>
      </c>
      <c r="C307" s="183" t="s">
        <v>24</v>
      </c>
      <c r="D307" s="183">
        <v>1</v>
      </c>
      <c r="E307" s="183">
        <v>0</v>
      </c>
      <c r="F307" s="183">
        <v>1</v>
      </c>
      <c r="G307" s="188">
        <v>0.14862101</v>
      </c>
      <c r="H307" s="188">
        <v>4.4471129999999998E-2</v>
      </c>
    </row>
    <row r="308" spans="1:8" x14ac:dyDescent="0.25">
      <c r="A308" s="183" t="s">
        <v>461</v>
      </c>
      <c r="B308" s="183" t="s">
        <v>56</v>
      </c>
      <c r="C308" s="183" t="s">
        <v>25</v>
      </c>
      <c r="D308" s="183">
        <v>1</v>
      </c>
      <c r="E308" s="183">
        <v>0</v>
      </c>
      <c r="F308" s="183">
        <v>1</v>
      </c>
      <c r="G308" s="188">
        <v>0.14862101</v>
      </c>
      <c r="H308" s="188">
        <v>4.4471129999999998E-2</v>
      </c>
    </row>
    <row r="309" spans="1:8" x14ac:dyDescent="0.25">
      <c r="A309" s="183" t="s">
        <v>461</v>
      </c>
      <c r="B309" s="183" t="s">
        <v>56</v>
      </c>
      <c r="C309" s="183" t="s">
        <v>26</v>
      </c>
      <c r="D309" s="183">
        <v>1</v>
      </c>
      <c r="E309" s="183">
        <v>0</v>
      </c>
      <c r="F309" s="183">
        <v>1</v>
      </c>
      <c r="G309" s="188">
        <v>0.14862101</v>
      </c>
      <c r="H309" s="188">
        <v>4.4471129999999998E-2</v>
      </c>
    </row>
    <row r="310" spans="1:8" x14ac:dyDescent="0.25">
      <c r="A310" s="183" t="s">
        <v>461</v>
      </c>
      <c r="B310" s="183" t="s">
        <v>56</v>
      </c>
      <c r="C310" s="183" t="s">
        <v>27</v>
      </c>
      <c r="D310" s="183">
        <v>1</v>
      </c>
      <c r="E310" s="183">
        <v>0</v>
      </c>
      <c r="F310" s="183">
        <v>1</v>
      </c>
      <c r="G310" s="188">
        <v>0.42240891000000003</v>
      </c>
      <c r="H310" s="188">
        <v>4.8960289999999997E-2</v>
      </c>
    </row>
    <row r="311" spans="1:8" x14ac:dyDescent="0.25">
      <c r="A311" s="183" t="s">
        <v>461</v>
      </c>
      <c r="B311" s="183" t="s">
        <v>56</v>
      </c>
      <c r="C311" s="183" t="s">
        <v>28</v>
      </c>
      <c r="D311" s="183">
        <v>1</v>
      </c>
      <c r="E311" s="183">
        <v>0</v>
      </c>
      <c r="F311" s="183">
        <v>1</v>
      </c>
      <c r="G311" s="188">
        <v>0.42240891000000003</v>
      </c>
      <c r="H311" s="188">
        <v>4.8960289999999997E-2</v>
      </c>
    </row>
    <row r="312" spans="1:8" x14ac:dyDescent="0.25">
      <c r="A312" s="183" t="s">
        <v>461</v>
      </c>
      <c r="B312" s="183" t="s">
        <v>56</v>
      </c>
      <c r="C312" s="183" t="s">
        <v>29</v>
      </c>
      <c r="D312" s="183">
        <v>1</v>
      </c>
      <c r="E312" s="183">
        <v>0</v>
      </c>
      <c r="F312" s="183">
        <v>1</v>
      </c>
      <c r="G312" s="188">
        <v>0.42240891000000003</v>
      </c>
      <c r="H312" s="188">
        <v>4.8960289999999997E-2</v>
      </c>
    </row>
    <row r="313" spans="1:8" x14ac:dyDescent="0.25">
      <c r="A313" s="183" t="s">
        <v>461</v>
      </c>
      <c r="B313" s="183" t="s">
        <v>56</v>
      </c>
      <c r="C313" s="183" t="s">
        <v>30</v>
      </c>
      <c r="D313" s="183">
        <v>1</v>
      </c>
      <c r="E313" s="183">
        <v>0</v>
      </c>
      <c r="F313" s="183">
        <v>1</v>
      </c>
      <c r="G313" s="188">
        <v>0.42240891000000003</v>
      </c>
      <c r="H313" s="188">
        <v>4.8960289999999997E-2</v>
      </c>
    </row>
    <row r="314" spans="1:8" x14ac:dyDescent="0.25">
      <c r="C314" s="22"/>
    </row>
    <row r="315" spans="1:8" x14ac:dyDescent="0.25">
      <c r="C315" s="22"/>
    </row>
    <row r="316" spans="1:8" x14ac:dyDescent="0.25">
      <c r="C316" s="22"/>
    </row>
    <row r="317" spans="1:8" x14ac:dyDescent="0.25">
      <c r="C317" s="22"/>
    </row>
    <row r="318" spans="1:8" x14ac:dyDescent="0.25">
      <c r="C318" s="22"/>
    </row>
    <row r="319" spans="1:8" x14ac:dyDescent="0.25">
      <c r="C319" s="22"/>
    </row>
    <row r="320" spans="1:8"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6"/>
  <sheetViews>
    <sheetView workbookViewId="0">
      <selection activeCell="L3" sqref="L3:M4"/>
    </sheetView>
  </sheetViews>
  <sheetFormatPr defaultRowHeight="15" x14ac:dyDescent="0.25"/>
  <cols>
    <col min="1" max="1" width="27.5703125" customWidth="1"/>
  </cols>
  <sheetData>
    <row r="1" spans="1:13" ht="50.65" customHeight="1" x14ac:dyDescent="0.25">
      <c r="A1" s="213" t="s">
        <v>465</v>
      </c>
      <c r="B1" s="215" t="s">
        <v>451</v>
      </c>
      <c r="C1" s="215" t="s">
        <v>466</v>
      </c>
      <c r="D1" s="186" t="s">
        <v>467</v>
      </c>
      <c r="I1" s="186" t="s">
        <v>469</v>
      </c>
    </row>
    <row r="2" spans="1:13" ht="26.25" thickBot="1" x14ac:dyDescent="0.3">
      <c r="A2" s="214"/>
      <c r="B2" s="216"/>
      <c r="C2" s="216"/>
      <c r="D2" s="187" t="s">
        <v>468</v>
      </c>
      <c r="E2" s="183" t="s">
        <v>64</v>
      </c>
      <c r="F2" s="183" t="s">
        <v>65</v>
      </c>
      <c r="G2" s="183" t="s">
        <v>66</v>
      </c>
      <c r="H2" s="183" t="s">
        <v>67</v>
      </c>
      <c r="I2" s="187" t="s">
        <v>470</v>
      </c>
      <c r="J2" s="183" t="s">
        <v>64</v>
      </c>
      <c r="K2" s="183" t="s">
        <v>65</v>
      </c>
      <c r="L2" s="183" t="s">
        <v>66</v>
      </c>
      <c r="M2" s="183" t="s">
        <v>67</v>
      </c>
    </row>
    <row r="3" spans="1:13" ht="37.9" customHeight="1" x14ac:dyDescent="0.25">
      <c r="A3" s="217" t="s">
        <v>471</v>
      </c>
      <c r="B3" s="219">
        <v>4436</v>
      </c>
      <c r="C3" s="221">
        <v>26.3</v>
      </c>
      <c r="D3" s="221" t="s">
        <v>463</v>
      </c>
      <c r="E3" s="223">
        <v>0</v>
      </c>
      <c r="F3" s="223">
        <v>1</v>
      </c>
      <c r="G3" s="223">
        <v>0.42240891000000003</v>
      </c>
      <c r="H3" s="223">
        <v>4.8960289999999997E-2</v>
      </c>
      <c r="I3" s="221" t="s">
        <v>464</v>
      </c>
      <c r="J3" s="223">
        <v>0</v>
      </c>
      <c r="K3" s="223">
        <v>1</v>
      </c>
      <c r="L3" s="223">
        <v>0.2888249</v>
      </c>
      <c r="M3" s="223">
        <v>1.9796190000000002E-2</v>
      </c>
    </row>
    <row r="4" spans="1:13" ht="15.75" thickBot="1" x14ac:dyDescent="0.3">
      <c r="A4" s="218"/>
      <c r="B4" s="220"/>
      <c r="C4" s="222"/>
      <c r="D4" s="222"/>
      <c r="E4" s="223"/>
      <c r="F4" s="223">
        <v>1</v>
      </c>
      <c r="G4" s="223"/>
      <c r="H4" s="223"/>
      <c r="I4" s="222"/>
      <c r="J4" s="223"/>
      <c r="K4" s="223">
        <v>1</v>
      </c>
      <c r="L4" s="223"/>
      <c r="M4" s="223"/>
    </row>
    <row r="5" spans="1:13" x14ac:dyDescent="0.25">
      <c r="A5" s="217" t="s">
        <v>472</v>
      </c>
      <c r="B5" s="219">
        <v>4422</v>
      </c>
      <c r="C5" s="221">
        <v>26.7</v>
      </c>
      <c r="D5" s="221" t="s">
        <v>463</v>
      </c>
      <c r="E5" s="223">
        <v>0</v>
      </c>
      <c r="F5" s="223">
        <v>1</v>
      </c>
      <c r="G5" s="223">
        <v>0.42240891000000003</v>
      </c>
      <c r="H5" s="223">
        <v>4.8960289999999997E-2</v>
      </c>
      <c r="I5" s="221" t="s">
        <v>473</v>
      </c>
      <c r="J5" s="223">
        <v>0</v>
      </c>
      <c r="K5" s="223">
        <v>1</v>
      </c>
      <c r="L5" s="223">
        <v>0.26067639999999997</v>
      </c>
      <c r="M5" s="223">
        <v>4.1888399999999999E-2</v>
      </c>
    </row>
    <row r="6" spans="1:13" ht="15.75" thickBot="1" x14ac:dyDescent="0.3">
      <c r="A6" s="218"/>
      <c r="B6" s="220"/>
      <c r="C6" s="222"/>
      <c r="D6" s="222"/>
      <c r="E6" s="223">
        <v>0</v>
      </c>
      <c r="F6" s="223">
        <v>1</v>
      </c>
      <c r="G6" s="223"/>
      <c r="H6" s="223"/>
      <c r="I6" s="222"/>
      <c r="J6" s="223"/>
      <c r="K6" s="223">
        <v>1</v>
      </c>
      <c r="L6" s="223"/>
      <c r="M6" s="223"/>
    </row>
    <row r="7" spans="1:13" x14ac:dyDescent="0.25">
      <c r="A7" s="217" t="s">
        <v>474</v>
      </c>
      <c r="B7" s="219">
        <v>4423</v>
      </c>
      <c r="C7" s="221">
        <v>26.3</v>
      </c>
      <c r="D7" s="221" t="s">
        <v>463</v>
      </c>
      <c r="E7" s="223">
        <v>0</v>
      </c>
      <c r="F7" s="223">
        <v>1</v>
      </c>
      <c r="G7" s="223">
        <v>0.42240891000000003</v>
      </c>
      <c r="H7" s="223">
        <v>4.8960289999999997E-2</v>
      </c>
      <c r="I7" s="221" t="s">
        <v>473</v>
      </c>
      <c r="J7" s="223">
        <v>0</v>
      </c>
      <c r="K7" s="223">
        <v>1</v>
      </c>
      <c r="L7" s="223">
        <v>0.26067639999999997</v>
      </c>
      <c r="M7" s="223">
        <v>4.1888399999999999E-2</v>
      </c>
    </row>
    <row r="8" spans="1:13" ht="15.75" thickBot="1" x14ac:dyDescent="0.3">
      <c r="A8" s="218"/>
      <c r="B8" s="220"/>
      <c r="C8" s="222"/>
      <c r="D8" s="222"/>
      <c r="E8" s="223">
        <v>0</v>
      </c>
      <c r="F8" s="223">
        <v>1</v>
      </c>
      <c r="G8" s="223"/>
      <c r="H8" s="223"/>
      <c r="I8" s="222"/>
      <c r="J8" s="223"/>
      <c r="K8" s="223">
        <v>1</v>
      </c>
      <c r="L8" s="223"/>
      <c r="M8" s="223"/>
    </row>
    <row r="9" spans="1:13" x14ac:dyDescent="0.25">
      <c r="A9" s="224" t="s">
        <v>475</v>
      </c>
      <c r="B9" s="219">
        <v>4245</v>
      </c>
      <c r="C9" s="221">
        <v>25.9</v>
      </c>
      <c r="D9" s="221" t="s">
        <v>463</v>
      </c>
      <c r="E9" s="223">
        <v>0</v>
      </c>
      <c r="F9" s="223">
        <v>1</v>
      </c>
      <c r="G9" s="223">
        <v>0.42240891000000003</v>
      </c>
      <c r="H9" s="223">
        <v>4.8960289999999997E-2</v>
      </c>
      <c r="I9" s="221" t="s">
        <v>473</v>
      </c>
      <c r="J9" s="223">
        <v>0</v>
      </c>
      <c r="K9" s="223">
        <v>1</v>
      </c>
      <c r="L9" s="223">
        <v>0.26067639999999997</v>
      </c>
      <c r="M9" s="223">
        <v>4.1888399999999999E-2</v>
      </c>
    </row>
    <row r="10" spans="1:13" ht="30.95" customHeight="1" thickBot="1" x14ac:dyDescent="0.3">
      <c r="A10" s="225"/>
      <c r="B10" s="220"/>
      <c r="C10" s="222"/>
      <c r="D10" s="222"/>
      <c r="E10" s="223">
        <v>0</v>
      </c>
      <c r="F10" s="223">
        <v>1</v>
      </c>
      <c r="G10" s="223"/>
      <c r="H10" s="223"/>
      <c r="I10" s="222"/>
      <c r="J10" s="223"/>
      <c r="K10" s="223">
        <v>1</v>
      </c>
      <c r="L10" s="223"/>
      <c r="M10" s="223"/>
    </row>
    <row r="11" spans="1:13" x14ac:dyDescent="0.25">
      <c r="A11" s="217" t="s">
        <v>476</v>
      </c>
      <c r="B11" s="219">
        <v>4816</v>
      </c>
      <c r="C11" s="221">
        <v>20.5</v>
      </c>
      <c r="D11" s="221" t="s">
        <v>463</v>
      </c>
      <c r="E11" s="223">
        <v>0</v>
      </c>
      <c r="F11" s="223">
        <v>1</v>
      </c>
      <c r="G11" s="223">
        <v>0.42240891000000003</v>
      </c>
      <c r="H11" s="223">
        <v>4.8960289999999997E-2</v>
      </c>
      <c r="I11" s="221" t="s">
        <v>477</v>
      </c>
      <c r="J11" s="223">
        <v>0</v>
      </c>
      <c r="K11" s="223">
        <v>1</v>
      </c>
      <c r="L11" s="223">
        <v>0.14862101</v>
      </c>
      <c r="M11" s="223">
        <v>4.4471129999999998E-2</v>
      </c>
    </row>
    <row r="12" spans="1:13" ht="15.75" thickBot="1" x14ac:dyDescent="0.3">
      <c r="A12" s="218"/>
      <c r="B12" s="220"/>
      <c r="C12" s="222"/>
      <c r="D12" s="222"/>
      <c r="E12" s="223">
        <v>0</v>
      </c>
      <c r="F12" s="223">
        <v>1</v>
      </c>
      <c r="G12" s="223"/>
      <c r="H12" s="223"/>
      <c r="I12" s="222"/>
      <c r="J12" s="223"/>
      <c r="K12" s="223">
        <v>1</v>
      </c>
      <c r="L12" s="223"/>
      <c r="M12" s="223"/>
    </row>
    <row r="13" spans="1:13" x14ac:dyDescent="0.25">
      <c r="A13" s="217" t="s">
        <v>478</v>
      </c>
      <c r="B13" s="219">
        <v>4414</v>
      </c>
      <c r="C13" s="221">
        <v>21.4</v>
      </c>
      <c r="D13" s="221" t="s">
        <v>463</v>
      </c>
      <c r="E13" s="223">
        <v>0</v>
      </c>
      <c r="F13" s="223">
        <v>1</v>
      </c>
      <c r="G13" s="223">
        <v>0.42240891000000003</v>
      </c>
      <c r="H13" s="223">
        <v>4.8960289999999997E-2</v>
      </c>
      <c r="I13" s="221" t="s">
        <v>477</v>
      </c>
      <c r="J13" s="223">
        <v>0</v>
      </c>
      <c r="K13" s="223">
        <v>1</v>
      </c>
      <c r="L13" s="223">
        <v>0.14862101</v>
      </c>
      <c r="M13" s="223">
        <v>4.4471129999999998E-2</v>
      </c>
    </row>
    <row r="14" spans="1:13" ht="15.75" thickBot="1" x14ac:dyDescent="0.3">
      <c r="A14" s="218"/>
      <c r="B14" s="220"/>
      <c r="C14" s="222"/>
      <c r="D14" s="222"/>
      <c r="E14" s="223">
        <v>0</v>
      </c>
      <c r="F14" s="223">
        <v>1</v>
      </c>
      <c r="G14" s="223"/>
      <c r="H14" s="223"/>
      <c r="I14" s="222"/>
      <c r="J14" s="223"/>
      <c r="K14" s="223">
        <v>1</v>
      </c>
      <c r="L14" s="223"/>
      <c r="M14" s="223"/>
    </row>
    <row r="15" spans="1:13" x14ac:dyDescent="0.25">
      <c r="A15" s="217" t="s">
        <v>479</v>
      </c>
      <c r="B15" s="219">
        <v>4493</v>
      </c>
      <c r="C15" s="221">
        <v>22.2</v>
      </c>
      <c r="D15" s="221" t="s">
        <v>463</v>
      </c>
      <c r="E15" s="223">
        <v>0</v>
      </c>
      <c r="F15" s="223">
        <v>1</v>
      </c>
      <c r="G15" s="223">
        <v>0.42240891000000003</v>
      </c>
      <c r="H15" s="223">
        <v>4.8960289999999997E-2</v>
      </c>
      <c r="I15" s="221" t="s">
        <v>477</v>
      </c>
      <c r="J15" s="223">
        <v>0</v>
      </c>
      <c r="K15" s="223">
        <v>1</v>
      </c>
      <c r="L15" s="223">
        <v>0.14862101</v>
      </c>
      <c r="M15" s="223">
        <v>4.4471129999999998E-2</v>
      </c>
    </row>
    <row r="16" spans="1:13" ht="15.75" thickBot="1" x14ac:dyDescent="0.3">
      <c r="A16" s="218"/>
      <c r="B16" s="220"/>
      <c r="C16" s="222"/>
      <c r="D16" s="222"/>
      <c r="E16" s="223">
        <v>0</v>
      </c>
      <c r="F16" s="223">
        <v>1</v>
      </c>
      <c r="G16" s="223"/>
      <c r="H16" s="223"/>
      <c r="I16" s="222"/>
      <c r="J16" s="223"/>
      <c r="K16" s="223">
        <v>1</v>
      </c>
      <c r="L16" s="223"/>
      <c r="M16" s="223"/>
    </row>
  </sheetData>
  <mergeCells count="94">
    <mergeCell ref="J15:J16"/>
    <mergeCell ref="K15:K16"/>
    <mergeCell ref="L15:L16"/>
    <mergeCell ref="M15:M16"/>
    <mergeCell ref="J11:J12"/>
    <mergeCell ref="K11:K12"/>
    <mergeCell ref="L11:L12"/>
    <mergeCell ref="M11:M12"/>
    <mergeCell ref="J13:J14"/>
    <mergeCell ref="K13:K14"/>
    <mergeCell ref="L13:L14"/>
    <mergeCell ref="M13:M14"/>
    <mergeCell ref="J7:J8"/>
    <mergeCell ref="K7:K8"/>
    <mergeCell ref="L7:L8"/>
    <mergeCell ref="M7:M8"/>
    <mergeCell ref="J9:J10"/>
    <mergeCell ref="K9:K10"/>
    <mergeCell ref="L9:L10"/>
    <mergeCell ref="M9:M10"/>
    <mergeCell ref="J3:J4"/>
    <mergeCell ref="K3:K4"/>
    <mergeCell ref="L3:L4"/>
    <mergeCell ref="M3:M4"/>
    <mergeCell ref="J5:J6"/>
    <mergeCell ref="K5:K6"/>
    <mergeCell ref="L5:L6"/>
    <mergeCell ref="M5:M6"/>
    <mergeCell ref="A15:A16"/>
    <mergeCell ref="B15:B16"/>
    <mergeCell ref="C15:C16"/>
    <mergeCell ref="D15:D16"/>
    <mergeCell ref="I15:I16"/>
    <mergeCell ref="G15:G16"/>
    <mergeCell ref="H15:H16"/>
    <mergeCell ref="E15:E16"/>
    <mergeCell ref="F15:F16"/>
    <mergeCell ref="A11:A12"/>
    <mergeCell ref="B11:B12"/>
    <mergeCell ref="C11:C12"/>
    <mergeCell ref="D11:D12"/>
    <mergeCell ref="I11:I12"/>
    <mergeCell ref="E11:E12"/>
    <mergeCell ref="F11:F12"/>
    <mergeCell ref="G11:G12"/>
    <mergeCell ref="H11:H12"/>
    <mergeCell ref="A13:A14"/>
    <mergeCell ref="B13:B14"/>
    <mergeCell ref="C13:C14"/>
    <mergeCell ref="D13:D14"/>
    <mergeCell ref="I13:I14"/>
    <mergeCell ref="E13:E14"/>
    <mergeCell ref="F13:F14"/>
    <mergeCell ref="G13:G14"/>
    <mergeCell ref="H13:H14"/>
    <mergeCell ref="A7:A8"/>
    <mergeCell ref="B7:B8"/>
    <mergeCell ref="C7:C8"/>
    <mergeCell ref="D7:D8"/>
    <mergeCell ref="I7:I8"/>
    <mergeCell ref="G7:G8"/>
    <mergeCell ref="H7:H8"/>
    <mergeCell ref="E7:E8"/>
    <mergeCell ref="F7:F8"/>
    <mergeCell ref="A9:A10"/>
    <mergeCell ref="B9:B10"/>
    <mergeCell ref="C9:C10"/>
    <mergeCell ref="D9:D10"/>
    <mergeCell ref="I9:I10"/>
    <mergeCell ref="E9:E10"/>
    <mergeCell ref="F9:F10"/>
    <mergeCell ref="G9:G10"/>
    <mergeCell ref="H9:H10"/>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1:A2"/>
    <mergeCell ref="B1:B2"/>
    <mergeCell ref="C1:C2"/>
    <mergeCell ref="A3:A4"/>
    <mergeCell ref="B3:B4"/>
    <mergeCell ref="C3:C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312"/>
  <sheetViews>
    <sheetView zoomScale="85" zoomScaleNormal="85" workbookViewId="0">
      <selection activeCell="D1" sqref="D1:D12"/>
    </sheetView>
  </sheetViews>
  <sheetFormatPr defaultColWidth="9.140625" defaultRowHeight="15" x14ac:dyDescent="0.25"/>
  <cols>
    <col min="1" max="16384" width="9.140625" style="183"/>
  </cols>
  <sheetData>
    <row r="1" spans="1:22" x14ac:dyDescent="0.25">
      <c r="A1" s="183" t="s">
        <v>61</v>
      </c>
      <c r="B1" s="183" t="s">
        <v>31</v>
      </c>
      <c r="C1" s="70" t="s">
        <v>19</v>
      </c>
      <c r="D1" s="70">
        <v>1</v>
      </c>
      <c r="E1" s="70"/>
      <c r="F1" s="70"/>
      <c r="G1" s="70"/>
      <c r="H1" s="70"/>
      <c r="I1" s="70"/>
      <c r="J1" s="70"/>
      <c r="K1" s="70"/>
      <c r="L1" s="70"/>
      <c r="M1" s="70"/>
      <c r="N1" s="70"/>
      <c r="S1" s="70"/>
      <c r="T1" s="70"/>
      <c r="U1" s="70"/>
      <c r="V1" s="70"/>
    </row>
    <row r="2" spans="1:22" x14ac:dyDescent="0.25">
      <c r="A2" s="183" t="s">
        <v>61</v>
      </c>
      <c r="B2" s="183" t="s">
        <v>31</v>
      </c>
      <c r="C2" s="70" t="s">
        <v>20</v>
      </c>
      <c r="D2" s="70">
        <v>1</v>
      </c>
      <c r="E2" s="70"/>
      <c r="F2" s="70"/>
      <c r="G2" s="70"/>
      <c r="H2" s="70"/>
      <c r="I2" s="70"/>
      <c r="J2" s="70"/>
      <c r="K2" s="70"/>
      <c r="L2" s="70"/>
      <c r="M2" s="70"/>
      <c r="N2" s="70"/>
      <c r="S2" s="70"/>
      <c r="T2" s="70"/>
      <c r="U2" s="190"/>
      <c r="V2" s="190"/>
    </row>
    <row r="3" spans="1:22" x14ac:dyDescent="0.25">
      <c r="A3" s="183" t="s">
        <v>61</v>
      </c>
      <c r="B3" s="183" t="s">
        <v>31</v>
      </c>
      <c r="C3" s="70" t="s">
        <v>21</v>
      </c>
      <c r="D3" s="70">
        <v>3</v>
      </c>
      <c r="E3" s="70"/>
      <c r="F3" s="70"/>
      <c r="G3" s="70"/>
      <c r="H3" s="70"/>
      <c r="I3" s="70"/>
      <c r="J3" s="70"/>
      <c r="K3" s="70"/>
      <c r="L3" s="70"/>
      <c r="M3" s="70"/>
      <c r="N3" s="70"/>
      <c r="S3" s="70"/>
      <c r="T3" s="70"/>
      <c r="U3" s="190"/>
      <c r="V3" s="190"/>
    </row>
    <row r="4" spans="1:22" x14ac:dyDescent="0.25">
      <c r="A4" s="183" t="s">
        <v>61</v>
      </c>
      <c r="B4" s="183" t="s">
        <v>31</v>
      </c>
      <c r="C4" s="70" t="s">
        <v>22</v>
      </c>
      <c r="D4" s="70">
        <v>3</v>
      </c>
      <c r="E4" s="70"/>
      <c r="F4" s="70"/>
      <c r="G4" s="70"/>
      <c r="H4" s="70"/>
      <c r="I4" s="70"/>
      <c r="J4" s="70"/>
      <c r="K4" s="70"/>
      <c r="L4" s="70"/>
      <c r="M4" s="70"/>
      <c r="N4" s="70"/>
      <c r="O4" s="70"/>
      <c r="P4" s="70"/>
      <c r="Q4" s="70"/>
      <c r="R4" s="70"/>
      <c r="S4" s="70"/>
      <c r="T4" s="70"/>
      <c r="U4" s="70"/>
      <c r="V4" s="70"/>
    </row>
    <row r="5" spans="1:22" x14ac:dyDescent="0.25">
      <c r="A5" s="183" t="s">
        <v>61</v>
      </c>
      <c r="B5" s="183" t="s">
        <v>31</v>
      </c>
      <c r="C5" s="70" t="s">
        <v>23</v>
      </c>
      <c r="D5" s="70">
        <v>3</v>
      </c>
      <c r="E5" s="70"/>
      <c r="F5" s="70"/>
      <c r="G5" s="70"/>
      <c r="H5" s="70"/>
      <c r="I5" s="70"/>
      <c r="J5" s="70"/>
      <c r="K5" s="70"/>
      <c r="L5" s="70"/>
      <c r="M5" s="70"/>
      <c r="N5" s="70"/>
      <c r="O5" s="70"/>
      <c r="P5" s="70"/>
      <c r="Q5" s="70"/>
      <c r="R5" s="70"/>
      <c r="S5" s="70"/>
      <c r="T5" s="70"/>
      <c r="U5" s="70"/>
      <c r="V5" s="70"/>
    </row>
    <row r="6" spans="1:22" x14ac:dyDescent="0.25">
      <c r="A6" s="183" t="s">
        <v>61</v>
      </c>
      <c r="B6" s="183" t="s">
        <v>31</v>
      </c>
      <c r="C6" s="70" t="s">
        <v>24</v>
      </c>
      <c r="D6" s="70">
        <v>3</v>
      </c>
      <c r="E6" s="70"/>
      <c r="F6" s="70"/>
      <c r="G6" s="70"/>
      <c r="H6" s="70"/>
      <c r="I6" s="70"/>
      <c r="J6" s="70"/>
      <c r="K6" s="70"/>
      <c r="L6" s="70"/>
      <c r="M6" s="70"/>
      <c r="N6" s="70"/>
      <c r="O6" s="70"/>
      <c r="P6" s="70"/>
      <c r="Q6" s="70"/>
      <c r="R6" s="70"/>
      <c r="S6" s="70"/>
      <c r="T6" s="70"/>
      <c r="U6" s="70"/>
      <c r="V6" s="70"/>
    </row>
    <row r="7" spans="1:22" x14ac:dyDescent="0.25">
      <c r="A7" s="183" t="s">
        <v>61</v>
      </c>
      <c r="B7" s="183" t="s">
        <v>31</v>
      </c>
      <c r="C7" s="70" t="s">
        <v>25</v>
      </c>
      <c r="D7" s="70">
        <v>3</v>
      </c>
      <c r="E7" s="70"/>
      <c r="F7" s="70"/>
      <c r="G7" s="70"/>
      <c r="H7" s="70"/>
      <c r="I7" s="70"/>
      <c r="J7" s="70"/>
      <c r="K7" s="70"/>
      <c r="L7" s="70"/>
      <c r="M7" s="70"/>
      <c r="N7" s="70"/>
      <c r="O7" s="70"/>
      <c r="P7" s="70" t="s">
        <v>480</v>
      </c>
      <c r="Q7" s="70"/>
      <c r="R7" s="70"/>
      <c r="S7" s="70"/>
      <c r="T7" s="70"/>
      <c r="U7" s="70"/>
      <c r="V7" s="70"/>
    </row>
    <row r="8" spans="1:22" x14ac:dyDescent="0.25">
      <c r="A8" s="183" t="s">
        <v>61</v>
      </c>
      <c r="B8" s="183" t="s">
        <v>31</v>
      </c>
      <c r="C8" s="70" t="s">
        <v>26</v>
      </c>
      <c r="D8" s="70">
        <v>3</v>
      </c>
      <c r="E8" s="70"/>
      <c r="F8" s="70"/>
      <c r="G8" s="70"/>
      <c r="H8" s="70"/>
      <c r="I8" s="70"/>
      <c r="J8" s="70"/>
      <c r="K8" s="70"/>
      <c r="L8" s="70"/>
      <c r="M8" s="70"/>
      <c r="N8" s="70"/>
      <c r="O8" s="70"/>
      <c r="P8" s="70" t="s">
        <v>407</v>
      </c>
      <c r="Q8" s="70" t="s">
        <v>279</v>
      </c>
      <c r="R8" s="70" t="s">
        <v>304</v>
      </c>
      <c r="S8" s="70"/>
      <c r="T8" s="70"/>
      <c r="U8" s="70"/>
      <c r="V8" s="70"/>
    </row>
    <row r="9" spans="1:22" x14ac:dyDescent="0.25">
      <c r="A9" s="183" t="s">
        <v>61</v>
      </c>
      <c r="B9" s="183" t="s">
        <v>31</v>
      </c>
      <c r="C9" s="70" t="s">
        <v>27</v>
      </c>
      <c r="D9" s="70">
        <v>1</v>
      </c>
      <c r="E9" s="70"/>
      <c r="F9" s="70"/>
      <c r="G9" s="70"/>
      <c r="H9" s="70"/>
      <c r="I9" s="70"/>
      <c r="J9" s="70"/>
      <c r="K9" s="70"/>
      <c r="L9" s="70"/>
      <c r="M9" s="70"/>
      <c r="N9" s="70"/>
      <c r="O9" s="70" t="s">
        <v>481</v>
      </c>
      <c r="P9" s="70" t="s">
        <v>483</v>
      </c>
      <c r="Q9" s="189">
        <v>0.8</v>
      </c>
      <c r="R9" s="189">
        <v>1</v>
      </c>
      <c r="S9" s="70"/>
      <c r="T9" s="70"/>
      <c r="U9" s="70"/>
      <c r="V9" s="70"/>
    </row>
    <row r="10" spans="1:22" x14ac:dyDescent="0.25">
      <c r="A10" s="183" t="s">
        <v>61</v>
      </c>
      <c r="B10" s="183" t="s">
        <v>31</v>
      </c>
      <c r="C10" s="70" t="s">
        <v>28</v>
      </c>
      <c r="D10" s="70">
        <v>1</v>
      </c>
      <c r="E10" s="70"/>
      <c r="F10" s="70"/>
      <c r="G10" s="70"/>
      <c r="H10" s="70"/>
      <c r="I10" s="70"/>
      <c r="J10" s="70"/>
      <c r="K10" s="70"/>
      <c r="L10" s="70"/>
      <c r="M10" s="70"/>
      <c r="N10" s="70"/>
      <c r="O10" s="70" t="s">
        <v>276</v>
      </c>
      <c r="P10" s="70" t="s">
        <v>482</v>
      </c>
      <c r="Q10" s="189">
        <v>0.5</v>
      </c>
      <c r="R10" s="189">
        <v>3</v>
      </c>
      <c r="S10" s="70"/>
      <c r="T10" s="70"/>
      <c r="U10" s="70"/>
      <c r="V10" s="70"/>
    </row>
    <row r="11" spans="1:22" x14ac:dyDescent="0.25">
      <c r="A11" s="183" t="s">
        <v>61</v>
      </c>
      <c r="B11" s="183" t="s">
        <v>31</v>
      </c>
      <c r="C11" s="70" t="s">
        <v>29</v>
      </c>
      <c r="D11" s="70">
        <v>1</v>
      </c>
      <c r="E11" s="70"/>
      <c r="F11" s="70"/>
      <c r="G11" s="70"/>
      <c r="H11" s="70"/>
      <c r="I11" s="70"/>
      <c r="J11" s="70"/>
      <c r="K11" s="70"/>
      <c r="L11" s="70"/>
      <c r="M11" s="70"/>
      <c r="N11" s="70"/>
      <c r="O11" s="70"/>
      <c r="P11" s="70"/>
      <c r="Q11" s="70"/>
      <c r="R11" s="70"/>
      <c r="S11" s="70"/>
      <c r="T11" s="70"/>
      <c r="U11" s="70"/>
      <c r="V11" s="70"/>
    </row>
    <row r="12" spans="1:22" x14ac:dyDescent="0.25">
      <c r="A12" s="183" t="s">
        <v>61</v>
      </c>
      <c r="B12" s="183" t="s">
        <v>31</v>
      </c>
      <c r="C12" s="70" t="s">
        <v>30</v>
      </c>
      <c r="D12" s="70">
        <v>1</v>
      </c>
      <c r="E12" s="70"/>
      <c r="F12" s="70"/>
      <c r="G12" s="70"/>
      <c r="H12" s="70"/>
      <c r="I12" s="70"/>
      <c r="J12" s="70"/>
      <c r="K12" s="70"/>
      <c r="L12" s="70"/>
      <c r="M12" s="70"/>
      <c r="N12" s="70"/>
      <c r="O12" s="70"/>
      <c r="P12" s="70"/>
      <c r="Q12" s="70"/>
      <c r="R12" s="70"/>
      <c r="S12" s="70"/>
      <c r="T12" s="70"/>
      <c r="U12" s="70"/>
      <c r="V12" s="70"/>
    </row>
    <row r="13" spans="1:22" x14ac:dyDescent="0.25">
      <c r="A13" s="183" t="s">
        <v>31</v>
      </c>
      <c r="B13" s="183" t="s">
        <v>32</v>
      </c>
      <c r="C13" s="70" t="s">
        <v>19</v>
      </c>
      <c r="D13" s="70">
        <v>1</v>
      </c>
      <c r="E13" s="70"/>
      <c r="F13" s="70"/>
      <c r="G13" s="70"/>
      <c r="H13" s="70"/>
      <c r="I13" s="70"/>
      <c r="J13" s="70"/>
      <c r="K13" s="70"/>
      <c r="L13" s="70"/>
      <c r="M13" s="70"/>
      <c r="N13" s="70"/>
      <c r="O13" s="70"/>
      <c r="P13" s="70"/>
      <c r="Q13" s="70"/>
      <c r="R13" s="70"/>
      <c r="S13" s="70"/>
      <c r="T13" s="70"/>
      <c r="U13" s="70"/>
      <c r="V13" s="70"/>
    </row>
    <row r="14" spans="1:22" ht="18.95" customHeight="1" x14ac:dyDescent="0.25">
      <c r="A14" s="183" t="s">
        <v>31</v>
      </c>
      <c r="B14" s="183" t="s">
        <v>32</v>
      </c>
      <c r="C14" s="70" t="s">
        <v>20</v>
      </c>
      <c r="D14" s="70">
        <v>1</v>
      </c>
      <c r="E14" s="70"/>
      <c r="F14" s="70"/>
      <c r="G14" s="70"/>
      <c r="H14" s="70"/>
      <c r="I14" s="70"/>
      <c r="J14" s="70"/>
      <c r="K14" s="70"/>
      <c r="L14" s="70"/>
      <c r="M14" s="70"/>
      <c r="N14" s="70"/>
      <c r="O14" s="70"/>
      <c r="P14" s="70"/>
      <c r="Q14" s="70"/>
      <c r="R14" s="70"/>
      <c r="S14" s="70"/>
      <c r="T14" s="70"/>
      <c r="U14" s="70"/>
      <c r="V14" s="70"/>
    </row>
    <row r="15" spans="1:22" x14ac:dyDescent="0.25">
      <c r="A15" s="183" t="s">
        <v>31</v>
      </c>
      <c r="B15" s="183" t="s">
        <v>32</v>
      </c>
      <c r="C15" s="70" t="s">
        <v>21</v>
      </c>
      <c r="D15" s="70">
        <v>3</v>
      </c>
      <c r="E15" s="70"/>
      <c r="F15" s="70"/>
      <c r="G15" s="70"/>
      <c r="H15" s="70"/>
      <c r="I15" s="70"/>
      <c r="J15" s="70"/>
      <c r="K15" s="70"/>
      <c r="L15" s="70"/>
      <c r="M15" s="70"/>
      <c r="N15" s="70"/>
      <c r="O15" s="70"/>
      <c r="P15" s="70"/>
      <c r="Q15" s="70"/>
      <c r="R15" s="70"/>
      <c r="S15" s="70"/>
      <c r="T15" s="70"/>
      <c r="U15" s="70"/>
      <c r="V15" s="70"/>
    </row>
    <row r="16" spans="1:22" x14ac:dyDescent="0.25">
      <c r="A16" s="183" t="s">
        <v>31</v>
      </c>
      <c r="B16" s="183" t="s">
        <v>32</v>
      </c>
      <c r="C16" s="70" t="s">
        <v>22</v>
      </c>
      <c r="D16" s="70">
        <v>3</v>
      </c>
      <c r="E16" s="70"/>
      <c r="F16" s="70"/>
      <c r="G16" s="70"/>
      <c r="H16" s="70"/>
      <c r="I16" s="70"/>
      <c r="J16" s="70"/>
      <c r="K16" s="190"/>
      <c r="L16" s="190"/>
      <c r="M16" s="70"/>
      <c r="N16" s="70"/>
      <c r="O16" s="70"/>
      <c r="P16" s="70"/>
      <c r="Q16" s="70"/>
      <c r="R16" s="70"/>
      <c r="S16" s="70"/>
      <c r="T16" s="70"/>
      <c r="U16" s="70"/>
      <c r="V16" s="70"/>
    </row>
    <row r="17" spans="1:22" x14ac:dyDescent="0.25">
      <c r="A17" s="183" t="s">
        <v>31</v>
      </c>
      <c r="B17" s="183" t="s">
        <v>32</v>
      </c>
      <c r="C17" s="70" t="s">
        <v>23</v>
      </c>
      <c r="D17" s="70">
        <v>3</v>
      </c>
      <c r="E17" s="70"/>
      <c r="F17" s="70"/>
      <c r="G17" s="70"/>
      <c r="H17" s="70"/>
      <c r="I17" s="70"/>
      <c r="J17" s="70"/>
      <c r="K17" s="190"/>
      <c r="L17" s="190"/>
      <c r="M17" s="70"/>
      <c r="N17" s="70"/>
      <c r="O17" s="70"/>
      <c r="P17" s="70"/>
      <c r="Q17" s="70"/>
      <c r="R17" s="70"/>
      <c r="S17" s="70"/>
      <c r="T17" s="70"/>
      <c r="U17" s="70"/>
      <c r="V17" s="70"/>
    </row>
    <row r="18" spans="1:22" x14ac:dyDescent="0.25">
      <c r="A18" s="183" t="s">
        <v>31</v>
      </c>
      <c r="B18" s="183" t="s">
        <v>32</v>
      </c>
      <c r="C18" s="70" t="s">
        <v>24</v>
      </c>
      <c r="D18" s="70">
        <v>3</v>
      </c>
      <c r="E18" s="70"/>
      <c r="F18" s="70"/>
      <c r="G18" s="70"/>
      <c r="H18" s="70"/>
      <c r="I18" s="70"/>
      <c r="J18" s="70"/>
      <c r="K18" s="190"/>
      <c r="L18" s="190"/>
      <c r="M18" s="70"/>
      <c r="N18" s="70"/>
      <c r="O18" s="70"/>
      <c r="P18" s="70"/>
      <c r="Q18" s="70"/>
      <c r="R18" s="70"/>
      <c r="S18" s="70"/>
      <c r="T18" s="70"/>
      <c r="U18" s="70"/>
      <c r="V18" s="70"/>
    </row>
    <row r="19" spans="1:22" x14ac:dyDescent="0.25">
      <c r="A19" s="183" t="s">
        <v>31</v>
      </c>
      <c r="B19" s="183" t="s">
        <v>32</v>
      </c>
      <c r="C19" s="70" t="s">
        <v>25</v>
      </c>
      <c r="D19" s="70">
        <v>3</v>
      </c>
      <c r="E19" s="70"/>
      <c r="F19" s="70"/>
      <c r="G19" s="70"/>
      <c r="H19" s="70"/>
      <c r="I19" s="70"/>
      <c r="J19" s="70"/>
      <c r="K19" s="190"/>
      <c r="L19" s="190"/>
      <c r="M19" s="70"/>
      <c r="N19" s="70"/>
      <c r="O19" s="70"/>
      <c r="P19" s="70"/>
      <c r="Q19" s="70"/>
      <c r="R19" s="70"/>
      <c r="S19" s="70"/>
      <c r="T19" s="70"/>
      <c r="U19" s="70"/>
      <c r="V19" s="70"/>
    </row>
    <row r="20" spans="1:22" x14ac:dyDescent="0.25">
      <c r="A20" s="183" t="s">
        <v>31</v>
      </c>
      <c r="B20" s="183" t="s">
        <v>32</v>
      </c>
      <c r="C20" s="70" t="s">
        <v>26</v>
      </c>
      <c r="D20" s="70">
        <v>3</v>
      </c>
      <c r="E20" s="190"/>
      <c r="F20" s="70"/>
      <c r="G20" s="70"/>
      <c r="H20" s="70"/>
      <c r="I20" s="70"/>
      <c r="J20" s="70"/>
      <c r="K20" s="190"/>
      <c r="L20" s="190"/>
      <c r="M20" s="70"/>
      <c r="N20" s="70"/>
      <c r="O20" s="70"/>
      <c r="P20" s="70"/>
      <c r="Q20" s="70"/>
      <c r="R20" s="70"/>
      <c r="S20" s="70"/>
      <c r="T20" s="70"/>
      <c r="U20" s="70"/>
      <c r="V20" s="70"/>
    </row>
    <row r="21" spans="1:22" x14ac:dyDescent="0.25">
      <c r="A21" s="183" t="s">
        <v>31</v>
      </c>
      <c r="B21" s="183" t="s">
        <v>32</v>
      </c>
      <c r="C21" s="70" t="s">
        <v>27</v>
      </c>
      <c r="D21" s="70">
        <v>1</v>
      </c>
      <c r="E21" s="190"/>
      <c r="F21" s="70"/>
      <c r="G21" s="70"/>
      <c r="H21" s="70"/>
      <c r="I21" s="70"/>
      <c r="J21" s="70"/>
      <c r="K21" s="190"/>
      <c r="L21" s="190"/>
      <c r="M21" s="70"/>
      <c r="N21" s="70"/>
      <c r="O21" s="70"/>
      <c r="P21" s="70"/>
      <c r="Q21" s="70"/>
      <c r="R21" s="70"/>
      <c r="S21" s="70"/>
      <c r="T21" s="70"/>
      <c r="U21" s="70"/>
      <c r="V21" s="70"/>
    </row>
    <row r="22" spans="1:22" x14ac:dyDescent="0.25">
      <c r="A22" s="183" t="s">
        <v>31</v>
      </c>
      <c r="B22" s="183" t="s">
        <v>32</v>
      </c>
      <c r="C22" s="70" t="s">
        <v>28</v>
      </c>
      <c r="D22" s="70">
        <v>1</v>
      </c>
      <c r="E22" s="190"/>
      <c r="F22" s="70"/>
      <c r="G22" s="70"/>
      <c r="H22" s="70"/>
      <c r="I22" s="70"/>
      <c r="J22" s="70"/>
      <c r="K22" s="190"/>
      <c r="L22" s="190"/>
      <c r="M22" s="70"/>
      <c r="N22" s="70"/>
      <c r="O22" s="70"/>
      <c r="P22" s="70"/>
      <c r="Q22" s="70"/>
      <c r="R22" s="70"/>
      <c r="S22" s="70"/>
      <c r="T22" s="70"/>
      <c r="U22" s="70"/>
      <c r="V22" s="70"/>
    </row>
    <row r="23" spans="1:22" x14ac:dyDescent="0.25">
      <c r="A23" s="183" t="s">
        <v>31</v>
      </c>
      <c r="B23" s="183" t="s">
        <v>32</v>
      </c>
      <c r="C23" s="70" t="s">
        <v>29</v>
      </c>
      <c r="D23" s="70">
        <v>1</v>
      </c>
      <c r="E23" s="70"/>
      <c r="F23" s="70"/>
      <c r="G23" s="70"/>
      <c r="H23" s="70"/>
      <c r="I23" s="70"/>
      <c r="J23" s="70"/>
      <c r="K23" s="190"/>
      <c r="L23" s="190"/>
      <c r="M23" s="70"/>
      <c r="N23" s="70"/>
      <c r="O23" s="70"/>
      <c r="P23" s="70"/>
      <c r="Q23" s="70"/>
      <c r="R23" s="70"/>
      <c r="S23" s="70"/>
      <c r="T23" s="70"/>
      <c r="U23" s="70"/>
      <c r="V23" s="70"/>
    </row>
    <row r="24" spans="1:22" x14ac:dyDescent="0.25">
      <c r="A24" s="183" t="s">
        <v>31</v>
      </c>
      <c r="B24" s="183" t="s">
        <v>32</v>
      </c>
      <c r="C24" s="70" t="s">
        <v>30</v>
      </c>
      <c r="D24" s="70">
        <v>1</v>
      </c>
      <c r="E24" s="70"/>
      <c r="F24" s="70"/>
      <c r="G24" s="70"/>
      <c r="H24" s="70"/>
      <c r="I24" s="70"/>
      <c r="J24" s="70"/>
      <c r="K24" s="190"/>
      <c r="L24" s="190"/>
      <c r="M24" s="70"/>
      <c r="N24" s="70"/>
      <c r="O24" s="70"/>
      <c r="P24" s="70"/>
      <c r="Q24" s="70"/>
      <c r="R24" s="70"/>
      <c r="S24" s="70"/>
      <c r="T24" s="70"/>
      <c r="U24" s="70"/>
      <c r="V24" s="70"/>
    </row>
    <row r="25" spans="1:22" x14ac:dyDescent="0.25">
      <c r="A25" s="183" t="s">
        <v>7</v>
      </c>
      <c r="B25" s="183" t="s">
        <v>33</v>
      </c>
      <c r="C25" s="70" t="s">
        <v>19</v>
      </c>
      <c r="D25" s="70">
        <v>1</v>
      </c>
      <c r="E25" s="70"/>
      <c r="F25" s="70"/>
      <c r="G25" s="70"/>
      <c r="H25" s="70"/>
      <c r="I25" s="70"/>
      <c r="J25" s="70"/>
      <c r="K25" s="190"/>
      <c r="L25" s="190"/>
      <c r="M25" s="70"/>
      <c r="N25" s="70"/>
      <c r="O25" s="70"/>
      <c r="P25" s="70"/>
      <c r="Q25" s="70"/>
      <c r="R25" s="70"/>
      <c r="S25" s="70"/>
      <c r="T25" s="70"/>
      <c r="U25" s="70"/>
      <c r="V25" s="70"/>
    </row>
    <row r="26" spans="1:22" x14ac:dyDescent="0.25">
      <c r="A26" s="183" t="s">
        <v>7</v>
      </c>
      <c r="B26" s="183" t="s">
        <v>33</v>
      </c>
      <c r="C26" s="70" t="s">
        <v>20</v>
      </c>
      <c r="D26" s="70">
        <v>1</v>
      </c>
      <c r="E26" s="70"/>
      <c r="F26" s="70"/>
      <c r="G26" s="70"/>
      <c r="H26" s="70"/>
      <c r="I26" s="70"/>
      <c r="J26" s="70"/>
      <c r="K26" s="190"/>
      <c r="L26" s="190"/>
      <c r="M26" s="70"/>
      <c r="N26" s="70"/>
      <c r="O26" s="70"/>
      <c r="P26" s="70"/>
      <c r="Q26" s="70"/>
      <c r="R26" s="70"/>
      <c r="S26" s="70"/>
      <c r="T26" s="70"/>
      <c r="U26" s="70"/>
      <c r="V26" s="70"/>
    </row>
    <row r="27" spans="1:22" x14ac:dyDescent="0.25">
      <c r="A27" s="183" t="s">
        <v>7</v>
      </c>
      <c r="B27" s="183" t="s">
        <v>33</v>
      </c>
      <c r="C27" s="70" t="s">
        <v>21</v>
      </c>
      <c r="D27" s="70">
        <v>3</v>
      </c>
      <c r="E27" s="70"/>
      <c r="F27" s="70"/>
      <c r="G27" s="70"/>
      <c r="H27" s="70"/>
      <c r="I27" s="70"/>
      <c r="J27" s="70"/>
      <c r="K27" s="190"/>
      <c r="L27" s="190"/>
      <c r="M27" s="70"/>
      <c r="N27" s="70"/>
      <c r="O27" s="70"/>
      <c r="P27" s="70"/>
      <c r="Q27" s="70"/>
      <c r="R27" s="70"/>
      <c r="S27" s="70"/>
      <c r="T27" s="70"/>
      <c r="U27" s="70"/>
      <c r="V27" s="70"/>
    </row>
    <row r="28" spans="1:22" x14ac:dyDescent="0.25">
      <c r="A28" s="183" t="s">
        <v>7</v>
      </c>
      <c r="B28" s="183" t="s">
        <v>33</v>
      </c>
      <c r="C28" s="70" t="s">
        <v>22</v>
      </c>
      <c r="D28" s="70">
        <v>3</v>
      </c>
      <c r="E28" s="70"/>
      <c r="F28" s="70"/>
      <c r="G28" s="70"/>
      <c r="H28" s="70"/>
      <c r="I28" s="70"/>
      <c r="J28" s="70"/>
      <c r="K28" s="70"/>
      <c r="L28" s="70"/>
      <c r="M28" s="70"/>
      <c r="N28" s="70"/>
      <c r="O28" s="70"/>
      <c r="P28" s="70"/>
      <c r="Q28" s="70"/>
      <c r="R28" s="70"/>
      <c r="S28" s="70"/>
      <c r="T28" s="70"/>
      <c r="U28" s="70"/>
      <c r="V28" s="70"/>
    </row>
    <row r="29" spans="1:22" x14ac:dyDescent="0.25">
      <c r="A29" s="183" t="s">
        <v>7</v>
      </c>
      <c r="B29" s="183" t="s">
        <v>33</v>
      </c>
      <c r="C29" s="70" t="s">
        <v>23</v>
      </c>
      <c r="D29" s="70">
        <v>3</v>
      </c>
      <c r="E29" s="70"/>
      <c r="F29" s="70"/>
      <c r="G29" s="70"/>
      <c r="H29" s="70"/>
      <c r="I29" s="70"/>
      <c r="J29" s="70"/>
      <c r="K29" s="70"/>
      <c r="L29" s="70"/>
      <c r="M29" s="70"/>
      <c r="N29" s="70"/>
      <c r="O29" s="70"/>
      <c r="P29" s="70"/>
      <c r="Q29" s="70"/>
      <c r="R29" s="70"/>
      <c r="S29" s="70"/>
      <c r="T29" s="70"/>
      <c r="U29" s="70"/>
      <c r="V29" s="70"/>
    </row>
    <row r="30" spans="1:22" x14ac:dyDescent="0.25">
      <c r="A30" s="183" t="s">
        <v>7</v>
      </c>
      <c r="B30" s="183" t="s">
        <v>33</v>
      </c>
      <c r="C30" s="70" t="s">
        <v>24</v>
      </c>
      <c r="D30" s="70">
        <v>3</v>
      </c>
      <c r="E30" s="70"/>
      <c r="F30" s="70"/>
      <c r="G30" s="70"/>
      <c r="H30" s="70"/>
      <c r="I30" s="70"/>
      <c r="J30" s="70"/>
      <c r="K30" s="70"/>
      <c r="L30" s="70"/>
      <c r="M30" s="70"/>
      <c r="N30" s="70"/>
      <c r="O30" s="70"/>
      <c r="P30" s="70"/>
      <c r="Q30" s="70"/>
      <c r="R30" s="70"/>
      <c r="S30" s="70"/>
      <c r="T30" s="70"/>
      <c r="U30" s="70"/>
      <c r="V30" s="70"/>
    </row>
    <row r="31" spans="1:22" x14ac:dyDescent="0.25">
      <c r="A31" s="183" t="s">
        <v>7</v>
      </c>
      <c r="B31" s="183" t="s">
        <v>33</v>
      </c>
      <c r="C31" s="183" t="s">
        <v>25</v>
      </c>
      <c r="D31" s="70">
        <v>3</v>
      </c>
    </row>
    <row r="32" spans="1:22" x14ac:dyDescent="0.25">
      <c r="A32" s="183" t="s">
        <v>7</v>
      </c>
      <c r="B32" s="183" t="s">
        <v>33</v>
      </c>
      <c r="C32" s="183" t="s">
        <v>26</v>
      </c>
      <c r="D32" s="70">
        <v>3</v>
      </c>
    </row>
    <row r="33" spans="1:4" x14ac:dyDescent="0.25">
      <c r="A33" s="183" t="s">
        <v>7</v>
      </c>
      <c r="B33" s="183" t="s">
        <v>33</v>
      </c>
      <c r="C33" s="183" t="s">
        <v>27</v>
      </c>
      <c r="D33" s="70">
        <v>1</v>
      </c>
    </row>
    <row r="34" spans="1:4" x14ac:dyDescent="0.25">
      <c r="A34" s="183" t="s">
        <v>7</v>
      </c>
      <c r="B34" s="183" t="s">
        <v>33</v>
      </c>
      <c r="C34" s="183" t="s">
        <v>28</v>
      </c>
      <c r="D34" s="70">
        <v>1</v>
      </c>
    </row>
    <row r="35" spans="1:4" x14ac:dyDescent="0.25">
      <c r="A35" s="183" t="s">
        <v>7</v>
      </c>
      <c r="B35" s="183" t="s">
        <v>33</v>
      </c>
      <c r="C35" s="183" t="s">
        <v>29</v>
      </c>
      <c r="D35" s="70">
        <v>1</v>
      </c>
    </row>
    <row r="36" spans="1:4" x14ac:dyDescent="0.25">
      <c r="A36" s="183" t="s">
        <v>7</v>
      </c>
      <c r="B36" s="183" t="s">
        <v>33</v>
      </c>
      <c r="C36" s="183" t="s">
        <v>30</v>
      </c>
      <c r="D36" s="70">
        <v>1</v>
      </c>
    </row>
    <row r="37" spans="1:4" x14ac:dyDescent="0.25">
      <c r="A37" s="183" t="s">
        <v>33</v>
      </c>
      <c r="B37" s="183" t="s">
        <v>8</v>
      </c>
      <c r="C37" s="183" t="s">
        <v>19</v>
      </c>
      <c r="D37" s="70">
        <v>1</v>
      </c>
    </row>
    <row r="38" spans="1:4" x14ac:dyDescent="0.25">
      <c r="A38" s="183" t="s">
        <v>33</v>
      </c>
      <c r="B38" s="183" t="s">
        <v>8</v>
      </c>
      <c r="C38" s="183" t="s">
        <v>20</v>
      </c>
      <c r="D38" s="70">
        <v>1</v>
      </c>
    </row>
    <row r="39" spans="1:4" x14ac:dyDescent="0.25">
      <c r="A39" s="183" t="s">
        <v>33</v>
      </c>
      <c r="B39" s="183" t="s">
        <v>8</v>
      </c>
      <c r="C39" s="183" t="s">
        <v>21</v>
      </c>
      <c r="D39" s="70">
        <v>3</v>
      </c>
    </row>
    <row r="40" spans="1:4" x14ac:dyDescent="0.25">
      <c r="A40" s="183" t="s">
        <v>33</v>
      </c>
      <c r="B40" s="183" t="s">
        <v>8</v>
      </c>
      <c r="C40" s="183" t="s">
        <v>22</v>
      </c>
      <c r="D40" s="70">
        <v>3</v>
      </c>
    </row>
    <row r="41" spans="1:4" x14ac:dyDescent="0.25">
      <c r="A41" s="183" t="s">
        <v>33</v>
      </c>
      <c r="B41" s="183" t="s">
        <v>8</v>
      </c>
      <c r="C41" s="183" t="s">
        <v>23</v>
      </c>
      <c r="D41" s="70">
        <v>3</v>
      </c>
    </row>
    <row r="42" spans="1:4" x14ac:dyDescent="0.25">
      <c r="A42" s="183" t="s">
        <v>33</v>
      </c>
      <c r="B42" s="183" t="s">
        <v>8</v>
      </c>
      <c r="C42" s="183" t="s">
        <v>24</v>
      </c>
      <c r="D42" s="70">
        <v>3</v>
      </c>
    </row>
    <row r="43" spans="1:4" x14ac:dyDescent="0.25">
      <c r="A43" s="183" t="s">
        <v>33</v>
      </c>
      <c r="B43" s="183" t="s">
        <v>8</v>
      </c>
      <c r="C43" s="183" t="s">
        <v>25</v>
      </c>
      <c r="D43" s="70">
        <v>3</v>
      </c>
    </row>
    <row r="44" spans="1:4" x14ac:dyDescent="0.25">
      <c r="A44" s="183" t="s">
        <v>33</v>
      </c>
      <c r="B44" s="183" t="s">
        <v>8</v>
      </c>
      <c r="C44" s="183" t="s">
        <v>26</v>
      </c>
      <c r="D44" s="70">
        <v>3</v>
      </c>
    </row>
    <row r="45" spans="1:4" x14ac:dyDescent="0.25">
      <c r="A45" s="183" t="s">
        <v>33</v>
      </c>
      <c r="B45" s="183" t="s">
        <v>8</v>
      </c>
      <c r="C45" s="183" t="s">
        <v>27</v>
      </c>
      <c r="D45" s="70">
        <v>1</v>
      </c>
    </row>
    <row r="46" spans="1:4" x14ac:dyDescent="0.25">
      <c r="A46" s="183" t="s">
        <v>33</v>
      </c>
      <c r="B46" s="183" t="s">
        <v>8</v>
      </c>
      <c r="C46" s="183" t="s">
        <v>28</v>
      </c>
      <c r="D46" s="70">
        <v>1</v>
      </c>
    </row>
    <row r="47" spans="1:4" x14ac:dyDescent="0.25">
      <c r="A47" s="183" t="s">
        <v>33</v>
      </c>
      <c r="B47" s="183" t="s">
        <v>8</v>
      </c>
      <c r="C47" s="183" t="s">
        <v>29</v>
      </c>
      <c r="D47" s="70">
        <v>1</v>
      </c>
    </row>
    <row r="48" spans="1:4" x14ac:dyDescent="0.25">
      <c r="A48" s="183" t="s">
        <v>33</v>
      </c>
      <c r="B48" s="183" t="s">
        <v>8</v>
      </c>
      <c r="C48" s="183" t="s">
        <v>30</v>
      </c>
      <c r="D48" s="70">
        <v>1</v>
      </c>
    </row>
    <row r="49" spans="1:4" x14ac:dyDescent="0.25">
      <c r="A49" s="183" t="s">
        <v>8</v>
      </c>
      <c r="B49" s="183" t="s">
        <v>34</v>
      </c>
      <c r="C49" s="183" t="s">
        <v>19</v>
      </c>
      <c r="D49" s="70">
        <v>1</v>
      </c>
    </row>
    <row r="50" spans="1:4" x14ac:dyDescent="0.25">
      <c r="A50" s="183" t="s">
        <v>8</v>
      </c>
      <c r="B50" s="183" t="s">
        <v>34</v>
      </c>
      <c r="C50" s="183" t="s">
        <v>20</v>
      </c>
      <c r="D50" s="70">
        <v>1</v>
      </c>
    </row>
    <row r="51" spans="1:4" x14ac:dyDescent="0.25">
      <c r="A51" s="183" t="s">
        <v>8</v>
      </c>
      <c r="B51" s="183" t="s">
        <v>34</v>
      </c>
      <c r="C51" s="183" t="s">
        <v>21</v>
      </c>
      <c r="D51" s="70">
        <v>3</v>
      </c>
    </row>
    <row r="52" spans="1:4" x14ac:dyDescent="0.25">
      <c r="A52" s="183" t="s">
        <v>8</v>
      </c>
      <c r="B52" s="183" t="s">
        <v>34</v>
      </c>
      <c r="C52" s="183" t="s">
        <v>22</v>
      </c>
      <c r="D52" s="70">
        <v>3</v>
      </c>
    </row>
    <row r="53" spans="1:4" x14ac:dyDescent="0.25">
      <c r="A53" s="183" t="s">
        <v>8</v>
      </c>
      <c r="B53" s="183" t="s">
        <v>34</v>
      </c>
      <c r="C53" s="183" t="s">
        <v>23</v>
      </c>
      <c r="D53" s="70">
        <v>3</v>
      </c>
    </row>
    <row r="54" spans="1:4" x14ac:dyDescent="0.25">
      <c r="A54" s="183" t="s">
        <v>8</v>
      </c>
      <c r="B54" s="183" t="s">
        <v>34</v>
      </c>
      <c r="C54" s="183" t="s">
        <v>24</v>
      </c>
      <c r="D54" s="70">
        <v>3</v>
      </c>
    </row>
    <row r="55" spans="1:4" x14ac:dyDescent="0.25">
      <c r="A55" s="183" t="s">
        <v>8</v>
      </c>
      <c r="B55" s="183" t="s">
        <v>34</v>
      </c>
      <c r="C55" s="183" t="s">
        <v>25</v>
      </c>
      <c r="D55" s="70">
        <v>3</v>
      </c>
    </row>
    <row r="56" spans="1:4" x14ac:dyDescent="0.25">
      <c r="A56" s="183" t="s">
        <v>8</v>
      </c>
      <c r="B56" s="183" t="s">
        <v>34</v>
      </c>
      <c r="C56" s="183" t="s">
        <v>26</v>
      </c>
      <c r="D56" s="70">
        <v>3</v>
      </c>
    </row>
    <row r="57" spans="1:4" x14ac:dyDescent="0.25">
      <c r="A57" s="183" t="s">
        <v>8</v>
      </c>
      <c r="B57" s="183" t="s">
        <v>34</v>
      </c>
      <c r="C57" s="183" t="s">
        <v>27</v>
      </c>
      <c r="D57" s="70">
        <v>1</v>
      </c>
    </row>
    <row r="58" spans="1:4" x14ac:dyDescent="0.25">
      <c r="A58" s="183" t="s">
        <v>8</v>
      </c>
      <c r="B58" s="183" t="s">
        <v>34</v>
      </c>
      <c r="C58" s="183" t="s">
        <v>28</v>
      </c>
      <c r="D58" s="70">
        <v>1</v>
      </c>
    </row>
    <row r="59" spans="1:4" x14ac:dyDescent="0.25">
      <c r="A59" s="183" t="s">
        <v>8</v>
      </c>
      <c r="B59" s="183" t="s">
        <v>34</v>
      </c>
      <c r="C59" s="183" t="s">
        <v>29</v>
      </c>
      <c r="D59" s="70">
        <v>1</v>
      </c>
    </row>
    <row r="60" spans="1:4" x14ac:dyDescent="0.25">
      <c r="A60" s="183" t="s">
        <v>8</v>
      </c>
      <c r="B60" s="183" t="s">
        <v>34</v>
      </c>
      <c r="C60" s="183" t="s">
        <v>30</v>
      </c>
      <c r="D60" s="70">
        <v>1</v>
      </c>
    </row>
    <row r="61" spans="1:4" x14ac:dyDescent="0.25">
      <c r="A61" s="183" t="s">
        <v>32</v>
      </c>
      <c r="B61" s="183" t="s">
        <v>33</v>
      </c>
      <c r="C61" s="183" t="s">
        <v>19</v>
      </c>
      <c r="D61" s="70">
        <v>1</v>
      </c>
    </row>
    <row r="62" spans="1:4" x14ac:dyDescent="0.25">
      <c r="A62" s="183" t="s">
        <v>32</v>
      </c>
      <c r="B62" s="183" t="s">
        <v>33</v>
      </c>
      <c r="C62" s="183" t="s">
        <v>20</v>
      </c>
      <c r="D62" s="70">
        <v>1</v>
      </c>
    </row>
    <row r="63" spans="1:4" x14ac:dyDescent="0.25">
      <c r="A63" s="183" t="s">
        <v>32</v>
      </c>
      <c r="B63" s="183" t="s">
        <v>33</v>
      </c>
      <c r="C63" s="183" t="s">
        <v>21</v>
      </c>
      <c r="D63" s="70">
        <v>3</v>
      </c>
    </row>
    <row r="64" spans="1:4" x14ac:dyDescent="0.25">
      <c r="A64" s="183" t="s">
        <v>32</v>
      </c>
      <c r="B64" s="183" t="s">
        <v>33</v>
      </c>
      <c r="C64" s="183" t="s">
        <v>22</v>
      </c>
      <c r="D64" s="70">
        <v>3</v>
      </c>
    </row>
    <row r="65" spans="1:4" x14ac:dyDescent="0.25">
      <c r="A65" s="183" t="s">
        <v>32</v>
      </c>
      <c r="B65" s="183" t="s">
        <v>33</v>
      </c>
      <c r="C65" s="183" t="s">
        <v>23</v>
      </c>
      <c r="D65" s="70">
        <v>3</v>
      </c>
    </row>
    <row r="66" spans="1:4" x14ac:dyDescent="0.25">
      <c r="A66" s="183" t="s">
        <v>32</v>
      </c>
      <c r="B66" s="183" t="s">
        <v>33</v>
      </c>
      <c r="C66" s="183" t="s">
        <v>24</v>
      </c>
      <c r="D66" s="70">
        <v>3</v>
      </c>
    </row>
    <row r="67" spans="1:4" x14ac:dyDescent="0.25">
      <c r="A67" s="183" t="s">
        <v>32</v>
      </c>
      <c r="B67" s="183" t="s">
        <v>33</v>
      </c>
      <c r="C67" s="183" t="s">
        <v>25</v>
      </c>
      <c r="D67" s="70">
        <v>3</v>
      </c>
    </row>
    <row r="68" spans="1:4" x14ac:dyDescent="0.25">
      <c r="A68" s="183" t="s">
        <v>32</v>
      </c>
      <c r="B68" s="183" t="s">
        <v>33</v>
      </c>
      <c r="C68" s="183" t="s">
        <v>26</v>
      </c>
      <c r="D68" s="70">
        <v>3</v>
      </c>
    </row>
    <row r="69" spans="1:4" x14ac:dyDescent="0.25">
      <c r="A69" s="183" t="s">
        <v>32</v>
      </c>
      <c r="B69" s="183" t="s">
        <v>33</v>
      </c>
      <c r="C69" s="183" t="s">
        <v>27</v>
      </c>
      <c r="D69" s="70">
        <v>1</v>
      </c>
    </row>
    <row r="70" spans="1:4" x14ac:dyDescent="0.25">
      <c r="A70" s="183" t="s">
        <v>32</v>
      </c>
      <c r="B70" s="183" t="s">
        <v>33</v>
      </c>
      <c r="C70" s="183" t="s">
        <v>28</v>
      </c>
      <c r="D70" s="70">
        <v>1</v>
      </c>
    </row>
    <row r="71" spans="1:4" x14ac:dyDescent="0.25">
      <c r="A71" s="183" t="s">
        <v>32</v>
      </c>
      <c r="B71" s="183" t="s">
        <v>33</v>
      </c>
      <c r="C71" s="183" t="s">
        <v>29</v>
      </c>
      <c r="D71" s="70">
        <v>1</v>
      </c>
    </row>
    <row r="72" spans="1:4" x14ac:dyDescent="0.25">
      <c r="A72" s="183" t="s">
        <v>32</v>
      </c>
      <c r="B72" s="183" t="s">
        <v>33</v>
      </c>
      <c r="C72" s="183" t="s">
        <v>30</v>
      </c>
      <c r="D72" s="70">
        <v>1</v>
      </c>
    </row>
    <row r="73" spans="1:4" x14ac:dyDescent="0.25">
      <c r="A73" s="183" t="s">
        <v>34</v>
      </c>
      <c r="B73" s="183" t="s">
        <v>36</v>
      </c>
      <c r="C73" s="183" t="s">
        <v>19</v>
      </c>
      <c r="D73" s="70">
        <v>1</v>
      </c>
    </row>
    <row r="74" spans="1:4" x14ac:dyDescent="0.25">
      <c r="A74" s="183" t="s">
        <v>34</v>
      </c>
      <c r="B74" s="183" t="s">
        <v>36</v>
      </c>
      <c r="C74" s="183" t="s">
        <v>20</v>
      </c>
      <c r="D74" s="70">
        <v>1</v>
      </c>
    </row>
    <row r="75" spans="1:4" x14ac:dyDescent="0.25">
      <c r="A75" s="183" t="s">
        <v>34</v>
      </c>
      <c r="B75" s="183" t="s">
        <v>36</v>
      </c>
      <c r="C75" s="183" t="s">
        <v>21</v>
      </c>
      <c r="D75" s="70">
        <v>3</v>
      </c>
    </row>
    <row r="76" spans="1:4" x14ac:dyDescent="0.25">
      <c r="A76" s="183" t="s">
        <v>34</v>
      </c>
      <c r="B76" s="183" t="s">
        <v>36</v>
      </c>
      <c r="C76" s="183" t="s">
        <v>22</v>
      </c>
      <c r="D76" s="70">
        <v>3</v>
      </c>
    </row>
    <row r="77" spans="1:4" x14ac:dyDescent="0.25">
      <c r="A77" s="183" t="s">
        <v>34</v>
      </c>
      <c r="B77" s="183" t="s">
        <v>36</v>
      </c>
      <c r="C77" s="183" t="s">
        <v>23</v>
      </c>
      <c r="D77" s="70">
        <v>3</v>
      </c>
    </row>
    <row r="78" spans="1:4" x14ac:dyDescent="0.25">
      <c r="A78" s="183" t="s">
        <v>34</v>
      </c>
      <c r="B78" s="183" t="s">
        <v>36</v>
      </c>
      <c r="C78" s="183" t="s">
        <v>24</v>
      </c>
      <c r="D78" s="70">
        <v>3</v>
      </c>
    </row>
    <row r="79" spans="1:4" x14ac:dyDescent="0.25">
      <c r="A79" s="183" t="s">
        <v>34</v>
      </c>
      <c r="B79" s="183" t="s">
        <v>36</v>
      </c>
      <c r="C79" s="183" t="s">
        <v>25</v>
      </c>
      <c r="D79" s="70">
        <v>3</v>
      </c>
    </row>
    <row r="80" spans="1:4" x14ac:dyDescent="0.25">
      <c r="A80" s="183" t="s">
        <v>34</v>
      </c>
      <c r="B80" s="183" t="s">
        <v>36</v>
      </c>
      <c r="C80" s="183" t="s">
        <v>26</v>
      </c>
      <c r="D80" s="70">
        <v>3</v>
      </c>
    </row>
    <row r="81" spans="1:4" x14ac:dyDescent="0.25">
      <c r="A81" s="183" t="s">
        <v>34</v>
      </c>
      <c r="B81" s="183" t="s">
        <v>36</v>
      </c>
      <c r="C81" s="183" t="s">
        <v>27</v>
      </c>
      <c r="D81" s="70">
        <v>1</v>
      </c>
    </row>
    <row r="82" spans="1:4" x14ac:dyDescent="0.25">
      <c r="A82" s="183" t="s">
        <v>34</v>
      </c>
      <c r="B82" s="183" t="s">
        <v>36</v>
      </c>
      <c r="C82" s="183" t="s">
        <v>28</v>
      </c>
      <c r="D82" s="70">
        <v>1</v>
      </c>
    </row>
    <row r="83" spans="1:4" x14ac:dyDescent="0.25">
      <c r="A83" s="183" t="s">
        <v>34</v>
      </c>
      <c r="B83" s="183" t="s">
        <v>36</v>
      </c>
      <c r="C83" s="183" t="s">
        <v>29</v>
      </c>
      <c r="D83" s="70">
        <v>1</v>
      </c>
    </row>
    <row r="84" spans="1:4" x14ac:dyDescent="0.25">
      <c r="A84" s="183" t="s">
        <v>34</v>
      </c>
      <c r="B84" s="183" t="s">
        <v>36</v>
      </c>
      <c r="C84" s="183" t="s">
        <v>30</v>
      </c>
      <c r="D84" s="70">
        <v>1</v>
      </c>
    </row>
    <row r="85" spans="1:4" x14ac:dyDescent="0.25">
      <c r="A85" s="183" t="s">
        <v>36</v>
      </c>
      <c r="B85" s="183" t="s">
        <v>39</v>
      </c>
      <c r="C85" s="183" t="s">
        <v>19</v>
      </c>
      <c r="D85" s="70">
        <v>1</v>
      </c>
    </row>
    <row r="86" spans="1:4" x14ac:dyDescent="0.25">
      <c r="A86" s="183" t="s">
        <v>36</v>
      </c>
      <c r="B86" s="183" t="s">
        <v>39</v>
      </c>
      <c r="C86" s="183" t="s">
        <v>20</v>
      </c>
      <c r="D86" s="70">
        <v>1</v>
      </c>
    </row>
    <row r="87" spans="1:4" x14ac:dyDescent="0.25">
      <c r="A87" s="183" t="s">
        <v>36</v>
      </c>
      <c r="B87" s="183" t="s">
        <v>39</v>
      </c>
      <c r="C87" s="183" t="s">
        <v>21</v>
      </c>
      <c r="D87" s="70">
        <v>3</v>
      </c>
    </row>
    <row r="88" spans="1:4" x14ac:dyDescent="0.25">
      <c r="A88" s="183" t="s">
        <v>36</v>
      </c>
      <c r="B88" s="183" t="s">
        <v>39</v>
      </c>
      <c r="C88" s="183" t="s">
        <v>22</v>
      </c>
      <c r="D88" s="70">
        <v>3</v>
      </c>
    </row>
    <row r="89" spans="1:4" x14ac:dyDescent="0.25">
      <c r="A89" s="183" t="s">
        <v>36</v>
      </c>
      <c r="B89" s="183" t="s">
        <v>39</v>
      </c>
      <c r="C89" s="183" t="s">
        <v>23</v>
      </c>
      <c r="D89" s="70">
        <v>3</v>
      </c>
    </row>
    <row r="90" spans="1:4" x14ac:dyDescent="0.25">
      <c r="A90" s="183" t="s">
        <v>36</v>
      </c>
      <c r="B90" s="183" t="s">
        <v>39</v>
      </c>
      <c r="C90" s="183" t="s">
        <v>24</v>
      </c>
      <c r="D90" s="70">
        <v>3</v>
      </c>
    </row>
    <row r="91" spans="1:4" x14ac:dyDescent="0.25">
      <c r="A91" s="183" t="s">
        <v>36</v>
      </c>
      <c r="B91" s="183" t="s">
        <v>39</v>
      </c>
      <c r="C91" s="183" t="s">
        <v>25</v>
      </c>
      <c r="D91" s="70">
        <v>3</v>
      </c>
    </row>
    <row r="92" spans="1:4" x14ac:dyDescent="0.25">
      <c r="A92" s="183" t="s">
        <v>36</v>
      </c>
      <c r="B92" s="183" t="s">
        <v>39</v>
      </c>
      <c r="C92" s="183" t="s">
        <v>26</v>
      </c>
      <c r="D92" s="70">
        <v>3</v>
      </c>
    </row>
    <row r="93" spans="1:4" x14ac:dyDescent="0.25">
      <c r="A93" s="183" t="s">
        <v>36</v>
      </c>
      <c r="B93" s="183" t="s">
        <v>39</v>
      </c>
      <c r="C93" s="183" t="s">
        <v>27</v>
      </c>
      <c r="D93" s="70">
        <v>1</v>
      </c>
    </row>
    <row r="94" spans="1:4" x14ac:dyDescent="0.25">
      <c r="A94" s="183" t="s">
        <v>36</v>
      </c>
      <c r="B94" s="183" t="s">
        <v>39</v>
      </c>
      <c r="C94" s="183" t="s">
        <v>28</v>
      </c>
      <c r="D94" s="70">
        <v>1</v>
      </c>
    </row>
    <row r="95" spans="1:4" x14ac:dyDescent="0.25">
      <c r="A95" s="183" t="s">
        <v>36</v>
      </c>
      <c r="B95" s="183" t="s">
        <v>39</v>
      </c>
      <c r="C95" s="183" t="s">
        <v>29</v>
      </c>
      <c r="D95" s="70">
        <v>1</v>
      </c>
    </row>
    <row r="96" spans="1:4" x14ac:dyDescent="0.25">
      <c r="A96" s="183" t="s">
        <v>36</v>
      </c>
      <c r="B96" s="183" t="s">
        <v>39</v>
      </c>
      <c r="C96" s="183" t="s">
        <v>30</v>
      </c>
      <c r="D96" s="70">
        <v>1</v>
      </c>
    </row>
    <row r="97" spans="1:4" x14ac:dyDescent="0.25">
      <c r="A97" s="183" t="s">
        <v>39</v>
      </c>
      <c r="B97" s="183" t="s">
        <v>41</v>
      </c>
      <c r="C97" s="183" t="s">
        <v>19</v>
      </c>
      <c r="D97" s="70">
        <v>1</v>
      </c>
    </row>
    <row r="98" spans="1:4" x14ac:dyDescent="0.25">
      <c r="A98" s="183" t="s">
        <v>39</v>
      </c>
      <c r="B98" s="183" t="s">
        <v>41</v>
      </c>
      <c r="C98" s="183" t="s">
        <v>20</v>
      </c>
      <c r="D98" s="70">
        <v>1</v>
      </c>
    </row>
    <row r="99" spans="1:4" x14ac:dyDescent="0.25">
      <c r="A99" s="183" t="s">
        <v>39</v>
      </c>
      <c r="B99" s="183" t="s">
        <v>41</v>
      </c>
      <c r="C99" s="183" t="s">
        <v>21</v>
      </c>
      <c r="D99" s="70">
        <v>3</v>
      </c>
    </row>
    <row r="100" spans="1:4" x14ac:dyDescent="0.25">
      <c r="A100" s="183" t="s">
        <v>39</v>
      </c>
      <c r="B100" s="183" t="s">
        <v>41</v>
      </c>
      <c r="C100" s="183" t="s">
        <v>22</v>
      </c>
      <c r="D100" s="70">
        <v>3</v>
      </c>
    </row>
    <row r="101" spans="1:4" x14ac:dyDescent="0.25">
      <c r="A101" s="183" t="s">
        <v>39</v>
      </c>
      <c r="B101" s="183" t="s">
        <v>41</v>
      </c>
      <c r="C101" s="183" t="s">
        <v>23</v>
      </c>
      <c r="D101" s="70">
        <v>3</v>
      </c>
    </row>
    <row r="102" spans="1:4" x14ac:dyDescent="0.25">
      <c r="A102" s="183" t="s">
        <v>39</v>
      </c>
      <c r="B102" s="183" t="s">
        <v>41</v>
      </c>
      <c r="C102" s="183" t="s">
        <v>24</v>
      </c>
      <c r="D102" s="70">
        <v>3</v>
      </c>
    </row>
    <row r="103" spans="1:4" x14ac:dyDescent="0.25">
      <c r="A103" s="183" t="s">
        <v>39</v>
      </c>
      <c r="B103" s="183" t="s">
        <v>41</v>
      </c>
      <c r="C103" s="183" t="s">
        <v>25</v>
      </c>
      <c r="D103" s="70">
        <v>3</v>
      </c>
    </row>
    <row r="104" spans="1:4" x14ac:dyDescent="0.25">
      <c r="A104" s="183" t="s">
        <v>39</v>
      </c>
      <c r="B104" s="183" t="s">
        <v>41</v>
      </c>
      <c r="C104" s="183" t="s">
        <v>26</v>
      </c>
      <c r="D104" s="70">
        <v>3</v>
      </c>
    </row>
    <row r="105" spans="1:4" x14ac:dyDescent="0.25">
      <c r="A105" s="183" t="s">
        <v>39</v>
      </c>
      <c r="B105" s="183" t="s">
        <v>41</v>
      </c>
      <c r="C105" s="183" t="s">
        <v>27</v>
      </c>
      <c r="D105" s="70">
        <v>1</v>
      </c>
    </row>
    <row r="106" spans="1:4" x14ac:dyDescent="0.25">
      <c r="A106" s="183" t="s">
        <v>39</v>
      </c>
      <c r="B106" s="183" t="s">
        <v>41</v>
      </c>
      <c r="C106" s="183" t="s">
        <v>28</v>
      </c>
      <c r="D106" s="70">
        <v>1</v>
      </c>
    </row>
    <row r="107" spans="1:4" x14ac:dyDescent="0.25">
      <c r="A107" s="183" t="s">
        <v>39</v>
      </c>
      <c r="B107" s="183" t="s">
        <v>41</v>
      </c>
      <c r="C107" s="183" t="s">
        <v>29</v>
      </c>
      <c r="D107" s="70">
        <v>1</v>
      </c>
    </row>
    <row r="108" spans="1:4" x14ac:dyDescent="0.25">
      <c r="A108" s="183" t="s">
        <v>39</v>
      </c>
      <c r="B108" s="183" t="s">
        <v>41</v>
      </c>
      <c r="C108" s="183" t="s">
        <v>30</v>
      </c>
      <c r="D108" s="70">
        <v>1</v>
      </c>
    </row>
    <row r="109" spans="1:4" x14ac:dyDescent="0.25">
      <c r="A109" s="183" t="s">
        <v>41</v>
      </c>
      <c r="B109" s="183" t="s">
        <v>44</v>
      </c>
      <c r="C109" s="183" t="s">
        <v>19</v>
      </c>
      <c r="D109" s="70">
        <v>1</v>
      </c>
    </row>
    <row r="110" spans="1:4" x14ac:dyDescent="0.25">
      <c r="A110" s="183" t="s">
        <v>41</v>
      </c>
      <c r="B110" s="183" t="s">
        <v>44</v>
      </c>
      <c r="C110" s="183" t="s">
        <v>20</v>
      </c>
      <c r="D110" s="70">
        <v>1</v>
      </c>
    </row>
    <row r="111" spans="1:4" x14ac:dyDescent="0.25">
      <c r="A111" s="183" t="s">
        <v>41</v>
      </c>
      <c r="B111" s="183" t="s">
        <v>44</v>
      </c>
      <c r="C111" s="183" t="s">
        <v>21</v>
      </c>
      <c r="D111" s="70">
        <v>3</v>
      </c>
    </row>
    <row r="112" spans="1:4" x14ac:dyDescent="0.25">
      <c r="A112" s="183" t="s">
        <v>41</v>
      </c>
      <c r="B112" s="183" t="s">
        <v>44</v>
      </c>
      <c r="C112" s="183" t="s">
        <v>22</v>
      </c>
      <c r="D112" s="70">
        <v>3</v>
      </c>
    </row>
    <row r="113" spans="1:4" x14ac:dyDescent="0.25">
      <c r="A113" s="183" t="s">
        <v>41</v>
      </c>
      <c r="B113" s="183" t="s">
        <v>44</v>
      </c>
      <c r="C113" s="183" t="s">
        <v>23</v>
      </c>
      <c r="D113" s="70">
        <v>3</v>
      </c>
    </row>
    <row r="114" spans="1:4" x14ac:dyDescent="0.25">
      <c r="A114" s="183" t="s">
        <v>41</v>
      </c>
      <c r="B114" s="183" t="s">
        <v>44</v>
      </c>
      <c r="C114" s="183" t="s">
        <v>24</v>
      </c>
      <c r="D114" s="70">
        <v>3</v>
      </c>
    </row>
    <row r="115" spans="1:4" x14ac:dyDescent="0.25">
      <c r="A115" s="183" t="s">
        <v>41</v>
      </c>
      <c r="B115" s="183" t="s">
        <v>44</v>
      </c>
      <c r="C115" s="183" t="s">
        <v>25</v>
      </c>
      <c r="D115" s="70">
        <v>3</v>
      </c>
    </row>
    <row r="116" spans="1:4" x14ac:dyDescent="0.25">
      <c r="A116" s="183" t="s">
        <v>41</v>
      </c>
      <c r="B116" s="183" t="s">
        <v>44</v>
      </c>
      <c r="C116" s="183" t="s">
        <v>26</v>
      </c>
      <c r="D116" s="70">
        <v>3</v>
      </c>
    </row>
    <row r="117" spans="1:4" x14ac:dyDescent="0.25">
      <c r="A117" s="183" t="s">
        <v>41</v>
      </c>
      <c r="B117" s="183" t="s">
        <v>44</v>
      </c>
      <c r="C117" s="183" t="s">
        <v>27</v>
      </c>
      <c r="D117" s="70">
        <v>1</v>
      </c>
    </row>
    <row r="118" spans="1:4" x14ac:dyDescent="0.25">
      <c r="A118" s="183" t="s">
        <v>41</v>
      </c>
      <c r="B118" s="183" t="s">
        <v>44</v>
      </c>
      <c r="C118" s="183" t="s">
        <v>28</v>
      </c>
      <c r="D118" s="70">
        <v>1</v>
      </c>
    </row>
    <row r="119" spans="1:4" x14ac:dyDescent="0.25">
      <c r="A119" s="183" t="s">
        <v>41</v>
      </c>
      <c r="B119" s="183" t="s">
        <v>44</v>
      </c>
      <c r="C119" s="183" t="s">
        <v>29</v>
      </c>
      <c r="D119" s="70">
        <v>1</v>
      </c>
    </row>
    <row r="120" spans="1:4" x14ac:dyDescent="0.25">
      <c r="A120" s="183" t="s">
        <v>41</v>
      </c>
      <c r="B120" s="183" t="s">
        <v>44</v>
      </c>
      <c r="C120" s="183" t="s">
        <v>30</v>
      </c>
      <c r="D120" s="70">
        <v>1</v>
      </c>
    </row>
    <row r="121" spans="1:4" x14ac:dyDescent="0.25">
      <c r="A121" s="183" t="s">
        <v>44</v>
      </c>
      <c r="B121" s="183" t="s">
        <v>9</v>
      </c>
      <c r="C121" s="183" t="s">
        <v>19</v>
      </c>
      <c r="D121" s="70">
        <v>1</v>
      </c>
    </row>
    <row r="122" spans="1:4" x14ac:dyDescent="0.25">
      <c r="A122" s="183" t="s">
        <v>44</v>
      </c>
      <c r="B122" s="183" t="s">
        <v>9</v>
      </c>
      <c r="C122" s="183" t="s">
        <v>20</v>
      </c>
      <c r="D122" s="70">
        <v>1</v>
      </c>
    </row>
    <row r="123" spans="1:4" x14ac:dyDescent="0.25">
      <c r="A123" s="183" t="s">
        <v>44</v>
      </c>
      <c r="B123" s="183" t="s">
        <v>9</v>
      </c>
      <c r="C123" s="183" t="s">
        <v>21</v>
      </c>
      <c r="D123" s="70">
        <v>3</v>
      </c>
    </row>
    <row r="124" spans="1:4" x14ac:dyDescent="0.25">
      <c r="A124" s="183" t="s">
        <v>44</v>
      </c>
      <c r="B124" s="183" t="s">
        <v>9</v>
      </c>
      <c r="C124" s="183" t="s">
        <v>22</v>
      </c>
      <c r="D124" s="70">
        <v>3</v>
      </c>
    </row>
    <row r="125" spans="1:4" x14ac:dyDescent="0.25">
      <c r="A125" s="183" t="s">
        <v>44</v>
      </c>
      <c r="B125" s="183" t="s">
        <v>9</v>
      </c>
      <c r="C125" s="183" t="s">
        <v>23</v>
      </c>
      <c r="D125" s="70">
        <v>3</v>
      </c>
    </row>
    <row r="126" spans="1:4" x14ac:dyDescent="0.25">
      <c r="A126" s="183" t="s">
        <v>44</v>
      </c>
      <c r="B126" s="183" t="s">
        <v>9</v>
      </c>
      <c r="C126" s="183" t="s">
        <v>24</v>
      </c>
      <c r="D126" s="70">
        <v>3</v>
      </c>
    </row>
    <row r="127" spans="1:4" x14ac:dyDescent="0.25">
      <c r="A127" s="183" t="s">
        <v>44</v>
      </c>
      <c r="B127" s="183" t="s">
        <v>9</v>
      </c>
      <c r="C127" s="183" t="s">
        <v>25</v>
      </c>
      <c r="D127" s="70">
        <v>3</v>
      </c>
    </row>
    <row r="128" spans="1:4" x14ac:dyDescent="0.25">
      <c r="A128" s="183" t="s">
        <v>44</v>
      </c>
      <c r="B128" s="183" t="s">
        <v>9</v>
      </c>
      <c r="C128" s="183" t="s">
        <v>26</v>
      </c>
      <c r="D128" s="70">
        <v>3</v>
      </c>
    </row>
    <row r="129" spans="1:4" x14ac:dyDescent="0.25">
      <c r="A129" s="183" t="s">
        <v>44</v>
      </c>
      <c r="B129" s="183" t="s">
        <v>9</v>
      </c>
      <c r="C129" s="183" t="s">
        <v>27</v>
      </c>
      <c r="D129" s="70">
        <v>1</v>
      </c>
    </row>
    <row r="130" spans="1:4" x14ac:dyDescent="0.25">
      <c r="A130" s="183" t="s">
        <v>44</v>
      </c>
      <c r="B130" s="183" t="s">
        <v>9</v>
      </c>
      <c r="C130" s="183" t="s">
        <v>28</v>
      </c>
      <c r="D130" s="70">
        <v>1</v>
      </c>
    </row>
    <row r="131" spans="1:4" x14ac:dyDescent="0.25">
      <c r="A131" s="183" t="s">
        <v>44</v>
      </c>
      <c r="B131" s="183" t="s">
        <v>9</v>
      </c>
      <c r="C131" s="183" t="s">
        <v>29</v>
      </c>
      <c r="D131" s="70">
        <v>1</v>
      </c>
    </row>
    <row r="132" spans="1:4" x14ac:dyDescent="0.25">
      <c r="A132" s="183" t="s">
        <v>44</v>
      </c>
      <c r="B132" s="183" t="s">
        <v>9</v>
      </c>
      <c r="C132" s="183" t="s">
        <v>30</v>
      </c>
      <c r="D132" s="70">
        <v>1</v>
      </c>
    </row>
    <row r="133" spans="1:4" x14ac:dyDescent="0.25">
      <c r="A133" s="183" t="s">
        <v>45</v>
      </c>
      <c r="B133" s="183" t="s">
        <v>9</v>
      </c>
      <c r="C133" s="183" t="s">
        <v>19</v>
      </c>
      <c r="D133" s="70">
        <v>1</v>
      </c>
    </row>
    <row r="134" spans="1:4" x14ac:dyDescent="0.25">
      <c r="A134" s="183" t="s">
        <v>45</v>
      </c>
      <c r="B134" s="183" t="s">
        <v>9</v>
      </c>
      <c r="C134" s="183" t="s">
        <v>20</v>
      </c>
      <c r="D134" s="70">
        <v>1</v>
      </c>
    </row>
    <row r="135" spans="1:4" x14ac:dyDescent="0.25">
      <c r="A135" s="183" t="s">
        <v>45</v>
      </c>
      <c r="B135" s="183" t="s">
        <v>9</v>
      </c>
      <c r="C135" s="183" t="s">
        <v>21</v>
      </c>
      <c r="D135" s="70">
        <v>3</v>
      </c>
    </row>
    <row r="136" spans="1:4" x14ac:dyDescent="0.25">
      <c r="A136" s="183" t="s">
        <v>45</v>
      </c>
      <c r="B136" s="183" t="s">
        <v>9</v>
      </c>
      <c r="C136" s="183" t="s">
        <v>22</v>
      </c>
      <c r="D136" s="70">
        <v>3</v>
      </c>
    </row>
    <row r="137" spans="1:4" x14ac:dyDescent="0.25">
      <c r="A137" s="183" t="s">
        <v>45</v>
      </c>
      <c r="B137" s="183" t="s">
        <v>9</v>
      </c>
      <c r="C137" s="183" t="s">
        <v>23</v>
      </c>
      <c r="D137" s="70">
        <v>3</v>
      </c>
    </row>
    <row r="138" spans="1:4" x14ac:dyDescent="0.25">
      <c r="A138" s="183" t="s">
        <v>45</v>
      </c>
      <c r="B138" s="183" t="s">
        <v>9</v>
      </c>
      <c r="C138" s="183" t="s">
        <v>24</v>
      </c>
      <c r="D138" s="70">
        <v>3</v>
      </c>
    </row>
    <row r="139" spans="1:4" x14ac:dyDescent="0.25">
      <c r="A139" s="183" t="s">
        <v>45</v>
      </c>
      <c r="B139" s="183" t="s">
        <v>9</v>
      </c>
      <c r="C139" s="183" t="s">
        <v>25</v>
      </c>
      <c r="D139" s="70">
        <v>3</v>
      </c>
    </row>
    <row r="140" spans="1:4" x14ac:dyDescent="0.25">
      <c r="A140" s="183" t="s">
        <v>45</v>
      </c>
      <c r="B140" s="183" t="s">
        <v>9</v>
      </c>
      <c r="C140" s="183" t="s">
        <v>26</v>
      </c>
      <c r="D140" s="70">
        <v>3</v>
      </c>
    </row>
    <row r="141" spans="1:4" x14ac:dyDescent="0.25">
      <c r="A141" s="183" t="s">
        <v>45</v>
      </c>
      <c r="B141" s="183" t="s">
        <v>9</v>
      </c>
      <c r="C141" s="183" t="s">
        <v>27</v>
      </c>
      <c r="D141" s="70">
        <v>1</v>
      </c>
    </row>
    <row r="142" spans="1:4" x14ac:dyDescent="0.25">
      <c r="A142" s="183" t="s">
        <v>45</v>
      </c>
      <c r="B142" s="183" t="s">
        <v>9</v>
      </c>
      <c r="C142" s="183" t="s">
        <v>28</v>
      </c>
      <c r="D142" s="70">
        <v>1</v>
      </c>
    </row>
    <row r="143" spans="1:4" x14ac:dyDescent="0.25">
      <c r="A143" s="183" t="s">
        <v>45</v>
      </c>
      <c r="B143" s="183" t="s">
        <v>9</v>
      </c>
      <c r="C143" s="183" t="s">
        <v>29</v>
      </c>
      <c r="D143" s="70">
        <v>1</v>
      </c>
    </row>
    <row r="144" spans="1:4" x14ac:dyDescent="0.25">
      <c r="A144" s="183" t="s">
        <v>45</v>
      </c>
      <c r="B144" s="183" t="s">
        <v>9</v>
      </c>
      <c r="C144" s="183" t="s">
        <v>30</v>
      </c>
      <c r="D144" s="70">
        <v>1</v>
      </c>
    </row>
    <row r="145" spans="1:4" x14ac:dyDescent="0.25">
      <c r="A145" s="183" t="s">
        <v>9</v>
      </c>
      <c r="B145" s="183" t="s">
        <v>46</v>
      </c>
      <c r="C145" s="183" t="s">
        <v>19</v>
      </c>
      <c r="D145" s="70">
        <v>1</v>
      </c>
    </row>
    <row r="146" spans="1:4" x14ac:dyDescent="0.25">
      <c r="A146" s="183" t="s">
        <v>9</v>
      </c>
      <c r="B146" s="183" t="s">
        <v>46</v>
      </c>
      <c r="C146" s="183" t="s">
        <v>20</v>
      </c>
      <c r="D146" s="70">
        <v>1</v>
      </c>
    </row>
    <row r="147" spans="1:4" x14ac:dyDescent="0.25">
      <c r="A147" s="183" t="s">
        <v>9</v>
      </c>
      <c r="B147" s="183" t="s">
        <v>46</v>
      </c>
      <c r="C147" s="183" t="s">
        <v>21</v>
      </c>
      <c r="D147" s="70">
        <v>3</v>
      </c>
    </row>
    <row r="148" spans="1:4" x14ac:dyDescent="0.25">
      <c r="A148" s="183" t="s">
        <v>9</v>
      </c>
      <c r="B148" s="183" t="s">
        <v>46</v>
      </c>
      <c r="C148" s="183" t="s">
        <v>22</v>
      </c>
      <c r="D148" s="70">
        <v>3</v>
      </c>
    </row>
    <row r="149" spans="1:4" x14ac:dyDescent="0.25">
      <c r="A149" s="183" t="s">
        <v>9</v>
      </c>
      <c r="B149" s="183" t="s">
        <v>46</v>
      </c>
      <c r="C149" s="183" t="s">
        <v>23</v>
      </c>
      <c r="D149" s="70">
        <v>3</v>
      </c>
    </row>
    <row r="150" spans="1:4" x14ac:dyDescent="0.25">
      <c r="A150" s="183" t="s">
        <v>9</v>
      </c>
      <c r="B150" s="183" t="s">
        <v>46</v>
      </c>
      <c r="C150" s="183" t="s">
        <v>24</v>
      </c>
      <c r="D150" s="70">
        <v>3</v>
      </c>
    </row>
    <row r="151" spans="1:4" x14ac:dyDescent="0.25">
      <c r="A151" s="183" t="s">
        <v>9</v>
      </c>
      <c r="B151" s="183" t="s">
        <v>46</v>
      </c>
      <c r="C151" s="183" t="s">
        <v>25</v>
      </c>
      <c r="D151" s="70">
        <v>3</v>
      </c>
    </row>
    <row r="152" spans="1:4" x14ac:dyDescent="0.25">
      <c r="A152" s="183" t="s">
        <v>9</v>
      </c>
      <c r="B152" s="183" t="s">
        <v>46</v>
      </c>
      <c r="C152" s="183" t="s">
        <v>26</v>
      </c>
      <c r="D152" s="70">
        <v>3</v>
      </c>
    </row>
    <row r="153" spans="1:4" x14ac:dyDescent="0.25">
      <c r="A153" s="183" t="s">
        <v>9</v>
      </c>
      <c r="B153" s="183" t="s">
        <v>46</v>
      </c>
      <c r="C153" s="183" t="s">
        <v>27</v>
      </c>
      <c r="D153" s="70">
        <v>1</v>
      </c>
    </row>
    <row r="154" spans="1:4" x14ac:dyDescent="0.25">
      <c r="A154" s="183" t="s">
        <v>9</v>
      </c>
      <c r="B154" s="183" t="s">
        <v>46</v>
      </c>
      <c r="C154" s="183" t="s">
        <v>28</v>
      </c>
      <c r="D154" s="70">
        <v>1</v>
      </c>
    </row>
    <row r="155" spans="1:4" x14ac:dyDescent="0.25">
      <c r="A155" s="183" t="s">
        <v>9</v>
      </c>
      <c r="B155" s="183" t="s">
        <v>46</v>
      </c>
      <c r="C155" s="183" t="s">
        <v>29</v>
      </c>
      <c r="D155" s="70">
        <v>1</v>
      </c>
    </row>
    <row r="156" spans="1:4" x14ac:dyDescent="0.25">
      <c r="A156" s="183" t="s">
        <v>9</v>
      </c>
      <c r="B156" s="183" t="s">
        <v>46</v>
      </c>
      <c r="C156" s="183" t="s">
        <v>30</v>
      </c>
      <c r="D156" s="70">
        <v>1</v>
      </c>
    </row>
    <row r="157" spans="1:4" x14ac:dyDescent="0.25">
      <c r="A157" s="183" t="s">
        <v>46</v>
      </c>
      <c r="B157" s="183" t="s">
        <v>48</v>
      </c>
      <c r="C157" s="183" t="s">
        <v>19</v>
      </c>
      <c r="D157" s="70">
        <v>1</v>
      </c>
    </row>
    <row r="158" spans="1:4" x14ac:dyDescent="0.25">
      <c r="A158" s="183" t="s">
        <v>46</v>
      </c>
      <c r="B158" s="183" t="s">
        <v>48</v>
      </c>
      <c r="C158" s="183" t="s">
        <v>20</v>
      </c>
      <c r="D158" s="70">
        <v>1</v>
      </c>
    </row>
    <row r="159" spans="1:4" x14ac:dyDescent="0.25">
      <c r="A159" s="183" t="s">
        <v>46</v>
      </c>
      <c r="B159" s="183" t="s">
        <v>48</v>
      </c>
      <c r="C159" s="183" t="s">
        <v>21</v>
      </c>
      <c r="D159" s="70">
        <v>3</v>
      </c>
    </row>
    <row r="160" spans="1:4" x14ac:dyDescent="0.25">
      <c r="A160" s="183" t="s">
        <v>46</v>
      </c>
      <c r="B160" s="183" t="s">
        <v>48</v>
      </c>
      <c r="C160" s="183" t="s">
        <v>22</v>
      </c>
      <c r="D160" s="70">
        <v>3</v>
      </c>
    </row>
    <row r="161" spans="1:4" x14ac:dyDescent="0.25">
      <c r="A161" s="183" t="s">
        <v>46</v>
      </c>
      <c r="B161" s="183" t="s">
        <v>48</v>
      </c>
      <c r="C161" s="183" t="s">
        <v>23</v>
      </c>
      <c r="D161" s="70">
        <v>3</v>
      </c>
    </row>
    <row r="162" spans="1:4" x14ac:dyDescent="0.25">
      <c r="A162" s="183" t="s">
        <v>46</v>
      </c>
      <c r="B162" s="183" t="s">
        <v>48</v>
      </c>
      <c r="C162" s="183" t="s">
        <v>24</v>
      </c>
      <c r="D162" s="70">
        <v>3</v>
      </c>
    </row>
    <row r="163" spans="1:4" x14ac:dyDescent="0.25">
      <c r="A163" s="183" t="s">
        <v>46</v>
      </c>
      <c r="B163" s="183" t="s">
        <v>48</v>
      </c>
      <c r="C163" s="183" t="s">
        <v>25</v>
      </c>
      <c r="D163" s="70">
        <v>3</v>
      </c>
    </row>
    <row r="164" spans="1:4" x14ac:dyDescent="0.25">
      <c r="A164" s="183" t="s">
        <v>46</v>
      </c>
      <c r="B164" s="183" t="s">
        <v>48</v>
      </c>
      <c r="C164" s="183" t="s">
        <v>26</v>
      </c>
      <c r="D164" s="70">
        <v>3</v>
      </c>
    </row>
    <row r="165" spans="1:4" x14ac:dyDescent="0.25">
      <c r="A165" s="183" t="s">
        <v>46</v>
      </c>
      <c r="B165" s="183" t="s">
        <v>48</v>
      </c>
      <c r="C165" s="183" t="s">
        <v>27</v>
      </c>
      <c r="D165" s="70">
        <v>1</v>
      </c>
    </row>
    <row r="166" spans="1:4" x14ac:dyDescent="0.25">
      <c r="A166" s="183" t="s">
        <v>46</v>
      </c>
      <c r="B166" s="183" t="s">
        <v>48</v>
      </c>
      <c r="C166" s="183" t="s">
        <v>28</v>
      </c>
      <c r="D166" s="70">
        <v>1</v>
      </c>
    </row>
    <row r="167" spans="1:4" x14ac:dyDescent="0.25">
      <c r="A167" s="183" t="s">
        <v>46</v>
      </c>
      <c r="B167" s="183" t="s">
        <v>48</v>
      </c>
      <c r="C167" s="183" t="s">
        <v>29</v>
      </c>
      <c r="D167" s="70">
        <v>1</v>
      </c>
    </row>
    <row r="168" spans="1:4" x14ac:dyDescent="0.25">
      <c r="A168" s="183" t="s">
        <v>46</v>
      </c>
      <c r="B168" s="183" t="s">
        <v>48</v>
      </c>
      <c r="C168" s="183" t="s">
        <v>30</v>
      </c>
      <c r="D168" s="70">
        <v>1</v>
      </c>
    </row>
    <row r="169" spans="1:4" x14ac:dyDescent="0.25">
      <c r="A169" s="183" t="s">
        <v>455</v>
      </c>
      <c r="B169" s="183" t="s">
        <v>56</v>
      </c>
      <c r="C169" s="183" t="s">
        <v>19</v>
      </c>
      <c r="D169" s="70">
        <v>1</v>
      </c>
    </row>
    <row r="170" spans="1:4" x14ac:dyDescent="0.25">
      <c r="A170" s="183" t="s">
        <v>455</v>
      </c>
      <c r="B170" s="183" t="s">
        <v>56</v>
      </c>
      <c r="C170" s="183" t="s">
        <v>20</v>
      </c>
      <c r="D170" s="70">
        <v>1</v>
      </c>
    </row>
    <row r="171" spans="1:4" x14ac:dyDescent="0.25">
      <c r="A171" s="183" t="s">
        <v>455</v>
      </c>
      <c r="B171" s="183" t="s">
        <v>56</v>
      </c>
      <c r="C171" s="183" t="s">
        <v>21</v>
      </c>
      <c r="D171" s="70">
        <v>3</v>
      </c>
    </row>
    <row r="172" spans="1:4" x14ac:dyDescent="0.25">
      <c r="A172" s="183" t="s">
        <v>455</v>
      </c>
      <c r="B172" s="183" t="s">
        <v>56</v>
      </c>
      <c r="C172" s="183" t="s">
        <v>22</v>
      </c>
      <c r="D172" s="70">
        <v>3</v>
      </c>
    </row>
    <row r="173" spans="1:4" x14ac:dyDescent="0.25">
      <c r="A173" s="183" t="s">
        <v>455</v>
      </c>
      <c r="B173" s="183" t="s">
        <v>56</v>
      </c>
      <c r="C173" s="183" t="s">
        <v>23</v>
      </c>
      <c r="D173" s="70">
        <v>3</v>
      </c>
    </row>
    <row r="174" spans="1:4" x14ac:dyDescent="0.25">
      <c r="A174" s="183" t="s">
        <v>455</v>
      </c>
      <c r="B174" s="183" t="s">
        <v>56</v>
      </c>
      <c r="C174" s="183" t="s">
        <v>24</v>
      </c>
      <c r="D174" s="70">
        <v>3</v>
      </c>
    </row>
    <row r="175" spans="1:4" x14ac:dyDescent="0.25">
      <c r="A175" s="183" t="s">
        <v>455</v>
      </c>
      <c r="B175" s="183" t="s">
        <v>56</v>
      </c>
      <c r="C175" s="183" t="s">
        <v>25</v>
      </c>
      <c r="D175" s="70">
        <v>3</v>
      </c>
    </row>
    <row r="176" spans="1:4" x14ac:dyDescent="0.25">
      <c r="A176" s="183" t="s">
        <v>455</v>
      </c>
      <c r="B176" s="183" t="s">
        <v>56</v>
      </c>
      <c r="C176" s="183" t="s">
        <v>26</v>
      </c>
      <c r="D176" s="70">
        <v>3</v>
      </c>
    </row>
    <row r="177" spans="1:4" x14ac:dyDescent="0.25">
      <c r="A177" s="183" t="s">
        <v>455</v>
      </c>
      <c r="B177" s="183" t="s">
        <v>56</v>
      </c>
      <c r="C177" s="183" t="s">
        <v>27</v>
      </c>
      <c r="D177" s="70">
        <v>1</v>
      </c>
    </row>
    <row r="178" spans="1:4" x14ac:dyDescent="0.25">
      <c r="A178" s="183" t="s">
        <v>455</v>
      </c>
      <c r="B178" s="183" t="s">
        <v>56</v>
      </c>
      <c r="C178" s="183" t="s">
        <v>28</v>
      </c>
      <c r="D178" s="70">
        <v>1</v>
      </c>
    </row>
    <row r="179" spans="1:4" x14ac:dyDescent="0.25">
      <c r="A179" s="183" t="s">
        <v>455</v>
      </c>
      <c r="B179" s="183" t="s">
        <v>56</v>
      </c>
      <c r="C179" s="183" t="s">
        <v>29</v>
      </c>
      <c r="D179" s="70">
        <v>1</v>
      </c>
    </row>
    <row r="180" spans="1:4" x14ac:dyDescent="0.25">
      <c r="A180" s="183" t="s">
        <v>455</v>
      </c>
      <c r="B180" s="183" t="s">
        <v>56</v>
      </c>
      <c r="C180" s="183" t="s">
        <v>30</v>
      </c>
      <c r="D180" s="70">
        <v>1</v>
      </c>
    </row>
    <row r="181" spans="1:4" x14ac:dyDescent="0.25">
      <c r="A181" s="183" t="s">
        <v>58</v>
      </c>
      <c r="B181" s="183" t="s">
        <v>57</v>
      </c>
      <c r="C181" s="183" t="s">
        <v>19</v>
      </c>
      <c r="D181" s="70">
        <v>1</v>
      </c>
    </row>
    <row r="182" spans="1:4" x14ac:dyDescent="0.25">
      <c r="A182" s="183" t="s">
        <v>58</v>
      </c>
      <c r="B182" s="183" t="s">
        <v>57</v>
      </c>
      <c r="C182" s="183" t="s">
        <v>20</v>
      </c>
      <c r="D182" s="70">
        <v>1</v>
      </c>
    </row>
    <row r="183" spans="1:4" x14ac:dyDescent="0.25">
      <c r="A183" s="183" t="s">
        <v>58</v>
      </c>
      <c r="B183" s="183" t="s">
        <v>57</v>
      </c>
      <c r="C183" s="183" t="s">
        <v>21</v>
      </c>
      <c r="D183" s="70">
        <v>3</v>
      </c>
    </row>
    <row r="184" spans="1:4" x14ac:dyDescent="0.25">
      <c r="A184" s="183" t="s">
        <v>58</v>
      </c>
      <c r="B184" s="183" t="s">
        <v>57</v>
      </c>
      <c r="C184" s="183" t="s">
        <v>22</v>
      </c>
      <c r="D184" s="70">
        <v>3</v>
      </c>
    </row>
    <row r="185" spans="1:4" x14ac:dyDescent="0.25">
      <c r="A185" s="183" t="s">
        <v>58</v>
      </c>
      <c r="B185" s="183" t="s">
        <v>57</v>
      </c>
      <c r="C185" s="183" t="s">
        <v>23</v>
      </c>
      <c r="D185" s="70">
        <v>3</v>
      </c>
    </row>
    <row r="186" spans="1:4" x14ac:dyDescent="0.25">
      <c r="A186" s="183" t="s">
        <v>58</v>
      </c>
      <c r="B186" s="183" t="s">
        <v>57</v>
      </c>
      <c r="C186" s="183" t="s">
        <v>24</v>
      </c>
      <c r="D186" s="70">
        <v>3</v>
      </c>
    </row>
    <row r="187" spans="1:4" x14ac:dyDescent="0.25">
      <c r="A187" s="183" t="s">
        <v>58</v>
      </c>
      <c r="B187" s="183" t="s">
        <v>57</v>
      </c>
      <c r="C187" s="183" t="s">
        <v>25</v>
      </c>
      <c r="D187" s="70">
        <v>3</v>
      </c>
    </row>
    <row r="188" spans="1:4" x14ac:dyDescent="0.25">
      <c r="A188" s="183" t="s">
        <v>58</v>
      </c>
      <c r="B188" s="183" t="s">
        <v>57</v>
      </c>
      <c r="C188" s="183" t="s">
        <v>26</v>
      </c>
      <c r="D188" s="70">
        <v>3</v>
      </c>
    </row>
    <row r="189" spans="1:4" x14ac:dyDescent="0.25">
      <c r="A189" s="183" t="s">
        <v>58</v>
      </c>
      <c r="B189" s="183" t="s">
        <v>57</v>
      </c>
      <c r="C189" s="183" t="s">
        <v>27</v>
      </c>
      <c r="D189" s="70">
        <v>1</v>
      </c>
    </row>
    <row r="190" spans="1:4" x14ac:dyDescent="0.25">
      <c r="A190" s="183" t="s">
        <v>58</v>
      </c>
      <c r="B190" s="183" t="s">
        <v>57</v>
      </c>
      <c r="C190" s="183" t="s">
        <v>28</v>
      </c>
      <c r="D190" s="70">
        <v>1</v>
      </c>
    </row>
    <row r="191" spans="1:4" x14ac:dyDescent="0.25">
      <c r="A191" s="183" t="s">
        <v>58</v>
      </c>
      <c r="B191" s="183" t="s">
        <v>57</v>
      </c>
      <c r="C191" s="183" t="s">
        <v>29</v>
      </c>
      <c r="D191" s="70">
        <v>1</v>
      </c>
    </row>
    <row r="192" spans="1:4" x14ac:dyDescent="0.25">
      <c r="A192" s="183" t="s">
        <v>58</v>
      </c>
      <c r="B192" s="183" t="s">
        <v>57</v>
      </c>
      <c r="C192" s="183" t="s">
        <v>30</v>
      </c>
      <c r="D192" s="70">
        <v>1</v>
      </c>
    </row>
    <row r="193" spans="1:4" x14ac:dyDescent="0.25">
      <c r="A193" s="183" t="s">
        <v>59</v>
      </c>
      <c r="B193" s="183" t="s">
        <v>455</v>
      </c>
      <c r="C193" s="183" t="s">
        <v>19</v>
      </c>
      <c r="D193" s="70">
        <v>1</v>
      </c>
    </row>
    <row r="194" spans="1:4" x14ac:dyDescent="0.25">
      <c r="A194" s="183" t="s">
        <v>59</v>
      </c>
      <c r="B194" s="183" t="s">
        <v>455</v>
      </c>
      <c r="C194" s="183" t="s">
        <v>20</v>
      </c>
      <c r="D194" s="70">
        <v>1</v>
      </c>
    </row>
    <row r="195" spans="1:4" x14ac:dyDescent="0.25">
      <c r="A195" s="183" t="s">
        <v>59</v>
      </c>
      <c r="B195" s="183" t="s">
        <v>455</v>
      </c>
      <c r="C195" s="183" t="s">
        <v>21</v>
      </c>
      <c r="D195" s="70">
        <v>3</v>
      </c>
    </row>
    <row r="196" spans="1:4" x14ac:dyDescent="0.25">
      <c r="A196" s="183" t="s">
        <v>59</v>
      </c>
      <c r="B196" s="183" t="s">
        <v>455</v>
      </c>
      <c r="C196" s="183" t="s">
        <v>22</v>
      </c>
      <c r="D196" s="70">
        <v>3</v>
      </c>
    </row>
    <row r="197" spans="1:4" x14ac:dyDescent="0.25">
      <c r="A197" s="183" t="s">
        <v>59</v>
      </c>
      <c r="B197" s="183" t="s">
        <v>455</v>
      </c>
      <c r="C197" s="183" t="s">
        <v>23</v>
      </c>
      <c r="D197" s="70">
        <v>3</v>
      </c>
    </row>
    <row r="198" spans="1:4" x14ac:dyDescent="0.25">
      <c r="A198" s="183" t="s">
        <v>59</v>
      </c>
      <c r="B198" s="183" t="s">
        <v>455</v>
      </c>
      <c r="C198" s="183" t="s">
        <v>24</v>
      </c>
      <c r="D198" s="70">
        <v>3</v>
      </c>
    </row>
    <row r="199" spans="1:4" x14ac:dyDescent="0.25">
      <c r="A199" s="183" t="s">
        <v>59</v>
      </c>
      <c r="B199" s="183" t="s">
        <v>455</v>
      </c>
      <c r="C199" s="183" t="s">
        <v>25</v>
      </c>
      <c r="D199" s="70">
        <v>3</v>
      </c>
    </row>
    <row r="200" spans="1:4" x14ac:dyDescent="0.25">
      <c r="A200" s="183" t="s">
        <v>59</v>
      </c>
      <c r="B200" s="183" t="s">
        <v>455</v>
      </c>
      <c r="C200" s="183" t="s">
        <v>26</v>
      </c>
      <c r="D200" s="70">
        <v>3</v>
      </c>
    </row>
    <row r="201" spans="1:4" x14ac:dyDescent="0.25">
      <c r="A201" s="183" t="s">
        <v>59</v>
      </c>
      <c r="B201" s="183" t="s">
        <v>455</v>
      </c>
      <c r="C201" s="183" t="s">
        <v>27</v>
      </c>
      <c r="D201" s="70">
        <v>1</v>
      </c>
    </row>
    <row r="202" spans="1:4" x14ac:dyDescent="0.25">
      <c r="A202" s="183" t="s">
        <v>59</v>
      </c>
      <c r="B202" s="183" t="s">
        <v>455</v>
      </c>
      <c r="C202" s="183" t="s">
        <v>28</v>
      </c>
      <c r="D202" s="70">
        <v>1</v>
      </c>
    </row>
    <row r="203" spans="1:4" x14ac:dyDescent="0.25">
      <c r="A203" s="183" t="s">
        <v>59</v>
      </c>
      <c r="B203" s="183" t="s">
        <v>455</v>
      </c>
      <c r="C203" s="183" t="s">
        <v>29</v>
      </c>
      <c r="D203" s="70">
        <v>1</v>
      </c>
    </row>
    <row r="204" spans="1:4" x14ac:dyDescent="0.25">
      <c r="A204" s="183" t="s">
        <v>59</v>
      </c>
      <c r="B204" s="183" t="s">
        <v>455</v>
      </c>
      <c r="C204" s="183" t="s">
        <v>30</v>
      </c>
      <c r="D204" s="70">
        <v>1</v>
      </c>
    </row>
    <row r="205" spans="1:4" x14ac:dyDescent="0.25">
      <c r="A205" s="183" t="s">
        <v>55</v>
      </c>
      <c r="B205" s="183" t="s">
        <v>54</v>
      </c>
      <c r="C205" s="183" t="s">
        <v>19</v>
      </c>
      <c r="D205" s="70">
        <v>1</v>
      </c>
    </row>
    <row r="206" spans="1:4" x14ac:dyDescent="0.25">
      <c r="A206" s="183" t="s">
        <v>55</v>
      </c>
      <c r="B206" s="183" t="s">
        <v>54</v>
      </c>
      <c r="C206" s="183" t="s">
        <v>20</v>
      </c>
      <c r="D206" s="70">
        <v>1</v>
      </c>
    </row>
    <row r="207" spans="1:4" x14ac:dyDescent="0.25">
      <c r="A207" s="183" t="s">
        <v>55</v>
      </c>
      <c r="B207" s="183" t="s">
        <v>54</v>
      </c>
      <c r="C207" s="183" t="s">
        <v>21</v>
      </c>
      <c r="D207" s="70">
        <v>3</v>
      </c>
    </row>
    <row r="208" spans="1:4" x14ac:dyDescent="0.25">
      <c r="A208" s="183" t="s">
        <v>55</v>
      </c>
      <c r="B208" s="183" t="s">
        <v>54</v>
      </c>
      <c r="C208" s="183" t="s">
        <v>22</v>
      </c>
      <c r="D208" s="70">
        <v>3</v>
      </c>
    </row>
    <row r="209" spans="1:4" x14ac:dyDescent="0.25">
      <c r="A209" s="183" t="s">
        <v>55</v>
      </c>
      <c r="B209" s="183" t="s">
        <v>54</v>
      </c>
      <c r="C209" s="183" t="s">
        <v>23</v>
      </c>
      <c r="D209" s="70">
        <v>3</v>
      </c>
    </row>
    <row r="210" spans="1:4" x14ac:dyDescent="0.25">
      <c r="A210" s="183" t="s">
        <v>55</v>
      </c>
      <c r="B210" s="183" t="s">
        <v>54</v>
      </c>
      <c r="C210" s="183" t="s">
        <v>24</v>
      </c>
      <c r="D210" s="70">
        <v>3</v>
      </c>
    </row>
    <row r="211" spans="1:4" x14ac:dyDescent="0.25">
      <c r="A211" s="183" t="s">
        <v>55</v>
      </c>
      <c r="B211" s="183" t="s">
        <v>54</v>
      </c>
      <c r="C211" s="183" t="s">
        <v>25</v>
      </c>
      <c r="D211" s="70">
        <v>3</v>
      </c>
    </row>
    <row r="212" spans="1:4" x14ac:dyDescent="0.25">
      <c r="A212" s="183" t="s">
        <v>55</v>
      </c>
      <c r="B212" s="183" t="s">
        <v>54</v>
      </c>
      <c r="C212" s="183" t="s">
        <v>26</v>
      </c>
      <c r="D212" s="70">
        <v>3</v>
      </c>
    </row>
    <row r="213" spans="1:4" x14ac:dyDescent="0.25">
      <c r="A213" s="183" t="s">
        <v>55</v>
      </c>
      <c r="B213" s="183" t="s">
        <v>54</v>
      </c>
      <c r="C213" s="183" t="s">
        <v>27</v>
      </c>
      <c r="D213" s="70">
        <v>1</v>
      </c>
    </row>
    <row r="214" spans="1:4" x14ac:dyDescent="0.25">
      <c r="A214" s="183" t="s">
        <v>55</v>
      </c>
      <c r="B214" s="183" t="s">
        <v>54</v>
      </c>
      <c r="C214" s="183" t="s">
        <v>28</v>
      </c>
      <c r="D214" s="70">
        <v>1</v>
      </c>
    </row>
    <row r="215" spans="1:4" x14ac:dyDescent="0.25">
      <c r="A215" s="183" t="s">
        <v>55</v>
      </c>
      <c r="B215" s="183" t="s">
        <v>54</v>
      </c>
      <c r="C215" s="183" t="s">
        <v>29</v>
      </c>
      <c r="D215" s="70">
        <v>1</v>
      </c>
    </row>
    <row r="216" spans="1:4" x14ac:dyDescent="0.25">
      <c r="A216" s="183" t="s">
        <v>55</v>
      </c>
      <c r="B216" s="183" t="s">
        <v>54</v>
      </c>
      <c r="C216" s="183" t="s">
        <v>30</v>
      </c>
      <c r="D216" s="70">
        <v>1</v>
      </c>
    </row>
    <row r="217" spans="1:4" x14ac:dyDescent="0.25">
      <c r="A217" s="183" t="s">
        <v>54</v>
      </c>
      <c r="B217" s="183" t="s">
        <v>50</v>
      </c>
      <c r="C217" s="183" t="s">
        <v>19</v>
      </c>
      <c r="D217" s="70">
        <v>1</v>
      </c>
    </row>
    <row r="218" spans="1:4" x14ac:dyDescent="0.25">
      <c r="A218" s="183" t="s">
        <v>54</v>
      </c>
      <c r="B218" s="183" t="s">
        <v>50</v>
      </c>
      <c r="C218" s="183" t="s">
        <v>20</v>
      </c>
      <c r="D218" s="70">
        <v>1</v>
      </c>
    </row>
    <row r="219" spans="1:4" x14ac:dyDescent="0.25">
      <c r="A219" s="183" t="s">
        <v>54</v>
      </c>
      <c r="B219" s="183" t="s">
        <v>50</v>
      </c>
      <c r="C219" s="183" t="s">
        <v>21</v>
      </c>
      <c r="D219" s="70">
        <v>3</v>
      </c>
    </row>
    <row r="220" spans="1:4" x14ac:dyDescent="0.25">
      <c r="A220" s="183" t="s">
        <v>54</v>
      </c>
      <c r="B220" s="183" t="s">
        <v>50</v>
      </c>
      <c r="C220" s="183" t="s">
        <v>22</v>
      </c>
      <c r="D220" s="70">
        <v>3</v>
      </c>
    </row>
    <row r="221" spans="1:4" x14ac:dyDescent="0.25">
      <c r="A221" s="183" t="s">
        <v>54</v>
      </c>
      <c r="B221" s="183" t="s">
        <v>50</v>
      </c>
      <c r="C221" s="183" t="s">
        <v>23</v>
      </c>
      <c r="D221" s="70">
        <v>3</v>
      </c>
    </row>
    <row r="222" spans="1:4" x14ac:dyDescent="0.25">
      <c r="A222" s="183" t="s">
        <v>54</v>
      </c>
      <c r="B222" s="183" t="s">
        <v>50</v>
      </c>
      <c r="C222" s="183" t="s">
        <v>24</v>
      </c>
      <c r="D222" s="70">
        <v>3</v>
      </c>
    </row>
    <row r="223" spans="1:4" x14ac:dyDescent="0.25">
      <c r="A223" s="183" t="s">
        <v>54</v>
      </c>
      <c r="B223" s="183" t="s">
        <v>50</v>
      </c>
      <c r="C223" s="183" t="s">
        <v>25</v>
      </c>
      <c r="D223" s="70">
        <v>3</v>
      </c>
    </row>
    <row r="224" spans="1:4" x14ac:dyDescent="0.25">
      <c r="A224" s="183" t="s">
        <v>54</v>
      </c>
      <c r="B224" s="183" t="s">
        <v>50</v>
      </c>
      <c r="C224" s="183" t="s">
        <v>26</v>
      </c>
      <c r="D224" s="70">
        <v>3</v>
      </c>
    </row>
    <row r="225" spans="1:4" x14ac:dyDescent="0.25">
      <c r="A225" s="183" t="s">
        <v>54</v>
      </c>
      <c r="B225" s="183" t="s">
        <v>50</v>
      </c>
      <c r="C225" s="183" t="s">
        <v>27</v>
      </c>
      <c r="D225" s="70">
        <v>1</v>
      </c>
    </row>
    <row r="226" spans="1:4" x14ac:dyDescent="0.25">
      <c r="A226" s="183" t="s">
        <v>54</v>
      </c>
      <c r="B226" s="183" t="s">
        <v>50</v>
      </c>
      <c r="C226" s="183" t="s">
        <v>28</v>
      </c>
      <c r="D226" s="70">
        <v>1</v>
      </c>
    </row>
    <row r="227" spans="1:4" x14ac:dyDescent="0.25">
      <c r="A227" s="183" t="s">
        <v>54</v>
      </c>
      <c r="B227" s="183" t="s">
        <v>50</v>
      </c>
      <c r="C227" s="183" t="s">
        <v>29</v>
      </c>
      <c r="D227" s="70">
        <v>1</v>
      </c>
    </row>
    <row r="228" spans="1:4" x14ac:dyDescent="0.25">
      <c r="A228" s="183" t="s">
        <v>54</v>
      </c>
      <c r="B228" s="183" t="s">
        <v>50</v>
      </c>
      <c r="C228" s="183" t="s">
        <v>30</v>
      </c>
      <c r="D228" s="70">
        <v>1</v>
      </c>
    </row>
    <row r="229" spans="1:4" x14ac:dyDescent="0.25">
      <c r="A229" s="183" t="s">
        <v>56</v>
      </c>
      <c r="B229" s="183" t="s">
        <v>10</v>
      </c>
      <c r="C229" s="183" t="s">
        <v>19</v>
      </c>
      <c r="D229" s="70">
        <v>1</v>
      </c>
    </row>
    <row r="230" spans="1:4" x14ac:dyDescent="0.25">
      <c r="A230" s="183" t="s">
        <v>56</v>
      </c>
      <c r="B230" s="183" t="s">
        <v>10</v>
      </c>
      <c r="C230" s="183" t="s">
        <v>20</v>
      </c>
      <c r="D230" s="70">
        <v>1</v>
      </c>
    </row>
    <row r="231" spans="1:4" x14ac:dyDescent="0.25">
      <c r="A231" s="183" t="s">
        <v>56</v>
      </c>
      <c r="B231" s="183" t="s">
        <v>10</v>
      </c>
      <c r="C231" s="183" t="s">
        <v>21</v>
      </c>
      <c r="D231" s="70">
        <v>3</v>
      </c>
    </row>
    <row r="232" spans="1:4" x14ac:dyDescent="0.25">
      <c r="A232" s="183" t="s">
        <v>56</v>
      </c>
      <c r="B232" s="183" t="s">
        <v>10</v>
      </c>
      <c r="C232" s="183" t="s">
        <v>22</v>
      </c>
      <c r="D232" s="70">
        <v>3</v>
      </c>
    </row>
    <row r="233" spans="1:4" x14ac:dyDescent="0.25">
      <c r="A233" s="183" t="s">
        <v>56</v>
      </c>
      <c r="B233" s="183" t="s">
        <v>10</v>
      </c>
      <c r="C233" s="183" t="s">
        <v>23</v>
      </c>
      <c r="D233" s="70">
        <v>3</v>
      </c>
    </row>
    <row r="234" spans="1:4" x14ac:dyDescent="0.25">
      <c r="A234" s="183" t="s">
        <v>56</v>
      </c>
      <c r="B234" s="183" t="s">
        <v>10</v>
      </c>
      <c r="C234" s="183" t="s">
        <v>24</v>
      </c>
      <c r="D234" s="70">
        <v>3</v>
      </c>
    </row>
    <row r="235" spans="1:4" x14ac:dyDescent="0.25">
      <c r="A235" s="183" t="s">
        <v>56</v>
      </c>
      <c r="B235" s="183" t="s">
        <v>10</v>
      </c>
      <c r="C235" s="183" t="s">
        <v>25</v>
      </c>
      <c r="D235" s="70">
        <v>3</v>
      </c>
    </row>
    <row r="236" spans="1:4" x14ac:dyDescent="0.25">
      <c r="A236" s="183" t="s">
        <v>56</v>
      </c>
      <c r="B236" s="183" t="s">
        <v>10</v>
      </c>
      <c r="C236" s="183" t="s">
        <v>26</v>
      </c>
      <c r="D236" s="70">
        <v>3</v>
      </c>
    </row>
    <row r="237" spans="1:4" x14ac:dyDescent="0.25">
      <c r="A237" s="183" t="s">
        <v>56</v>
      </c>
      <c r="B237" s="183" t="s">
        <v>10</v>
      </c>
      <c r="C237" s="183" t="s">
        <v>27</v>
      </c>
      <c r="D237" s="70">
        <v>1</v>
      </c>
    </row>
    <row r="238" spans="1:4" x14ac:dyDescent="0.25">
      <c r="A238" s="183" t="s">
        <v>56</v>
      </c>
      <c r="B238" s="183" t="s">
        <v>10</v>
      </c>
      <c r="C238" s="183" t="s">
        <v>28</v>
      </c>
      <c r="D238" s="70">
        <v>1</v>
      </c>
    </row>
    <row r="239" spans="1:4" x14ac:dyDescent="0.25">
      <c r="A239" s="183" t="s">
        <v>56</v>
      </c>
      <c r="B239" s="183" t="s">
        <v>10</v>
      </c>
      <c r="C239" s="183" t="s">
        <v>29</v>
      </c>
      <c r="D239" s="70">
        <v>1</v>
      </c>
    </row>
    <row r="240" spans="1:4" x14ac:dyDescent="0.25">
      <c r="A240" s="183" t="s">
        <v>56</v>
      </c>
      <c r="B240" s="183" t="s">
        <v>10</v>
      </c>
      <c r="C240" s="183" t="s">
        <v>30</v>
      </c>
      <c r="D240" s="70">
        <v>1</v>
      </c>
    </row>
    <row r="241" spans="1:4" x14ac:dyDescent="0.25">
      <c r="A241" s="183" t="s">
        <v>57</v>
      </c>
      <c r="B241" s="183" t="s">
        <v>458</v>
      </c>
      <c r="C241" s="183" t="s">
        <v>19</v>
      </c>
      <c r="D241" s="70">
        <v>1</v>
      </c>
    </row>
    <row r="242" spans="1:4" x14ac:dyDescent="0.25">
      <c r="A242" s="183" t="s">
        <v>57</v>
      </c>
      <c r="B242" s="183" t="s">
        <v>458</v>
      </c>
      <c r="C242" s="183" t="s">
        <v>20</v>
      </c>
      <c r="D242" s="70">
        <v>1</v>
      </c>
    </row>
    <row r="243" spans="1:4" x14ac:dyDescent="0.25">
      <c r="A243" s="183" t="s">
        <v>57</v>
      </c>
      <c r="B243" s="183" t="s">
        <v>458</v>
      </c>
      <c r="C243" s="183" t="s">
        <v>21</v>
      </c>
      <c r="D243" s="70">
        <v>3</v>
      </c>
    </row>
    <row r="244" spans="1:4" x14ac:dyDescent="0.25">
      <c r="A244" s="183" t="s">
        <v>57</v>
      </c>
      <c r="B244" s="183" t="s">
        <v>458</v>
      </c>
      <c r="C244" s="183" t="s">
        <v>22</v>
      </c>
      <c r="D244" s="70">
        <v>3</v>
      </c>
    </row>
    <row r="245" spans="1:4" x14ac:dyDescent="0.25">
      <c r="A245" s="183" t="s">
        <v>57</v>
      </c>
      <c r="B245" s="183" t="s">
        <v>458</v>
      </c>
      <c r="C245" s="183" t="s">
        <v>23</v>
      </c>
      <c r="D245" s="70">
        <v>3</v>
      </c>
    </row>
    <row r="246" spans="1:4" x14ac:dyDescent="0.25">
      <c r="A246" s="183" t="s">
        <v>57</v>
      </c>
      <c r="B246" s="183" t="s">
        <v>458</v>
      </c>
      <c r="C246" s="183" t="s">
        <v>24</v>
      </c>
      <c r="D246" s="70">
        <v>3</v>
      </c>
    </row>
    <row r="247" spans="1:4" x14ac:dyDescent="0.25">
      <c r="A247" s="183" t="s">
        <v>57</v>
      </c>
      <c r="B247" s="183" t="s">
        <v>458</v>
      </c>
      <c r="C247" s="183" t="s">
        <v>25</v>
      </c>
      <c r="D247" s="70">
        <v>3</v>
      </c>
    </row>
    <row r="248" spans="1:4" x14ac:dyDescent="0.25">
      <c r="A248" s="183" t="s">
        <v>57</v>
      </c>
      <c r="B248" s="183" t="s">
        <v>458</v>
      </c>
      <c r="C248" s="183" t="s">
        <v>26</v>
      </c>
      <c r="D248" s="70">
        <v>3</v>
      </c>
    </row>
    <row r="249" spans="1:4" x14ac:dyDescent="0.25">
      <c r="A249" s="183" t="s">
        <v>57</v>
      </c>
      <c r="B249" s="183" t="s">
        <v>458</v>
      </c>
      <c r="C249" s="183" t="s">
        <v>27</v>
      </c>
      <c r="D249" s="70">
        <v>1</v>
      </c>
    </row>
    <row r="250" spans="1:4" x14ac:dyDescent="0.25">
      <c r="A250" s="183" t="s">
        <v>57</v>
      </c>
      <c r="B250" s="183" t="s">
        <v>458</v>
      </c>
      <c r="C250" s="183" t="s">
        <v>28</v>
      </c>
      <c r="D250" s="70">
        <v>1</v>
      </c>
    </row>
    <row r="251" spans="1:4" x14ac:dyDescent="0.25">
      <c r="A251" s="183" t="s">
        <v>57</v>
      </c>
      <c r="B251" s="183" t="s">
        <v>458</v>
      </c>
      <c r="C251" s="183" t="s">
        <v>29</v>
      </c>
      <c r="D251" s="70">
        <v>1</v>
      </c>
    </row>
    <row r="252" spans="1:4" x14ac:dyDescent="0.25">
      <c r="A252" s="183" t="s">
        <v>57</v>
      </c>
      <c r="B252" s="183" t="s">
        <v>458</v>
      </c>
      <c r="C252" s="183" t="s">
        <v>30</v>
      </c>
      <c r="D252" s="70">
        <v>1</v>
      </c>
    </row>
    <row r="253" spans="1:4" x14ac:dyDescent="0.25">
      <c r="A253" s="183" t="s">
        <v>10</v>
      </c>
      <c r="B253" s="183" t="s">
        <v>49</v>
      </c>
      <c r="C253" s="183" t="s">
        <v>19</v>
      </c>
      <c r="D253" s="70">
        <v>1</v>
      </c>
    </row>
    <row r="254" spans="1:4" x14ac:dyDescent="0.25">
      <c r="A254" s="183" t="s">
        <v>10</v>
      </c>
      <c r="B254" s="183" t="s">
        <v>49</v>
      </c>
      <c r="C254" s="183" t="s">
        <v>20</v>
      </c>
      <c r="D254" s="70">
        <v>1</v>
      </c>
    </row>
    <row r="255" spans="1:4" x14ac:dyDescent="0.25">
      <c r="A255" s="183" t="s">
        <v>10</v>
      </c>
      <c r="B255" s="183" t="s">
        <v>49</v>
      </c>
      <c r="C255" s="183" t="s">
        <v>21</v>
      </c>
      <c r="D255" s="70">
        <v>3</v>
      </c>
    </row>
    <row r="256" spans="1:4" x14ac:dyDescent="0.25">
      <c r="A256" s="183" t="s">
        <v>10</v>
      </c>
      <c r="B256" s="183" t="s">
        <v>49</v>
      </c>
      <c r="C256" s="183" t="s">
        <v>22</v>
      </c>
      <c r="D256" s="70">
        <v>3</v>
      </c>
    </row>
    <row r="257" spans="1:4" x14ac:dyDescent="0.25">
      <c r="A257" s="183" t="s">
        <v>10</v>
      </c>
      <c r="B257" s="183" t="s">
        <v>49</v>
      </c>
      <c r="C257" s="183" t="s">
        <v>23</v>
      </c>
      <c r="D257" s="70">
        <v>3</v>
      </c>
    </row>
    <row r="258" spans="1:4" x14ac:dyDescent="0.25">
      <c r="A258" s="183" t="s">
        <v>10</v>
      </c>
      <c r="B258" s="183" t="s">
        <v>49</v>
      </c>
      <c r="C258" s="183" t="s">
        <v>24</v>
      </c>
      <c r="D258" s="70">
        <v>3</v>
      </c>
    </row>
    <row r="259" spans="1:4" x14ac:dyDescent="0.25">
      <c r="A259" s="183" t="s">
        <v>10</v>
      </c>
      <c r="B259" s="183" t="s">
        <v>49</v>
      </c>
      <c r="C259" s="183" t="s">
        <v>25</v>
      </c>
      <c r="D259" s="70">
        <v>3</v>
      </c>
    </row>
    <row r="260" spans="1:4" x14ac:dyDescent="0.25">
      <c r="A260" s="183" t="s">
        <v>10</v>
      </c>
      <c r="B260" s="183" t="s">
        <v>49</v>
      </c>
      <c r="C260" s="183" t="s">
        <v>26</v>
      </c>
      <c r="D260" s="70">
        <v>3</v>
      </c>
    </row>
    <row r="261" spans="1:4" x14ac:dyDescent="0.25">
      <c r="A261" s="183" t="s">
        <v>10</v>
      </c>
      <c r="B261" s="183" t="s">
        <v>49</v>
      </c>
      <c r="C261" s="183" t="s">
        <v>27</v>
      </c>
      <c r="D261" s="70">
        <v>1</v>
      </c>
    </row>
    <row r="262" spans="1:4" x14ac:dyDescent="0.25">
      <c r="A262" s="183" t="s">
        <v>10</v>
      </c>
      <c r="B262" s="183" t="s">
        <v>49</v>
      </c>
      <c r="C262" s="183" t="s">
        <v>28</v>
      </c>
      <c r="D262" s="70">
        <v>1</v>
      </c>
    </row>
    <row r="263" spans="1:4" x14ac:dyDescent="0.25">
      <c r="A263" s="183" t="s">
        <v>10</v>
      </c>
      <c r="B263" s="183" t="s">
        <v>49</v>
      </c>
      <c r="C263" s="183" t="s">
        <v>29</v>
      </c>
      <c r="D263" s="70">
        <v>1</v>
      </c>
    </row>
    <row r="264" spans="1:4" x14ac:dyDescent="0.25">
      <c r="A264" s="183" t="s">
        <v>10</v>
      </c>
      <c r="B264" s="183" t="s">
        <v>49</v>
      </c>
      <c r="C264" s="183" t="s">
        <v>30</v>
      </c>
      <c r="D264" s="70">
        <v>1</v>
      </c>
    </row>
    <row r="265" spans="1:4" x14ac:dyDescent="0.25">
      <c r="A265" s="183" t="s">
        <v>49</v>
      </c>
      <c r="B265" s="183" t="s">
        <v>34</v>
      </c>
      <c r="C265" s="183" t="s">
        <v>19</v>
      </c>
      <c r="D265" s="70">
        <v>1</v>
      </c>
    </row>
    <row r="266" spans="1:4" x14ac:dyDescent="0.25">
      <c r="A266" s="183" t="s">
        <v>49</v>
      </c>
      <c r="B266" s="183" t="s">
        <v>34</v>
      </c>
      <c r="C266" s="183" t="s">
        <v>20</v>
      </c>
      <c r="D266" s="70">
        <v>1</v>
      </c>
    </row>
    <row r="267" spans="1:4" x14ac:dyDescent="0.25">
      <c r="A267" s="183" t="s">
        <v>49</v>
      </c>
      <c r="B267" s="183" t="s">
        <v>34</v>
      </c>
      <c r="C267" s="183" t="s">
        <v>21</v>
      </c>
      <c r="D267" s="70">
        <v>3</v>
      </c>
    </row>
    <row r="268" spans="1:4" x14ac:dyDescent="0.25">
      <c r="A268" s="183" t="s">
        <v>49</v>
      </c>
      <c r="B268" s="183" t="s">
        <v>34</v>
      </c>
      <c r="C268" s="183" t="s">
        <v>22</v>
      </c>
      <c r="D268" s="70">
        <v>3</v>
      </c>
    </row>
    <row r="269" spans="1:4" x14ac:dyDescent="0.25">
      <c r="A269" s="183" t="s">
        <v>49</v>
      </c>
      <c r="B269" s="183" t="s">
        <v>34</v>
      </c>
      <c r="C269" s="183" t="s">
        <v>23</v>
      </c>
      <c r="D269" s="70">
        <v>3</v>
      </c>
    </row>
    <row r="270" spans="1:4" x14ac:dyDescent="0.25">
      <c r="A270" s="183" t="s">
        <v>49</v>
      </c>
      <c r="B270" s="183" t="s">
        <v>34</v>
      </c>
      <c r="C270" s="183" t="s">
        <v>24</v>
      </c>
      <c r="D270" s="70">
        <v>3</v>
      </c>
    </row>
    <row r="271" spans="1:4" x14ac:dyDescent="0.25">
      <c r="A271" s="183" t="s">
        <v>49</v>
      </c>
      <c r="B271" s="183" t="s">
        <v>34</v>
      </c>
      <c r="C271" s="183" t="s">
        <v>25</v>
      </c>
      <c r="D271" s="70">
        <v>3</v>
      </c>
    </row>
    <row r="272" spans="1:4" x14ac:dyDescent="0.25">
      <c r="A272" s="183" t="s">
        <v>49</v>
      </c>
      <c r="B272" s="183" t="s">
        <v>34</v>
      </c>
      <c r="C272" s="183" t="s">
        <v>26</v>
      </c>
      <c r="D272" s="70">
        <v>3</v>
      </c>
    </row>
    <row r="273" spans="1:4" x14ac:dyDescent="0.25">
      <c r="A273" s="183" t="s">
        <v>49</v>
      </c>
      <c r="B273" s="183" t="s">
        <v>34</v>
      </c>
      <c r="C273" s="183" t="s">
        <v>27</v>
      </c>
      <c r="D273" s="70">
        <v>1</v>
      </c>
    </row>
    <row r="274" spans="1:4" x14ac:dyDescent="0.25">
      <c r="A274" s="183" t="s">
        <v>49</v>
      </c>
      <c r="B274" s="183" t="s">
        <v>34</v>
      </c>
      <c r="C274" s="183" t="s">
        <v>28</v>
      </c>
      <c r="D274" s="70">
        <v>1</v>
      </c>
    </row>
    <row r="275" spans="1:4" x14ac:dyDescent="0.25">
      <c r="A275" s="183" t="s">
        <v>49</v>
      </c>
      <c r="B275" s="183" t="s">
        <v>34</v>
      </c>
      <c r="C275" s="183" t="s">
        <v>29</v>
      </c>
      <c r="D275" s="70">
        <v>1</v>
      </c>
    </row>
    <row r="276" spans="1:4" x14ac:dyDescent="0.25">
      <c r="A276" s="183" t="s">
        <v>49</v>
      </c>
      <c r="B276" s="183" t="s">
        <v>34</v>
      </c>
      <c r="C276" s="183" t="s">
        <v>30</v>
      </c>
      <c r="D276" s="70">
        <v>1</v>
      </c>
    </row>
    <row r="277" spans="1:4" x14ac:dyDescent="0.25">
      <c r="A277" s="183" t="s">
        <v>50</v>
      </c>
      <c r="B277" s="183" t="s">
        <v>49</v>
      </c>
      <c r="C277" s="183" t="s">
        <v>19</v>
      </c>
      <c r="D277" s="70">
        <v>1</v>
      </c>
    </row>
    <row r="278" spans="1:4" x14ac:dyDescent="0.25">
      <c r="A278" s="183" t="s">
        <v>50</v>
      </c>
      <c r="B278" s="183" t="s">
        <v>49</v>
      </c>
      <c r="C278" s="183" t="s">
        <v>20</v>
      </c>
      <c r="D278" s="70">
        <v>1</v>
      </c>
    </row>
    <row r="279" spans="1:4" x14ac:dyDescent="0.25">
      <c r="A279" s="183" t="s">
        <v>50</v>
      </c>
      <c r="B279" s="183" t="s">
        <v>49</v>
      </c>
      <c r="C279" s="183" t="s">
        <v>21</v>
      </c>
      <c r="D279" s="70">
        <v>3</v>
      </c>
    </row>
    <row r="280" spans="1:4" x14ac:dyDescent="0.25">
      <c r="A280" s="183" t="s">
        <v>50</v>
      </c>
      <c r="B280" s="183" t="s">
        <v>49</v>
      </c>
      <c r="C280" s="183" t="s">
        <v>22</v>
      </c>
      <c r="D280" s="70">
        <v>3</v>
      </c>
    </row>
    <row r="281" spans="1:4" x14ac:dyDescent="0.25">
      <c r="A281" s="183" t="s">
        <v>50</v>
      </c>
      <c r="B281" s="183" t="s">
        <v>49</v>
      </c>
      <c r="C281" s="183" t="s">
        <v>23</v>
      </c>
      <c r="D281" s="70">
        <v>3</v>
      </c>
    </row>
    <row r="282" spans="1:4" x14ac:dyDescent="0.25">
      <c r="A282" s="183" t="s">
        <v>50</v>
      </c>
      <c r="B282" s="183" t="s">
        <v>49</v>
      </c>
      <c r="C282" s="183" t="s">
        <v>24</v>
      </c>
      <c r="D282" s="70">
        <v>3</v>
      </c>
    </row>
    <row r="283" spans="1:4" x14ac:dyDescent="0.25">
      <c r="A283" s="183" t="s">
        <v>50</v>
      </c>
      <c r="B283" s="183" t="s">
        <v>49</v>
      </c>
      <c r="C283" s="183" t="s">
        <v>25</v>
      </c>
      <c r="D283" s="70">
        <v>3</v>
      </c>
    </row>
    <row r="284" spans="1:4" x14ac:dyDescent="0.25">
      <c r="A284" s="183" t="s">
        <v>50</v>
      </c>
      <c r="B284" s="183" t="s">
        <v>49</v>
      </c>
      <c r="C284" s="183" t="s">
        <v>26</v>
      </c>
      <c r="D284" s="70">
        <v>3</v>
      </c>
    </row>
    <row r="285" spans="1:4" x14ac:dyDescent="0.25">
      <c r="A285" s="183" t="s">
        <v>50</v>
      </c>
      <c r="B285" s="183" t="s">
        <v>49</v>
      </c>
      <c r="C285" s="183" t="s">
        <v>27</v>
      </c>
      <c r="D285" s="70">
        <v>1</v>
      </c>
    </row>
    <row r="286" spans="1:4" x14ac:dyDescent="0.25">
      <c r="A286" s="183" t="s">
        <v>50</v>
      </c>
      <c r="B286" s="183" t="s">
        <v>49</v>
      </c>
      <c r="C286" s="183" t="s">
        <v>28</v>
      </c>
      <c r="D286" s="70">
        <v>1</v>
      </c>
    </row>
    <row r="287" spans="1:4" x14ac:dyDescent="0.25">
      <c r="A287" s="183" t="s">
        <v>50</v>
      </c>
      <c r="B287" s="183" t="s">
        <v>49</v>
      </c>
      <c r="C287" s="183" t="s">
        <v>29</v>
      </c>
      <c r="D287" s="70">
        <v>1</v>
      </c>
    </row>
    <row r="288" spans="1:4" x14ac:dyDescent="0.25">
      <c r="A288" s="183" t="s">
        <v>50</v>
      </c>
      <c r="B288" s="183" t="s">
        <v>49</v>
      </c>
      <c r="C288" s="183" t="s">
        <v>30</v>
      </c>
      <c r="D288" s="70">
        <v>1</v>
      </c>
    </row>
    <row r="289" spans="1:4" x14ac:dyDescent="0.25">
      <c r="A289" s="183" t="s">
        <v>458</v>
      </c>
      <c r="B289" s="183" t="s">
        <v>461</v>
      </c>
      <c r="C289" s="183" t="s">
        <v>19</v>
      </c>
      <c r="D289" s="70">
        <v>1</v>
      </c>
    </row>
    <row r="290" spans="1:4" x14ac:dyDescent="0.25">
      <c r="A290" s="183" t="s">
        <v>458</v>
      </c>
      <c r="B290" s="183" t="s">
        <v>461</v>
      </c>
      <c r="C290" s="183" t="s">
        <v>20</v>
      </c>
      <c r="D290" s="70">
        <v>1</v>
      </c>
    </row>
    <row r="291" spans="1:4" x14ac:dyDescent="0.25">
      <c r="A291" s="183" t="s">
        <v>458</v>
      </c>
      <c r="B291" s="183" t="s">
        <v>461</v>
      </c>
      <c r="C291" s="183" t="s">
        <v>21</v>
      </c>
      <c r="D291" s="70">
        <v>3</v>
      </c>
    </row>
    <row r="292" spans="1:4" x14ac:dyDescent="0.25">
      <c r="A292" s="183" t="s">
        <v>458</v>
      </c>
      <c r="B292" s="183" t="s">
        <v>461</v>
      </c>
      <c r="C292" s="183" t="s">
        <v>22</v>
      </c>
      <c r="D292" s="70">
        <v>3</v>
      </c>
    </row>
    <row r="293" spans="1:4" x14ac:dyDescent="0.25">
      <c r="A293" s="183" t="s">
        <v>458</v>
      </c>
      <c r="B293" s="183" t="s">
        <v>461</v>
      </c>
      <c r="C293" s="183" t="s">
        <v>23</v>
      </c>
      <c r="D293" s="70">
        <v>3</v>
      </c>
    </row>
    <row r="294" spans="1:4" x14ac:dyDescent="0.25">
      <c r="A294" s="183" t="s">
        <v>458</v>
      </c>
      <c r="B294" s="183" t="s">
        <v>461</v>
      </c>
      <c r="C294" s="183" t="s">
        <v>24</v>
      </c>
      <c r="D294" s="70">
        <v>3</v>
      </c>
    </row>
    <row r="295" spans="1:4" x14ac:dyDescent="0.25">
      <c r="A295" s="183" t="s">
        <v>458</v>
      </c>
      <c r="B295" s="183" t="s">
        <v>461</v>
      </c>
      <c r="C295" s="183" t="s">
        <v>25</v>
      </c>
      <c r="D295" s="70">
        <v>3</v>
      </c>
    </row>
    <row r="296" spans="1:4" x14ac:dyDescent="0.25">
      <c r="A296" s="183" t="s">
        <v>458</v>
      </c>
      <c r="B296" s="183" t="s">
        <v>461</v>
      </c>
      <c r="C296" s="183" t="s">
        <v>26</v>
      </c>
      <c r="D296" s="70">
        <v>3</v>
      </c>
    </row>
    <row r="297" spans="1:4" x14ac:dyDescent="0.25">
      <c r="A297" s="183" t="s">
        <v>458</v>
      </c>
      <c r="B297" s="183" t="s">
        <v>461</v>
      </c>
      <c r="C297" s="183" t="s">
        <v>27</v>
      </c>
      <c r="D297" s="70">
        <v>1</v>
      </c>
    </row>
    <row r="298" spans="1:4" x14ac:dyDescent="0.25">
      <c r="A298" s="183" t="s">
        <v>458</v>
      </c>
      <c r="B298" s="183" t="s">
        <v>461</v>
      </c>
      <c r="C298" s="183" t="s">
        <v>28</v>
      </c>
      <c r="D298" s="70">
        <v>1</v>
      </c>
    </row>
    <row r="299" spans="1:4" x14ac:dyDescent="0.25">
      <c r="A299" s="183" t="s">
        <v>458</v>
      </c>
      <c r="B299" s="183" t="s">
        <v>461</v>
      </c>
      <c r="C299" s="183" t="s">
        <v>29</v>
      </c>
      <c r="D299" s="70">
        <v>1</v>
      </c>
    </row>
    <row r="300" spans="1:4" x14ac:dyDescent="0.25">
      <c r="A300" s="183" t="s">
        <v>458</v>
      </c>
      <c r="B300" s="183" t="s">
        <v>461</v>
      </c>
      <c r="C300" s="183" t="s">
        <v>30</v>
      </c>
      <c r="D300" s="70">
        <v>1</v>
      </c>
    </row>
    <row r="301" spans="1:4" x14ac:dyDescent="0.25">
      <c r="A301" s="183" t="s">
        <v>461</v>
      </c>
      <c r="B301" s="183" t="s">
        <v>56</v>
      </c>
      <c r="C301" s="183" t="s">
        <v>19</v>
      </c>
      <c r="D301" s="70">
        <v>1</v>
      </c>
    </row>
    <row r="302" spans="1:4" x14ac:dyDescent="0.25">
      <c r="A302" s="183" t="s">
        <v>461</v>
      </c>
      <c r="B302" s="183" t="s">
        <v>56</v>
      </c>
      <c r="C302" s="183" t="s">
        <v>20</v>
      </c>
      <c r="D302" s="70">
        <v>1</v>
      </c>
    </row>
    <row r="303" spans="1:4" x14ac:dyDescent="0.25">
      <c r="A303" s="183" t="s">
        <v>461</v>
      </c>
      <c r="B303" s="183" t="s">
        <v>56</v>
      </c>
      <c r="C303" s="183" t="s">
        <v>21</v>
      </c>
      <c r="D303" s="70">
        <v>3</v>
      </c>
    </row>
    <row r="304" spans="1:4" x14ac:dyDescent="0.25">
      <c r="A304" s="183" t="s">
        <v>461</v>
      </c>
      <c r="B304" s="183" t="s">
        <v>56</v>
      </c>
      <c r="C304" s="183" t="s">
        <v>22</v>
      </c>
      <c r="D304" s="70">
        <v>3</v>
      </c>
    </row>
    <row r="305" spans="1:4" x14ac:dyDescent="0.25">
      <c r="A305" s="183" t="s">
        <v>461</v>
      </c>
      <c r="B305" s="183" t="s">
        <v>56</v>
      </c>
      <c r="C305" s="183" t="s">
        <v>23</v>
      </c>
      <c r="D305" s="70">
        <v>3</v>
      </c>
    </row>
    <row r="306" spans="1:4" x14ac:dyDescent="0.25">
      <c r="A306" s="183" t="s">
        <v>461</v>
      </c>
      <c r="B306" s="183" t="s">
        <v>56</v>
      </c>
      <c r="C306" s="183" t="s">
        <v>24</v>
      </c>
      <c r="D306" s="70">
        <v>3</v>
      </c>
    </row>
    <row r="307" spans="1:4" x14ac:dyDescent="0.25">
      <c r="A307" s="183" t="s">
        <v>461</v>
      </c>
      <c r="B307" s="183" t="s">
        <v>56</v>
      </c>
      <c r="C307" s="183" t="s">
        <v>25</v>
      </c>
      <c r="D307" s="70">
        <v>3</v>
      </c>
    </row>
    <row r="308" spans="1:4" x14ac:dyDescent="0.25">
      <c r="A308" s="183" t="s">
        <v>461</v>
      </c>
      <c r="B308" s="183" t="s">
        <v>56</v>
      </c>
      <c r="C308" s="183" t="s">
        <v>26</v>
      </c>
      <c r="D308" s="70">
        <v>3</v>
      </c>
    </row>
    <row r="309" spans="1:4" x14ac:dyDescent="0.25">
      <c r="A309" s="183" t="s">
        <v>461</v>
      </c>
      <c r="B309" s="183" t="s">
        <v>56</v>
      </c>
      <c r="C309" s="183" t="s">
        <v>27</v>
      </c>
      <c r="D309" s="70">
        <v>1</v>
      </c>
    </row>
    <row r="310" spans="1:4" x14ac:dyDescent="0.25">
      <c r="A310" s="183" t="s">
        <v>461</v>
      </c>
      <c r="B310" s="183" t="s">
        <v>56</v>
      </c>
      <c r="C310" s="183" t="s">
        <v>28</v>
      </c>
      <c r="D310" s="70">
        <v>1</v>
      </c>
    </row>
    <row r="311" spans="1:4" x14ac:dyDescent="0.25">
      <c r="A311" s="183" t="s">
        <v>461</v>
      </c>
      <c r="B311" s="183" t="s">
        <v>56</v>
      </c>
      <c r="C311" s="183" t="s">
        <v>29</v>
      </c>
      <c r="D311" s="70">
        <v>1</v>
      </c>
    </row>
    <row r="312" spans="1:4" x14ac:dyDescent="0.25">
      <c r="A312" s="183" t="s">
        <v>461</v>
      </c>
      <c r="B312" s="183" t="s">
        <v>56</v>
      </c>
      <c r="C312" s="183" t="s">
        <v>30</v>
      </c>
      <c r="D312" s="70">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dimension ref="A1:V35"/>
  <sheetViews>
    <sheetView showGridLines="0" topLeftCell="A16" zoomScale="80" zoomScaleNormal="80" workbookViewId="0">
      <selection activeCell="M13" sqref="M13"/>
    </sheetView>
  </sheetViews>
  <sheetFormatPr defaultColWidth="9.140625" defaultRowHeight="15" x14ac:dyDescent="0.25"/>
  <cols>
    <col min="1" max="9" width="9.140625" style="22"/>
    <col min="10" max="10" width="22" style="22" customWidth="1"/>
    <col min="11" max="16384" width="9.140625" style="22"/>
  </cols>
  <sheetData>
    <row r="1" spans="1:22" ht="15.75" x14ac:dyDescent="0.25">
      <c r="A1" s="210"/>
      <c r="B1" s="210"/>
      <c r="C1" s="210"/>
      <c r="D1" s="210"/>
      <c r="E1" s="210"/>
      <c r="F1" s="210"/>
      <c r="G1" s="210"/>
      <c r="H1" s="210"/>
      <c r="I1" s="210"/>
      <c r="J1" s="210"/>
    </row>
    <row r="2" spans="1:22" ht="15.75" customHeight="1" x14ac:dyDescent="0.25">
      <c r="A2" s="38"/>
      <c r="B2" s="38"/>
      <c r="C2" s="38"/>
      <c r="D2" s="212" t="s">
        <v>124</v>
      </c>
      <c r="E2" s="212"/>
      <c r="F2" s="212"/>
      <c r="G2" s="212"/>
      <c r="H2" s="212"/>
      <c r="I2" s="212"/>
      <c r="J2" s="212"/>
      <c r="P2" s="212" t="s">
        <v>125</v>
      </c>
      <c r="Q2" s="212"/>
      <c r="R2" s="212"/>
      <c r="S2" s="212"/>
      <c r="T2" s="212"/>
      <c r="U2" s="212"/>
      <c r="V2" s="212"/>
    </row>
    <row r="3" spans="1:22" ht="15.75" customHeight="1" x14ac:dyDescent="0.25">
      <c r="A3" s="35"/>
      <c r="B3" s="35"/>
      <c r="C3" s="35"/>
      <c r="D3" s="35"/>
      <c r="E3" s="35"/>
      <c r="F3" s="35"/>
      <c r="G3" s="35"/>
      <c r="H3" s="35"/>
      <c r="I3" s="35"/>
      <c r="J3" s="35"/>
      <c r="K3" s="35"/>
      <c r="L3" s="35"/>
    </row>
    <row r="4" spans="1:22" ht="15.75" customHeight="1" x14ac:dyDescent="0.25">
      <c r="A4" s="35"/>
      <c r="B4" s="35"/>
      <c r="C4" s="35"/>
      <c r="D4" s="35"/>
      <c r="E4" s="35"/>
      <c r="F4" s="35"/>
      <c r="G4" s="35"/>
      <c r="H4" s="35"/>
      <c r="I4" s="35"/>
      <c r="J4" s="35"/>
      <c r="K4" s="35"/>
      <c r="L4" s="35"/>
    </row>
    <row r="5" spans="1:22" ht="15.75" customHeight="1" x14ac:dyDescent="0.25">
      <c r="A5" s="35"/>
      <c r="B5" s="35"/>
      <c r="C5" s="35"/>
      <c r="D5" s="35"/>
      <c r="E5" s="35"/>
      <c r="F5" s="35"/>
      <c r="G5" s="35"/>
      <c r="H5" s="35"/>
      <c r="I5" s="35"/>
      <c r="J5" s="35"/>
      <c r="K5" s="35"/>
      <c r="L5" s="35"/>
    </row>
    <row r="6" spans="1:22" ht="15.75" customHeight="1" x14ac:dyDescent="0.25">
      <c r="A6" s="35"/>
      <c r="B6" s="35"/>
      <c r="C6" s="35"/>
      <c r="D6" s="35"/>
      <c r="E6" s="35"/>
      <c r="F6"/>
      <c r="G6" s="35"/>
      <c r="H6" s="35"/>
      <c r="I6" s="35"/>
      <c r="J6" s="35"/>
      <c r="K6" s="35"/>
      <c r="L6" s="35"/>
    </row>
    <row r="7" spans="1:22" ht="15.75" customHeight="1" x14ac:dyDescent="0.25">
      <c r="A7" s="35"/>
      <c r="B7" s="35"/>
      <c r="C7" s="35"/>
      <c r="D7" s="35"/>
      <c r="E7" s="35"/>
      <c r="F7" s="35"/>
      <c r="G7" s="35"/>
      <c r="H7" s="35"/>
      <c r="I7" s="35"/>
      <c r="J7" s="35"/>
      <c r="K7" s="35"/>
      <c r="L7" s="35"/>
    </row>
    <row r="8" spans="1:22" ht="15.75" customHeight="1" x14ac:dyDescent="0.25">
      <c r="A8" s="35"/>
      <c r="B8" s="35"/>
      <c r="C8" s="35"/>
      <c r="D8" s="35"/>
      <c r="E8" s="35"/>
      <c r="F8" s="35"/>
      <c r="G8" s="35"/>
      <c r="H8" s="35"/>
      <c r="I8" s="35"/>
      <c r="J8" s="35"/>
      <c r="K8" s="35"/>
      <c r="L8" s="35"/>
    </row>
    <row r="9" spans="1:22" ht="15.75" customHeight="1" x14ac:dyDescent="0.25">
      <c r="A9" s="35"/>
      <c r="B9" s="35"/>
      <c r="C9" s="35"/>
      <c r="D9" s="35"/>
      <c r="E9" s="35"/>
      <c r="F9" s="35"/>
      <c r="G9" s="35"/>
      <c r="H9" s="35"/>
      <c r="I9" s="35"/>
      <c r="J9" s="35"/>
      <c r="K9" s="35"/>
      <c r="L9" s="35"/>
    </row>
    <row r="10" spans="1:22" ht="15.75" customHeight="1" x14ac:dyDescent="0.25">
      <c r="A10" s="35"/>
      <c r="B10" s="35"/>
      <c r="C10" s="35"/>
      <c r="D10" s="35"/>
      <c r="E10" s="35"/>
      <c r="F10" s="35"/>
      <c r="G10" s="35"/>
      <c r="H10" s="35"/>
      <c r="I10" s="35"/>
      <c r="J10" s="35"/>
      <c r="K10" s="35"/>
      <c r="L10" s="35"/>
    </row>
    <row r="11" spans="1:22" ht="15.75" customHeight="1" x14ac:dyDescent="0.25">
      <c r="A11" s="35"/>
      <c r="B11" s="35"/>
      <c r="C11" s="35"/>
      <c r="D11" s="35"/>
      <c r="E11" s="35"/>
      <c r="F11" s="35"/>
      <c r="G11" s="35"/>
      <c r="H11" s="35"/>
      <c r="I11" s="35"/>
      <c r="J11" s="35"/>
      <c r="K11" s="35"/>
      <c r="L11" s="35"/>
    </row>
    <row r="12" spans="1:22" ht="15.75" customHeight="1" x14ac:dyDescent="0.25">
      <c r="A12" s="35"/>
      <c r="B12" s="35"/>
      <c r="C12" s="35"/>
      <c r="D12" s="35"/>
      <c r="E12" s="35"/>
      <c r="F12" s="35"/>
      <c r="G12" s="35"/>
      <c r="H12" s="35"/>
      <c r="I12" s="35"/>
      <c r="J12" s="35"/>
      <c r="K12" s="35"/>
      <c r="L12" s="35"/>
    </row>
    <row r="13" spans="1:22" ht="15.75" customHeight="1" x14ac:dyDescent="0.25">
      <c r="A13" s="35"/>
      <c r="B13" s="35"/>
      <c r="C13" s="35"/>
      <c r="D13" s="35"/>
      <c r="E13" s="35"/>
      <c r="F13" s="35"/>
      <c r="G13" s="35"/>
      <c r="H13" s="35"/>
      <c r="I13" s="35"/>
      <c r="J13" s="35"/>
      <c r="K13" s="35"/>
      <c r="L13" s="35"/>
    </row>
    <row r="14" spans="1:22" ht="15" customHeight="1" x14ac:dyDescent="0.25">
      <c r="A14" s="35"/>
      <c r="B14" s="35"/>
      <c r="C14" s="35"/>
      <c r="D14" s="35"/>
      <c r="E14" s="35"/>
      <c r="F14" s="35"/>
      <c r="G14" s="35"/>
      <c r="H14" s="35"/>
      <c r="I14" s="35"/>
      <c r="J14" s="35"/>
      <c r="K14" s="35"/>
      <c r="L14" s="35"/>
    </row>
    <row r="15" spans="1:22" ht="15" customHeight="1" x14ac:dyDescent="0.25">
      <c r="A15" s="35"/>
      <c r="B15" s="35"/>
      <c r="C15" s="35"/>
      <c r="D15" s="35"/>
      <c r="E15" s="35"/>
      <c r="F15" s="35"/>
      <c r="G15" s="35"/>
      <c r="H15" s="35"/>
      <c r="I15" s="35"/>
      <c r="J15" s="35"/>
      <c r="K15" s="35"/>
      <c r="L15" s="35"/>
    </row>
    <row r="16" spans="1:22" ht="15" customHeight="1" x14ac:dyDescent="0.25">
      <c r="A16" s="35"/>
      <c r="B16" s="35"/>
      <c r="C16" s="35"/>
      <c r="D16" s="35"/>
      <c r="E16" s="35"/>
      <c r="F16" s="35"/>
      <c r="G16" s="35"/>
      <c r="H16" s="35"/>
      <c r="I16" s="35"/>
      <c r="J16" s="35"/>
      <c r="K16" s="35"/>
      <c r="L16" s="35"/>
    </row>
    <row r="17" spans="1:12" ht="15" customHeight="1" x14ac:dyDescent="0.25">
      <c r="A17" s="35"/>
      <c r="B17" s="35"/>
      <c r="C17" s="35"/>
      <c r="D17" s="35"/>
      <c r="E17" s="35"/>
      <c r="F17" s="35"/>
      <c r="G17" s="35"/>
      <c r="H17" s="35"/>
      <c r="I17" s="35"/>
      <c r="J17" s="35"/>
      <c r="K17" s="35"/>
      <c r="L17" s="35"/>
    </row>
    <row r="18" spans="1:12" ht="15" customHeight="1" x14ac:dyDescent="0.25">
      <c r="A18" s="35"/>
      <c r="B18" s="35"/>
      <c r="C18" s="35"/>
      <c r="D18" s="35"/>
      <c r="E18" s="35"/>
      <c r="F18" s="35"/>
      <c r="G18" s="35"/>
      <c r="H18" s="35"/>
      <c r="I18" s="35"/>
      <c r="J18" s="35"/>
      <c r="K18" s="35"/>
      <c r="L18" s="35"/>
    </row>
    <row r="19" spans="1:12" ht="15" customHeight="1" x14ac:dyDescent="0.25">
      <c r="A19" s="35"/>
      <c r="B19" s="35"/>
      <c r="C19" s="35"/>
      <c r="D19" s="35"/>
      <c r="E19" s="35"/>
      <c r="F19" s="35"/>
      <c r="G19" s="35"/>
      <c r="H19" s="35"/>
      <c r="I19" s="35"/>
      <c r="J19" s="35"/>
      <c r="K19" s="35"/>
      <c r="L19" s="35"/>
    </row>
    <row r="20" spans="1:12" ht="15" customHeight="1" x14ac:dyDescent="0.25">
      <c r="A20" s="35"/>
      <c r="B20" s="35"/>
      <c r="C20" s="35"/>
      <c r="D20" s="35"/>
      <c r="E20" s="35"/>
      <c r="F20" s="35"/>
      <c r="G20" s="35"/>
      <c r="H20" s="35"/>
      <c r="I20" s="35"/>
      <c r="J20" s="35"/>
      <c r="K20" s="35"/>
      <c r="L20" s="35"/>
    </row>
    <row r="21" spans="1:12" ht="15" customHeight="1" x14ac:dyDescent="0.25">
      <c r="A21" s="35"/>
      <c r="B21" s="35"/>
      <c r="C21" s="35"/>
      <c r="D21" s="35"/>
      <c r="E21" s="35"/>
      <c r="F21" s="35"/>
      <c r="G21" s="35"/>
      <c r="H21" s="35"/>
      <c r="I21" s="35"/>
      <c r="J21" s="35"/>
      <c r="K21" s="35"/>
      <c r="L21" s="35"/>
    </row>
    <row r="22" spans="1:12" ht="15" customHeight="1" x14ac:dyDescent="0.25">
      <c r="A22" s="35"/>
      <c r="B22" s="35"/>
      <c r="C22" s="35"/>
      <c r="D22" s="35"/>
      <c r="E22" s="35"/>
      <c r="F22" s="35"/>
      <c r="G22" s="35"/>
      <c r="H22" s="35"/>
      <c r="I22" s="35"/>
      <c r="J22" s="35"/>
      <c r="K22" s="35"/>
      <c r="L22" s="35"/>
    </row>
    <row r="23" spans="1:12" ht="15" customHeight="1" x14ac:dyDescent="0.25">
      <c r="A23" s="35"/>
      <c r="B23" s="35"/>
      <c r="C23" s="35"/>
      <c r="D23" s="35"/>
      <c r="E23" s="35"/>
      <c r="F23" s="35"/>
      <c r="G23" s="35"/>
      <c r="H23" s="35"/>
      <c r="I23" s="35"/>
      <c r="J23" s="35"/>
      <c r="K23" s="35"/>
      <c r="L23" s="35"/>
    </row>
    <row r="24" spans="1:12" ht="15" customHeight="1" x14ac:dyDescent="0.25">
      <c r="A24" s="35"/>
      <c r="B24" s="35"/>
      <c r="C24" s="35"/>
      <c r="D24" s="35"/>
      <c r="E24" s="35"/>
      <c r="F24" s="35"/>
      <c r="G24" s="35"/>
      <c r="H24" s="35"/>
      <c r="I24" s="35"/>
      <c r="J24" s="35"/>
      <c r="K24" s="35"/>
      <c r="L24" s="35"/>
    </row>
    <row r="25" spans="1:12" ht="15" customHeight="1" x14ac:dyDescent="0.25">
      <c r="A25" s="35"/>
      <c r="B25" s="35"/>
      <c r="C25" s="35"/>
      <c r="D25" s="35"/>
      <c r="E25" s="35"/>
      <c r="F25" s="35"/>
      <c r="G25" s="35"/>
      <c r="H25" s="35"/>
      <c r="I25" s="35"/>
      <c r="J25" s="35"/>
      <c r="K25" s="35"/>
      <c r="L25" s="35"/>
    </row>
    <row r="26" spans="1:12" ht="15" customHeight="1" x14ac:dyDescent="0.25">
      <c r="A26" s="35"/>
      <c r="B26" s="35"/>
      <c r="C26" s="35"/>
      <c r="D26" s="35"/>
      <c r="E26" s="35"/>
      <c r="F26" s="35"/>
      <c r="G26" s="35"/>
      <c r="H26" s="35"/>
      <c r="I26" s="35"/>
      <c r="J26" s="35"/>
      <c r="K26" s="35"/>
      <c r="L26" s="35"/>
    </row>
    <row r="27" spans="1:12" ht="15" customHeight="1" x14ac:dyDescent="0.25">
      <c r="A27" s="35"/>
      <c r="B27" s="35"/>
      <c r="C27" s="35"/>
      <c r="D27" s="35"/>
      <c r="E27" s="35"/>
      <c r="F27" s="35"/>
      <c r="G27" s="35"/>
      <c r="H27" s="35"/>
      <c r="I27" s="35"/>
      <c r="J27" s="35"/>
      <c r="K27" s="35"/>
      <c r="L27" s="35"/>
    </row>
    <row r="28" spans="1:12" ht="15" customHeight="1" x14ac:dyDescent="0.25">
      <c r="A28" s="35"/>
      <c r="B28" s="35"/>
      <c r="C28" s="35"/>
      <c r="D28" s="35"/>
      <c r="E28" s="35"/>
      <c r="F28" s="35"/>
      <c r="G28" s="35"/>
      <c r="H28" s="35"/>
      <c r="I28" s="35"/>
      <c r="J28" s="35"/>
      <c r="K28" s="35"/>
      <c r="L28" s="35"/>
    </row>
    <row r="29" spans="1:12" ht="15" customHeight="1" x14ac:dyDescent="0.25">
      <c r="A29" s="35"/>
      <c r="B29" s="35"/>
      <c r="C29" s="35"/>
      <c r="D29" s="35"/>
      <c r="E29" s="35"/>
      <c r="F29" s="35"/>
      <c r="G29" s="35"/>
      <c r="H29" s="35"/>
      <c r="I29" s="35"/>
      <c r="J29" s="35"/>
      <c r="K29" s="35"/>
      <c r="L29" s="35"/>
    </row>
    <row r="30" spans="1:12" ht="15" customHeight="1" x14ac:dyDescent="0.25">
      <c r="A30" s="35"/>
      <c r="B30" s="35"/>
      <c r="C30" s="35"/>
      <c r="D30" s="35"/>
      <c r="E30" s="35"/>
      <c r="F30" s="35"/>
      <c r="G30" s="35"/>
      <c r="H30" s="35"/>
      <c r="I30" s="35"/>
      <c r="J30" s="35"/>
      <c r="K30" s="35"/>
      <c r="L30" s="35"/>
    </row>
    <row r="31" spans="1:12" ht="15" customHeight="1" x14ac:dyDescent="0.25">
      <c r="A31" s="35"/>
      <c r="B31" s="35"/>
      <c r="C31" s="35"/>
      <c r="D31" s="35"/>
      <c r="E31" s="35"/>
      <c r="F31" s="35"/>
      <c r="G31" s="35"/>
      <c r="H31" s="35"/>
      <c r="I31" s="35"/>
      <c r="J31" s="35"/>
      <c r="K31" s="35"/>
      <c r="L31" s="35"/>
    </row>
    <row r="32" spans="1:12" ht="15" customHeight="1" x14ac:dyDescent="0.25">
      <c r="A32" s="35"/>
      <c r="B32" s="35"/>
      <c r="C32" s="35"/>
      <c r="D32" s="35"/>
      <c r="E32" s="35"/>
      <c r="F32" s="35"/>
      <c r="G32" s="35"/>
      <c r="H32" s="35"/>
      <c r="I32" s="35"/>
      <c r="J32" s="35"/>
      <c r="K32" s="35"/>
      <c r="L32" s="35"/>
    </row>
    <row r="33" spans="1:12" ht="15" customHeight="1" x14ac:dyDescent="0.25">
      <c r="A33" s="35"/>
      <c r="B33" s="35"/>
      <c r="C33" s="35"/>
      <c r="D33" s="35"/>
      <c r="E33" s="35"/>
      <c r="F33" s="35"/>
      <c r="G33" s="35"/>
      <c r="H33" s="35"/>
      <c r="I33" s="35"/>
      <c r="J33" s="35"/>
      <c r="K33" s="35"/>
      <c r="L33" s="35"/>
    </row>
    <row r="34" spans="1:12" ht="15" customHeight="1" x14ac:dyDescent="0.25">
      <c r="A34" s="35"/>
      <c r="B34" s="35"/>
      <c r="C34" s="35"/>
      <c r="D34" s="35"/>
      <c r="E34" s="35"/>
      <c r="F34" s="35"/>
      <c r="G34" s="35"/>
      <c r="H34" s="35"/>
      <c r="I34" s="35"/>
      <c r="J34" s="35"/>
      <c r="K34" s="35"/>
      <c r="L34" s="35"/>
    </row>
    <row r="35" spans="1:12" ht="15" customHeight="1" x14ac:dyDescent="0.25">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1"/>
  <dimension ref="A1:A4"/>
  <sheetViews>
    <sheetView workbookViewId="0">
      <selection activeCell="K26" sqref="K26"/>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3"/>
  <dimension ref="A1:P313"/>
  <sheetViews>
    <sheetView topLeftCell="A172" workbookViewId="0">
      <selection activeCell="J186" sqref="J186"/>
    </sheetView>
  </sheetViews>
  <sheetFormatPr defaultColWidth="9.140625" defaultRowHeight="15" x14ac:dyDescent="0.25"/>
  <cols>
    <col min="1" max="3" width="9.140625" style="22"/>
    <col min="4" max="7" width="9.140625" style="70"/>
    <col min="8" max="16384" width="9.140625" style="4"/>
  </cols>
  <sheetData>
    <row r="1" spans="1:16" x14ac:dyDescent="0.25">
      <c r="D1" s="70" t="s">
        <v>68</v>
      </c>
      <c r="E1" s="70" t="s">
        <v>69</v>
      </c>
      <c r="F1" s="70" t="s">
        <v>70</v>
      </c>
      <c r="G1" s="70" t="s">
        <v>71</v>
      </c>
    </row>
    <row r="2" spans="1:16" x14ac:dyDescent="0.25">
      <c r="A2" s="22" t="s">
        <v>32</v>
      </c>
      <c r="B2" s="22" t="s">
        <v>33</v>
      </c>
      <c r="C2" s="22" t="s">
        <v>19</v>
      </c>
      <c r="D2" s="178">
        <v>1E-3</v>
      </c>
      <c r="E2" s="178">
        <v>1E-3</v>
      </c>
      <c r="F2" s="178">
        <v>1E-3</v>
      </c>
      <c r="G2" s="178">
        <v>1E-3</v>
      </c>
      <c r="M2" s="22"/>
      <c r="N2" s="22"/>
      <c r="O2" s="22"/>
      <c r="P2" s="22"/>
    </row>
    <row r="3" spans="1:16" x14ac:dyDescent="0.25">
      <c r="A3" s="22" t="s">
        <v>32</v>
      </c>
      <c r="B3" s="22" t="s">
        <v>33</v>
      </c>
      <c r="C3" s="22" t="s">
        <v>20</v>
      </c>
      <c r="D3" s="178">
        <v>1E-3</v>
      </c>
      <c r="E3" s="178">
        <v>1E-3</v>
      </c>
      <c r="F3" s="178">
        <v>1E-3</v>
      </c>
      <c r="G3" s="178">
        <v>1E-3</v>
      </c>
      <c r="M3" s="22"/>
      <c r="N3" s="22"/>
      <c r="O3" s="22"/>
      <c r="P3" s="22"/>
    </row>
    <row r="4" spans="1:16" x14ac:dyDescent="0.25">
      <c r="A4" s="22" t="s">
        <v>32</v>
      </c>
      <c r="B4" s="22" t="s">
        <v>33</v>
      </c>
      <c r="C4" s="22" t="s">
        <v>21</v>
      </c>
      <c r="D4" s="178">
        <v>1E-3</v>
      </c>
      <c r="E4" s="178">
        <v>1E-3</v>
      </c>
      <c r="F4" s="178">
        <v>1E-3</v>
      </c>
      <c r="G4" s="178">
        <v>1E-3</v>
      </c>
      <c r="M4" s="22"/>
      <c r="N4" s="22"/>
      <c r="O4" s="22"/>
      <c r="P4" s="22"/>
    </row>
    <row r="5" spans="1:16" x14ac:dyDescent="0.25">
      <c r="A5" s="22" t="s">
        <v>32</v>
      </c>
      <c r="B5" s="22" t="s">
        <v>33</v>
      </c>
      <c r="C5" s="22" t="s">
        <v>22</v>
      </c>
      <c r="D5" s="177">
        <v>1.4870277066636142E-2</v>
      </c>
      <c r="E5" s="177">
        <v>1.0113510720455945</v>
      </c>
      <c r="F5" s="177">
        <v>140.16933289580871</v>
      </c>
      <c r="G5" s="177">
        <v>14.751512004635378</v>
      </c>
      <c r="M5" s="22"/>
      <c r="N5" s="22"/>
      <c r="O5" s="22"/>
      <c r="P5" s="22"/>
    </row>
    <row r="6" spans="1:16" x14ac:dyDescent="0.25">
      <c r="A6" s="22" t="s">
        <v>32</v>
      </c>
      <c r="B6" s="22" t="s">
        <v>33</v>
      </c>
      <c r="C6" s="22" t="s">
        <v>23</v>
      </c>
      <c r="D6" s="177">
        <v>1.4870277066636142E-2</v>
      </c>
      <c r="E6" s="177">
        <v>1.0113510720455945</v>
      </c>
      <c r="F6" s="177">
        <v>140.16933289580871</v>
      </c>
      <c r="G6" s="177">
        <v>14.751512004635378</v>
      </c>
      <c r="M6" s="22"/>
      <c r="N6" s="22"/>
      <c r="O6" s="22"/>
      <c r="P6" s="22"/>
    </row>
    <row r="7" spans="1:16" x14ac:dyDescent="0.25">
      <c r="A7" s="22" t="s">
        <v>32</v>
      </c>
      <c r="B7" s="22" t="s">
        <v>33</v>
      </c>
      <c r="C7" s="22" t="s">
        <v>24</v>
      </c>
      <c r="D7" s="177">
        <v>1.4870277066636142E-2</v>
      </c>
      <c r="E7" s="177">
        <v>1.0113510720455945</v>
      </c>
      <c r="F7" s="177">
        <v>140.16933289580871</v>
      </c>
      <c r="G7" s="177">
        <v>14.751512004635378</v>
      </c>
      <c r="M7" s="22"/>
      <c r="N7" s="22"/>
      <c r="O7" s="22"/>
      <c r="P7" s="22"/>
    </row>
    <row r="8" spans="1:16" x14ac:dyDescent="0.25">
      <c r="A8" s="22" t="s">
        <v>32</v>
      </c>
      <c r="B8" s="22" t="s">
        <v>33</v>
      </c>
      <c r="C8" s="22" t="s">
        <v>25</v>
      </c>
      <c r="D8" s="177">
        <v>1.4870277066636142E-2</v>
      </c>
      <c r="E8" s="177">
        <v>1.0113510720455945</v>
      </c>
      <c r="F8" s="177">
        <v>140.16933289580871</v>
      </c>
      <c r="G8" s="177">
        <v>14.751512004635378</v>
      </c>
      <c r="M8" s="22"/>
      <c r="N8" s="22"/>
      <c r="O8" s="22"/>
      <c r="P8" s="22"/>
    </row>
    <row r="9" spans="1:16" x14ac:dyDescent="0.25">
      <c r="A9" s="22" t="s">
        <v>32</v>
      </c>
      <c r="B9" s="22" t="s">
        <v>33</v>
      </c>
      <c r="C9" s="22" t="s">
        <v>26</v>
      </c>
      <c r="D9" s="177">
        <v>1.4870277066636142E-2</v>
      </c>
      <c r="E9" s="177">
        <v>1.0113510720455945</v>
      </c>
      <c r="F9" s="177">
        <v>140.16933289580871</v>
      </c>
      <c r="G9" s="177">
        <v>14.751512004635378</v>
      </c>
      <c r="M9" s="22"/>
      <c r="N9" s="22"/>
      <c r="O9" s="22"/>
      <c r="P9" s="22"/>
    </row>
    <row r="10" spans="1:16" x14ac:dyDescent="0.25">
      <c r="A10" s="22" t="s">
        <v>32</v>
      </c>
      <c r="B10" s="22" t="s">
        <v>33</v>
      </c>
      <c r="C10" s="22" t="s">
        <v>27</v>
      </c>
      <c r="D10" s="178">
        <v>1E-3</v>
      </c>
      <c r="E10" s="178">
        <v>1E-3</v>
      </c>
      <c r="F10" s="178">
        <v>1E-3</v>
      </c>
      <c r="G10" s="178">
        <v>1E-3</v>
      </c>
      <c r="M10" s="22"/>
      <c r="N10" s="22"/>
      <c r="O10" s="22"/>
      <c r="P10" s="22"/>
    </row>
    <row r="11" spans="1:16" x14ac:dyDescent="0.25">
      <c r="A11" s="22" t="s">
        <v>32</v>
      </c>
      <c r="B11" s="22" t="s">
        <v>33</v>
      </c>
      <c r="C11" s="22" t="s">
        <v>28</v>
      </c>
      <c r="D11" s="178">
        <v>1E-3</v>
      </c>
      <c r="E11" s="178">
        <v>1E-3</v>
      </c>
      <c r="F11" s="178">
        <v>1E-3</v>
      </c>
      <c r="G11" s="178">
        <v>1E-3</v>
      </c>
      <c r="M11" s="22"/>
      <c r="N11" s="22"/>
      <c r="O11" s="22"/>
      <c r="P11" s="22"/>
    </row>
    <row r="12" spans="1:16" x14ac:dyDescent="0.25">
      <c r="A12" s="22" t="s">
        <v>32</v>
      </c>
      <c r="B12" s="22" t="s">
        <v>33</v>
      </c>
      <c r="C12" s="22" t="s">
        <v>29</v>
      </c>
      <c r="D12" s="178">
        <v>1E-3</v>
      </c>
      <c r="E12" s="178">
        <v>1E-3</v>
      </c>
      <c r="F12" s="178">
        <v>1E-3</v>
      </c>
      <c r="G12" s="178">
        <v>1E-3</v>
      </c>
      <c r="M12" s="22"/>
      <c r="N12" s="22"/>
      <c r="O12" s="22"/>
      <c r="P12" s="22"/>
    </row>
    <row r="13" spans="1:16" x14ac:dyDescent="0.25">
      <c r="A13" s="22" t="s">
        <v>32</v>
      </c>
      <c r="B13" s="22" t="s">
        <v>33</v>
      </c>
      <c r="C13" s="22" t="s">
        <v>30</v>
      </c>
      <c r="D13" s="178">
        <v>1E-3</v>
      </c>
      <c r="E13" s="178">
        <v>1E-3</v>
      </c>
      <c r="F13" s="178">
        <v>1E-3</v>
      </c>
      <c r="G13" s="178">
        <v>1E-3</v>
      </c>
      <c r="M13" s="22"/>
      <c r="N13" s="22"/>
      <c r="O13" s="22"/>
      <c r="P13" s="22"/>
    </row>
    <row r="14" spans="1:16" x14ac:dyDescent="0.25">
      <c r="A14" s="22" t="s">
        <v>7</v>
      </c>
      <c r="B14" s="22" t="s">
        <v>33</v>
      </c>
      <c r="C14" s="22" t="s">
        <v>19</v>
      </c>
      <c r="D14" s="178">
        <v>1E-3</v>
      </c>
      <c r="E14" s="178">
        <v>1E-3</v>
      </c>
      <c r="F14" s="178">
        <v>1E-3</v>
      </c>
      <c r="G14" s="178">
        <v>1E-3</v>
      </c>
    </row>
    <row r="15" spans="1:16" x14ac:dyDescent="0.25">
      <c r="A15" s="22" t="s">
        <v>7</v>
      </c>
      <c r="B15" s="22" t="s">
        <v>33</v>
      </c>
      <c r="C15" s="22" t="s">
        <v>20</v>
      </c>
      <c r="D15" s="178">
        <v>1E-3</v>
      </c>
      <c r="E15" s="178">
        <v>1E-3</v>
      </c>
      <c r="F15" s="178">
        <v>1E-3</v>
      </c>
      <c r="G15" s="178">
        <v>1E-3</v>
      </c>
    </row>
    <row r="16" spans="1:16" x14ac:dyDescent="0.25">
      <c r="A16" s="22" t="s">
        <v>7</v>
      </c>
      <c r="B16" s="22" t="s">
        <v>33</v>
      </c>
      <c r="C16" s="22" t="s">
        <v>21</v>
      </c>
      <c r="D16" s="178">
        <v>1E-3</v>
      </c>
      <c r="E16" s="178">
        <v>1E-3</v>
      </c>
      <c r="F16" s="178">
        <v>1E-3</v>
      </c>
      <c r="G16" s="178">
        <v>1E-3</v>
      </c>
    </row>
    <row r="17" spans="1:7" x14ac:dyDescent="0.25">
      <c r="A17" s="22" t="s">
        <v>7</v>
      </c>
      <c r="B17" s="22" t="s">
        <v>33</v>
      </c>
      <c r="C17" s="22" t="s">
        <v>22</v>
      </c>
      <c r="D17" s="177">
        <v>0.1578723141466688</v>
      </c>
      <c r="E17" s="177">
        <v>1.0104407656059742</v>
      </c>
      <c r="F17" s="177">
        <v>38.791155921346416</v>
      </c>
      <c r="G17" s="177">
        <v>3.3446103537189655</v>
      </c>
    </row>
    <row r="18" spans="1:7" x14ac:dyDescent="0.25">
      <c r="A18" s="22" t="s">
        <v>7</v>
      </c>
      <c r="B18" s="22" t="s">
        <v>33</v>
      </c>
      <c r="C18" s="22" t="s">
        <v>23</v>
      </c>
      <c r="D18" s="177">
        <v>0.1578723141466688</v>
      </c>
      <c r="E18" s="177">
        <v>1.0104407656059742</v>
      </c>
      <c r="F18" s="177">
        <v>38.791155921346416</v>
      </c>
      <c r="G18" s="177">
        <v>3.3446103537189655</v>
      </c>
    </row>
    <row r="19" spans="1:7" x14ac:dyDescent="0.25">
      <c r="A19" s="22" t="s">
        <v>7</v>
      </c>
      <c r="B19" s="22" t="s">
        <v>33</v>
      </c>
      <c r="C19" s="22" t="s">
        <v>24</v>
      </c>
      <c r="D19" s="177">
        <v>0.1578723141466688</v>
      </c>
      <c r="E19" s="177">
        <v>1.0104407656059742</v>
      </c>
      <c r="F19" s="177">
        <v>38.791155921346416</v>
      </c>
      <c r="G19" s="177">
        <v>3.3446103537189655</v>
      </c>
    </row>
    <row r="20" spans="1:7" x14ac:dyDescent="0.25">
      <c r="A20" s="22" t="s">
        <v>7</v>
      </c>
      <c r="B20" s="22" t="s">
        <v>33</v>
      </c>
      <c r="C20" s="22" t="s">
        <v>25</v>
      </c>
      <c r="D20" s="177">
        <v>0.1578723141466688</v>
      </c>
      <c r="E20" s="177">
        <v>1.0104407656059742</v>
      </c>
      <c r="F20" s="177">
        <v>38.791155921346416</v>
      </c>
      <c r="G20" s="177">
        <v>3.3446103537189655</v>
      </c>
    </row>
    <row r="21" spans="1:7" x14ac:dyDescent="0.25">
      <c r="A21" s="22" t="s">
        <v>7</v>
      </c>
      <c r="B21" s="22" t="s">
        <v>33</v>
      </c>
      <c r="C21" s="22" t="s">
        <v>26</v>
      </c>
      <c r="D21" s="177">
        <v>0.1578723141466688</v>
      </c>
      <c r="E21" s="177">
        <v>1.0104407656059742</v>
      </c>
      <c r="F21" s="177">
        <v>38.791155921346416</v>
      </c>
      <c r="G21" s="177">
        <v>3.3446103537189655</v>
      </c>
    </row>
    <row r="22" spans="1:7" x14ac:dyDescent="0.25">
      <c r="A22" s="22" t="s">
        <v>7</v>
      </c>
      <c r="B22" s="22" t="s">
        <v>33</v>
      </c>
      <c r="C22" s="22" t="s">
        <v>27</v>
      </c>
      <c r="D22" s="178">
        <v>1E-3</v>
      </c>
      <c r="E22" s="178">
        <v>1E-3</v>
      </c>
      <c r="F22" s="178">
        <v>1E-3</v>
      </c>
      <c r="G22" s="178">
        <v>1E-3</v>
      </c>
    </row>
    <row r="23" spans="1:7" x14ac:dyDescent="0.25">
      <c r="A23" s="22" t="s">
        <v>7</v>
      </c>
      <c r="B23" s="22" t="s">
        <v>33</v>
      </c>
      <c r="C23" s="22" t="s">
        <v>28</v>
      </c>
      <c r="D23" s="178">
        <v>1E-3</v>
      </c>
      <c r="E23" s="178">
        <v>1E-3</v>
      </c>
      <c r="F23" s="178">
        <v>1E-3</v>
      </c>
      <c r="G23" s="178">
        <v>1E-3</v>
      </c>
    </row>
    <row r="24" spans="1:7" x14ac:dyDescent="0.25">
      <c r="A24" s="22" t="s">
        <v>7</v>
      </c>
      <c r="B24" s="22" t="s">
        <v>33</v>
      </c>
      <c r="C24" s="22" t="s">
        <v>29</v>
      </c>
      <c r="D24" s="178">
        <v>1E-3</v>
      </c>
      <c r="E24" s="178">
        <v>1E-3</v>
      </c>
      <c r="F24" s="178">
        <v>1E-3</v>
      </c>
      <c r="G24" s="178">
        <v>1E-3</v>
      </c>
    </row>
    <row r="25" spans="1:7" x14ac:dyDescent="0.25">
      <c r="A25" s="22" t="s">
        <v>7</v>
      </c>
      <c r="B25" s="22" t="s">
        <v>33</v>
      </c>
      <c r="C25" s="22" t="s">
        <v>30</v>
      </c>
      <c r="D25" s="178">
        <v>1E-3</v>
      </c>
      <c r="E25" s="178">
        <v>1E-3</v>
      </c>
      <c r="F25" s="178">
        <v>1E-3</v>
      </c>
      <c r="G25" s="178">
        <v>1E-3</v>
      </c>
    </row>
    <row r="26" spans="1:7" x14ac:dyDescent="0.25">
      <c r="A26" s="22" t="s">
        <v>33</v>
      </c>
      <c r="B26" s="22" t="s">
        <v>8</v>
      </c>
      <c r="C26" s="22" t="s">
        <v>19</v>
      </c>
      <c r="D26" s="178">
        <v>1E-3</v>
      </c>
      <c r="E26" s="178">
        <v>1E-3</v>
      </c>
      <c r="F26" s="178">
        <v>1E-3</v>
      </c>
      <c r="G26" s="178">
        <v>1E-3</v>
      </c>
    </row>
    <row r="27" spans="1:7" x14ac:dyDescent="0.25">
      <c r="A27" s="22" t="s">
        <v>33</v>
      </c>
      <c r="B27" s="22" t="s">
        <v>8</v>
      </c>
      <c r="C27" s="22" t="s">
        <v>20</v>
      </c>
      <c r="D27" s="178">
        <v>1E-3</v>
      </c>
      <c r="E27" s="178">
        <v>1E-3</v>
      </c>
      <c r="F27" s="178">
        <v>1E-3</v>
      </c>
      <c r="G27" s="178">
        <v>1E-3</v>
      </c>
    </row>
    <row r="28" spans="1:7" x14ac:dyDescent="0.25">
      <c r="A28" s="22" t="s">
        <v>33</v>
      </c>
      <c r="B28" s="22" t="s">
        <v>8</v>
      </c>
      <c r="C28" s="22" t="s">
        <v>21</v>
      </c>
      <c r="D28" s="178">
        <v>1E-3</v>
      </c>
      <c r="E28" s="178">
        <v>1E-3</v>
      </c>
      <c r="F28" s="178">
        <v>1E-3</v>
      </c>
      <c r="G28" s="178">
        <v>1E-3</v>
      </c>
    </row>
    <row r="29" spans="1:7" x14ac:dyDescent="0.25">
      <c r="A29" s="22" t="s">
        <v>33</v>
      </c>
      <c r="B29" s="22" t="s">
        <v>8</v>
      </c>
      <c r="C29" s="22" t="s">
        <v>22</v>
      </c>
      <c r="D29" s="177">
        <v>1.4870277066636142E-2</v>
      </c>
      <c r="E29" s="177">
        <v>1.0113510720455945</v>
      </c>
      <c r="F29" s="177">
        <v>140.16933289580871</v>
      </c>
      <c r="G29" s="177">
        <v>14.751512004635378</v>
      </c>
    </row>
    <row r="30" spans="1:7" x14ac:dyDescent="0.25">
      <c r="A30" s="22" t="s">
        <v>33</v>
      </c>
      <c r="B30" s="22" t="s">
        <v>8</v>
      </c>
      <c r="C30" s="22" t="s">
        <v>23</v>
      </c>
      <c r="D30" s="177">
        <v>1.4870277066636142E-2</v>
      </c>
      <c r="E30" s="177">
        <v>1.0113510720455945</v>
      </c>
      <c r="F30" s="177">
        <v>140.16933289580871</v>
      </c>
      <c r="G30" s="177">
        <v>14.751512004635378</v>
      </c>
    </row>
    <row r="31" spans="1:7" x14ac:dyDescent="0.25">
      <c r="A31" s="22" t="s">
        <v>33</v>
      </c>
      <c r="B31" s="22" t="s">
        <v>8</v>
      </c>
      <c r="C31" s="22" t="s">
        <v>24</v>
      </c>
      <c r="D31" s="177">
        <v>1.4870277066636142E-2</v>
      </c>
      <c r="E31" s="177">
        <v>1.0113510720455945</v>
      </c>
      <c r="F31" s="177">
        <v>140.16933289580871</v>
      </c>
      <c r="G31" s="177">
        <v>14.751512004635378</v>
      </c>
    </row>
    <row r="32" spans="1:7" x14ac:dyDescent="0.25">
      <c r="A32" s="22" t="s">
        <v>33</v>
      </c>
      <c r="B32" s="22" t="s">
        <v>8</v>
      </c>
      <c r="C32" s="22" t="s">
        <v>25</v>
      </c>
      <c r="D32" s="177">
        <v>1.4870277066636142E-2</v>
      </c>
      <c r="E32" s="177">
        <v>1.0113510720455945</v>
      </c>
      <c r="F32" s="177">
        <v>140.16933289580871</v>
      </c>
      <c r="G32" s="177">
        <v>14.751512004635378</v>
      </c>
    </row>
    <row r="33" spans="1:7" x14ac:dyDescent="0.25">
      <c r="A33" s="22" t="s">
        <v>33</v>
      </c>
      <c r="B33" s="22" t="s">
        <v>8</v>
      </c>
      <c r="C33" s="22" t="s">
        <v>26</v>
      </c>
      <c r="D33" s="177">
        <v>1.4870277066636142E-2</v>
      </c>
      <c r="E33" s="177">
        <v>1.0113510720455945</v>
      </c>
      <c r="F33" s="177">
        <v>140.16933289580871</v>
      </c>
      <c r="G33" s="177">
        <v>14.751512004635378</v>
      </c>
    </row>
    <row r="34" spans="1:7" x14ac:dyDescent="0.25">
      <c r="A34" s="22" t="s">
        <v>33</v>
      </c>
      <c r="B34" s="22" t="s">
        <v>8</v>
      </c>
      <c r="C34" s="22" t="s">
        <v>27</v>
      </c>
      <c r="D34" s="178">
        <v>1E-3</v>
      </c>
      <c r="E34" s="178">
        <v>1E-3</v>
      </c>
      <c r="F34" s="178">
        <v>1E-3</v>
      </c>
      <c r="G34" s="178">
        <v>1E-3</v>
      </c>
    </row>
    <row r="35" spans="1:7" x14ac:dyDescent="0.25">
      <c r="A35" s="22" t="s">
        <v>33</v>
      </c>
      <c r="B35" s="22" t="s">
        <v>8</v>
      </c>
      <c r="C35" s="22" t="s">
        <v>28</v>
      </c>
      <c r="D35" s="178">
        <v>1E-3</v>
      </c>
      <c r="E35" s="178">
        <v>1E-3</v>
      </c>
      <c r="F35" s="178">
        <v>1E-3</v>
      </c>
      <c r="G35" s="178">
        <v>1E-3</v>
      </c>
    </row>
    <row r="36" spans="1:7" x14ac:dyDescent="0.25">
      <c r="A36" s="22" t="s">
        <v>33</v>
      </c>
      <c r="B36" s="22" t="s">
        <v>8</v>
      </c>
      <c r="C36" s="22" t="s">
        <v>29</v>
      </c>
      <c r="D36" s="178">
        <v>1E-3</v>
      </c>
      <c r="E36" s="178">
        <v>1E-3</v>
      </c>
      <c r="F36" s="178">
        <v>1E-3</v>
      </c>
      <c r="G36" s="178">
        <v>1E-3</v>
      </c>
    </row>
    <row r="37" spans="1:7" x14ac:dyDescent="0.25">
      <c r="A37" s="22" t="s">
        <v>33</v>
      </c>
      <c r="B37" s="22" t="s">
        <v>8</v>
      </c>
      <c r="C37" s="22" t="s">
        <v>30</v>
      </c>
      <c r="D37" s="178">
        <v>1E-3</v>
      </c>
      <c r="E37" s="178">
        <v>1E-3</v>
      </c>
      <c r="F37" s="178">
        <v>1E-3</v>
      </c>
      <c r="G37" s="178">
        <v>1E-3</v>
      </c>
    </row>
    <row r="38" spans="1:7" x14ac:dyDescent="0.25">
      <c r="A38" s="22" t="s">
        <v>61</v>
      </c>
      <c r="B38" s="22" t="s">
        <v>31</v>
      </c>
      <c r="C38" s="22" t="s">
        <v>19</v>
      </c>
      <c r="D38" s="178">
        <v>1E-3</v>
      </c>
      <c r="E38" s="178">
        <v>1E-3</v>
      </c>
      <c r="F38" s="178">
        <v>1E-3</v>
      </c>
      <c r="G38" s="178">
        <v>1E-3</v>
      </c>
    </row>
    <row r="39" spans="1:7" x14ac:dyDescent="0.25">
      <c r="A39" s="22" t="s">
        <v>61</v>
      </c>
      <c r="B39" s="22" t="s">
        <v>31</v>
      </c>
      <c r="C39" s="22" t="s">
        <v>20</v>
      </c>
      <c r="D39" s="178">
        <v>1E-3</v>
      </c>
      <c r="E39" s="178">
        <v>1E-3</v>
      </c>
      <c r="F39" s="178">
        <v>1E-3</v>
      </c>
      <c r="G39" s="178">
        <v>1E-3</v>
      </c>
    </row>
    <row r="40" spans="1:7" x14ac:dyDescent="0.25">
      <c r="A40" s="22" t="s">
        <v>61</v>
      </c>
      <c r="B40" s="22" t="s">
        <v>31</v>
      </c>
      <c r="C40" s="22" t="s">
        <v>21</v>
      </c>
      <c r="D40" s="178">
        <v>1E-3</v>
      </c>
      <c r="E40" s="178">
        <v>1E-3</v>
      </c>
      <c r="F40" s="178">
        <v>1E-3</v>
      </c>
      <c r="G40" s="178">
        <v>1E-3</v>
      </c>
    </row>
    <row r="41" spans="1:7" x14ac:dyDescent="0.25">
      <c r="A41" s="22" t="s">
        <v>61</v>
      </c>
      <c r="B41" s="22" t="s">
        <v>31</v>
      </c>
      <c r="C41" s="22" t="s">
        <v>22</v>
      </c>
      <c r="D41" s="177">
        <v>1.4870277066636142E-2</v>
      </c>
      <c r="E41" s="177">
        <v>1.0113510720455945</v>
      </c>
      <c r="F41" s="177">
        <v>140.16933289580871</v>
      </c>
      <c r="G41" s="177">
        <v>14.751512004635378</v>
      </c>
    </row>
    <row r="42" spans="1:7" x14ac:dyDescent="0.25">
      <c r="A42" s="22" t="s">
        <v>61</v>
      </c>
      <c r="B42" s="22" t="s">
        <v>31</v>
      </c>
      <c r="C42" s="22" t="s">
        <v>23</v>
      </c>
      <c r="D42" s="177">
        <v>1.4870277066636142E-2</v>
      </c>
      <c r="E42" s="177">
        <v>1.0113510720455945</v>
      </c>
      <c r="F42" s="177">
        <v>140.16933289580871</v>
      </c>
      <c r="G42" s="177">
        <v>14.751512004635378</v>
      </c>
    </row>
    <row r="43" spans="1:7" x14ac:dyDescent="0.25">
      <c r="A43" s="22" t="s">
        <v>61</v>
      </c>
      <c r="B43" s="22" t="s">
        <v>31</v>
      </c>
      <c r="C43" s="22" t="s">
        <v>24</v>
      </c>
      <c r="D43" s="177">
        <v>1.4870277066636142E-2</v>
      </c>
      <c r="E43" s="177">
        <v>1.0113510720455945</v>
      </c>
      <c r="F43" s="177">
        <v>140.16933289580871</v>
      </c>
      <c r="G43" s="177">
        <v>14.751512004635378</v>
      </c>
    </row>
    <row r="44" spans="1:7" x14ac:dyDescent="0.25">
      <c r="A44" s="22" t="s">
        <v>61</v>
      </c>
      <c r="B44" s="22" t="s">
        <v>31</v>
      </c>
      <c r="C44" s="22" t="s">
        <v>25</v>
      </c>
      <c r="D44" s="177">
        <v>1.4870277066636142E-2</v>
      </c>
      <c r="E44" s="177">
        <v>1.0113510720455945</v>
      </c>
      <c r="F44" s="177">
        <v>140.16933289580871</v>
      </c>
      <c r="G44" s="177">
        <v>14.751512004635378</v>
      </c>
    </row>
    <row r="45" spans="1:7" x14ac:dyDescent="0.25">
      <c r="A45" s="22" t="s">
        <v>61</v>
      </c>
      <c r="B45" s="22" t="s">
        <v>31</v>
      </c>
      <c r="C45" s="22" t="s">
        <v>26</v>
      </c>
      <c r="D45" s="177">
        <v>1.4870277066636142E-2</v>
      </c>
      <c r="E45" s="177">
        <v>1.0113510720455945</v>
      </c>
      <c r="F45" s="177">
        <v>140.16933289580871</v>
      </c>
      <c r="G45" s="177">
        <v>14.751512004635378</v>
      </c>
    </row>
    <row r="46" spans="1:7" x14ac:dyDescent="0.25">
      <c r="A46" s="22" t="s">
        <v>61</v>
      </c>
      <c r="B46" s="22" t="s">
        <v>31</v>
      </c>
      <c r="C46" s="22" t="s">
        <v>27</v>
      </c>
      <c r="D46" s="178">
        <v>1E-3</v>
      </c>
      <c r="E46" s="178">
        <v>1E-3</v>
      </c>
      <c r="F46" s="178">
        <v>1E-3</v>
      </c>
      <c r="G46" s="178">
        <v>1E-3</v>
      </c>
    </row>
    <row r="47" spans="1:7" x14ac:dyDescent="0.25">
      <c r="A47" s="22" t="s">
        <v>61</v>
      </c>
      <c r="B47" s="22" t="s">
        <v>31</v>
      </c>
      <c r="C47" s="22" t="s">
        <v>28</v>
      </c>
      <c r="D47" s="178">
        <v>1E-3</v>
      </c>
      <c r="E47" s="178">
        <v>1E-3</v>
      </c>
      <c r="F47" s="178">
        <v>1E-3</v>
      </c>
      <c r="G47" s="178">
        <v>1E-3</v>
      </c>
    </row>
    <row r="48" spans="1:7" x14ac:dyDescent="0.25">
      <c r="A48" s="22" t="s">
        <v>61</v>
      </c>
      <c r="B48" s="22" t="s">
        <v>31</v>
      </c>
      <c r="C48" s="22" t="s">
        <v>29</v>
      </c>
      <c r="D48" s="178">
        <v>1E-3</v>
      </c>
      <c r="E48" s="178">
        <v>1E-3</v>
      </c>
      <c r="F48" s="178">
        <v>1E-3</v>
      </c>
      <c r="G48" s="178">
        <v>1E-3</v>
      </c>
    </row>
    <row r="49" spans="1:7" x14ac:dyDescent="0.25">
      <c r="A49" s="22" t="s">
        <v>61</v>
      </c>
      <c r="B49" s="22" t="s">
        <v>31</v>
      </c>
      <c r="C49" s="22" t="s">
        <v>30</v>
      </c>
      <c r="D49" s="178">
        <v>1E-3</v>
      </c>
      <c r="E49" s="178">
        <v>1E-3</v>
      </c>
      <c r="F49" s="178">
        <v>1E-3</v>
      </c>
      <c r="G49" s="178">
        <v>1E-3</v>
      </c>
    </row>
    <row r="50" spans="1:7" x14ac:dyDescent="0.25">
      <c r="A50" s="22" t="s">
        <v>31</v>
      </c>
      <c r="B50" s="22" t="s">
        <v>32</v>
      </c>
      <c r="C50" s="22" t="s">
        <v>19</v>
      </c>
      <c r="D50" s="178">
        <v>1E-3</v>
      </c>
      <c r="E50" s="178">
        <v>1E-3</v>
      </c>
      <c r="F50" s="178">
        <v>1E-3</v>
      </c>
      <c r="G50" s="178">
        <v>1E-3</v>
      </c>
    </row>
    <row r="51" spans="1:7" x14ac:dyDescent="0.25">
      <c r="A51" s="22" t="s">
        <v>31</v>
      </c>
      <c r="B51" s="22" t="s">
        <v>32</v>
      </c>
      <c r="C51" s="22" t="s">
        <v>20</v>
      </c>
      <c r="D51" s="178">
        <v>1E-3</v>
      </c>
      <c r="E51" s="178">
        <v>1E-3</v>
      </c>
      <c r="F51" s="178">
        <v>1E-3</v>
      </c>
      <c r="G51" s="178">
        <v>1E-3</v>
      </c>
    </row>
    <row r="52" spans="1:7" x14ac:dyDescent="0.25">
      <c r="A52" s="22" t="s">
        <v>31</v>
      </c>
      <c r="B52" s="22" t="s">
        <v>32</v>
      </c>
      <c r="C52" s="22" t="s">
        <v>21</v>
      </c>
      <c r="D52" s="178">
        <v>1E-3</v>
      </c>
      <c r="E52" s="178">
        <v>1E-3</v>
      </c>
      <c r="F52" s="178">
        <v>1E-3</v>
      </c>
      <c r="G52" s="178">
        <v>1E-3</v>
      </c>
    </row>
    <row r="53" spans="1:7" x14ac:dyDescent="0.25">
      <c r="A53" s="22" t="s">
        <v>31</v>
      </c>
      <c r="B53" s="22" t="s">
        <v>32</v>
      </c>
      <c r="C53" s="22" t="s">
        <v>22</v>
      </c>
      <c r="D53" s="177">
        <v>1.4870277066636142E-2</v>
      </c>
      <c r="E53" s="177">
        <v>1.0113510720455945</v>
      </c>
      <c r="F53" s="177">
        <v>140.16933289580871</v>
      </c>
      <c r="G53" s="177">
        <v>14.751512004635378</v>
      </c>
    </row>
    <row r="54" spans="1:7" x14ac:dyDescent="0.25">
      <c r="A54" s="22" t="s">
        <v>31</v>
      </c>
      <c r="B54" s="22" t="s">
        <v>32</v>
      </c>
      <c r="C54" s="22" t="s">
        <v>23</v>
      </c>
      <c r="D54" s="177">
        <v>1.4870277066636142E-2</v>
      </c>
      <c r="E54" s="177">
        <v>1.0113510720455945</v>
      </c>
      <c r="F54" s="177">
        <v>140.16933289580871</v>
      </c>
      <c r="G54" s="177">
        <v>14.751512004635378</v>
      </c>
    </row>
    <row r="55" spans="1:7" x14ac:dyDescent="0.25">
      <c r="A55" s="22" t="s">
        <v>31</v>
      </c>
      <c r="B55" s="22" t="s">
        <v>32</v>
      </c>
      <c r="C55" s="22" t="s">
        <v>24</v>
      </c>
      <c r="D55" s="177">
        <v>1.4870277066636142E-2</v>
      </c>
      <c r="E55" s="177">
        <v>1.0113510720455945</v>
      </c>
      <c r="F55" s="177">
        <v>140.16933289580871</v>
      </c>
      <c r="G55" s="177">
        <v>14.751512004635378</v>
      </c>
    </row>
    <row r="56" spans="1:7" x14ac:dyDescent="0.25">
      <c r="A56" s="22" t="s">
        <v>31</v>
      </c>
      <c r="B56" s="22" t="s">
        <v>32</v>
      </c>
      <c r="C56" s="22" t="s">
        <v>25</v>
      </c>
      <c r="D56" s="177">
        <v>1.4870277066636142E-2</v>
      </c>
      <c r="E56" s="177">
        <v>1.0113510720455945</v>
      </c>
      <c r="F56" s="177">
        <v>140.16933289580871</v>
      </c>
      <c r="G56" s="177">
        <v>14.751512004635378</v>
      </c>
    </row>
    <row r="57" spans="1:7" x14ac:dyDescent="0.25">
      <c r="A57" s="22" t="s">
        <v>31</v>
      </c>
      <c r="B57" s="22" t="s">
        <v>32</v>
      </c>
      <c r="C57" s="22" t="s">
        <v>26</v>
      </c>
      <c r="D57" s="177">
        <v>1.4870277066636142E-2</v>
      </c>
      <c r="E57" s="177">
        <v>1.0113510720455945</v>
      </c>
      <c r="F57" s="177">
        <v>140.16933289580871</v>
      </c>
      <c r="G57" s="177">
        <v>14.751512004635378</v>
      </c>
    </row>
    <row r="58" spans="1:7" x14ac:dyDescent="0.25">
      <c r="A58" s="22" t="s">
        <v>31</v>
      </c>
      <c r="B58" s="22" t="s">
        <v>32</v>
      </c>
      <c r="C58" s="22" t="s">
        <v>27</v>
      </c>
      <c r="D58" s="178">
        <v>1E-3</v>
      </c>
      <c r="E58" s="178">
        <v>1E-3</v>
      </c>
      <c r="F58" s="178">
        <v>1E-3</v>
      </c>
      <c r="G58" s="178">
        <v>1E-3</v>
      </c>
    </row>
    <row r="59" spans="1:7" x14ac:dyDescent="0.25">
      <c r="A59" s="22" t="s">
        <v>31</v>
      </c>
      <c r="B59" s="22" t="s">
        <v>32</v>
      </c>
      <c r="C59" s="22" t="s">
        <v>28</v>
      </c>
      <c r="D59" s="178">
        <v>1E-3</v>
      </c>
      <c r="E59" s="178">
        <v>1E-3</v>
      </c>
      <c r="F59" s="178">
        <v>1E-3</v>
      </c>
      <c r="G59" s="178">
        <v>1E-3</v>
      </c>
    </row>
    <row r="60" spans="1:7" x14ac:dyDescent="0.25">
      <c r="A60" s="22" t="s">
        <v>31</v>
      </c>
      <c r="B60" s="22" t="s">
        <v>32</v>
      </c>
      <c r="C60" s="22" t="s">
        <v>29</v>
      </c>
      <c r="D60" s="178">
        <v>1E-3</v>
      </c>
      <c r="E60" s="178">
        <v>1E-3</v>
      </c>
      <c r="F60" s="178">
        <v>1E-3</v>
      </c>
      <c r="G60" s="178">
        <v>1E-3</v>
      </c>
    </row>
    <row r="61" spans="1:7" x14ac:dyDescent="0.25">
      <c r="A61" s="22" t="s">
        <v>31</v>
      </c>
      <c r="B61" s="22" t="s">
        <v>32</v>
      </c>
      <c r="C61" s="22" t="s">
        <v>30</v>
      </c>
      <c r="D61" s="178">
        <v>1E-3</v>
      </c>
      <c r="E61" s="178">
        <v>1E-3</v>
      </c>
      <c r="F61" s="178">
        <v>1E-3</v>
      </c>
      <c r="G61" s="178">
        <v>1E-3</v>
      </c>
    </row>
    <row r="62" spans="1:7" x14ac:dyDescent="0.25">
      <c r="A62" s="22" t="s">
        <v>34</v>
      </c>
      <c r="B62" s="22" t="s">
        <v>36</v>
      </c>
      <c r="C62" s="22" t="s">
        <v>19</v>
      </c>
      <c r="D62" s="178">
        <v>1E-3</v>
      </c>
      <c r="E62" s="178">
        <v>1E-3</v>
      </c>
      <c r="F62" s="178">
        <v>1E-3</v>
      </c>
      <c r="G62" s="178">
        <v>1E-3</v>
      </c>
    </row>
    <row r="63" spans="1:7" x14ac:dyDescent="0.25">
      <c r="A63" s="22" t="s">
        <v>34</v>
      </c>
      <c r="B63" s="22" t="s">
        <v>36</v>
      </c>
      <c r="C63" s="22" t="s">
        <v>20</v>
      </c>
      <c r="D63" s="178">
        <v>1E-3</v>
      </c>
      <c r="E63" s="178">
        <v>1E-3</v>
      </c>
      <c r="F63" s="178">
        <v>1E-3</v>
      </c>
      <c r="G63" s="178">
        <v>1E-3</v>
      </c>
    </row>
    <row r="64" spans="1:7" x14ac:dyDescent="0.25">
      <c r="A64" s="22" t="s">
        <v>34</v>
      </c>
      <c r="B64" s="22" t="s">
        <v>36</v>
      </c>
      <c r="C64" s="22" t="s">
        <v>21</v>
      </c>
      <c r="D64" s="178">
        <v>1E-3</v>
      </c>
      <c r="E64" s="178">
        <v>1E-3</v>
      </c>
      <c r="F64" s="178">
        <v>1E-3</v>
      </c>
      <c r="G64" s="178">
        <v>1E-3</v>
      </c>
    </row>
    <row r="65" spans="1:7" x14ac:dyDescent="0.25">
      <c r="A65" s="22" t="s">
        <v>34</v>
      </c>
      <c r="B65" s="22" t="s">
        <v>36</v>
      </c>
      <c r="C65" s="22" t="s">
        <v>22</v>
      </c>
      <c r="D65" s="177">
        <v>1.5489535435811871E-3</v>
      </c>
      <c r="E65" s="177">
        <v>0.98829507379808912</v>
      </c>
      <c r="F65" s="177">
        <v>93.81811467093722</v>
      </c>
      <c r="G65" s="177">
        <v>4.14154257941194</v>
      </c>
    </row>
    <row r="66" spans="1:7" x14ac:dyDescent="0.25">
      <c r="A66" s="22" t="s">
        <v>34</v>
      </c>
      <c r="B66" s="22" t="s">
        <v>36</v>
      </c>
      <c r="C66" s="22" t="s">
        <v>23</v>
      </c>
      <c r="D66" s="177">
        <v>1.5489535435811871E-3</v>
      </c>
      <c r="E66" s="177">
        <v>0.98829507379808912</v>
      </c>
      <c r="F66" s="177">
        <v>93.81811467093722</v>
      </c>
      <c r="G66" s="177">
        <v>4.14154257941194</v>
      </c>
    </row>
    <row r="67" spans="1:7" x14ac:dyDescent="0.25">
      <c r="A67" s="22" t="s">
        <v>34</v>
      </c>
      <c r="B67" s="22" t="s">
        <v>36</v>
      </c>
      <c r="C67" s="22" t="s">
        <v>24</v>
      </c>
      <c r="D67" s="177">
        <v>1.5489535435811871E-3</v>
      </c>
      <c r="E67" s="177">
        <v>0.98829507379808912</v>
      </c>
      <c r="F67" s="177">
        <v>93.81811467093722</v>
      </c>
      <c r="G67" s="177">
        <v>4.14154257941194</v>
      </c>
    </row>
    <row r="68" spans="1:7" x14ac:dyDescent="0.25">
      <c r="A68" s="22" t="s">
        <v>34</v>
      </c>
      <c r="B68" s="22" t="s">
        <v>36</v>
      </c>
      <c r="C68" s="22" t="s">
        <v>25</v>
      </c>
      <c r="D68" s="177">
        <v>1.5489535435811871E-3</v>
      </c>
      <c r="E68" s="177">
        <v>0.98829507379808912</v>
      </c>
      <c r="F68" s="177">
        <v>93.81811467093722</v>
      </c>
      <c r="G68" s="177">
        <v>4.14154257941194</v>
      </c>
    </row>
    <row r="69" spans="1:7" x14ac:dyDescent="0.25">
      <c r="A69" s="22" t="s">
        <v>34</v>
      </c>
      <c r="B69" s="22" t="s">
        <v>36</v>
      </c>
      <c r="C69" s="22" t="s">
        <v>26</v>
      </c>
      <c r="D69" s="177">
        <v>1.5489535435811871E-3</v>
      </c>
      <c r="E69" s="177">
        <v>0.98829507379808912</v>
      </c>
      <c r="F69" s="177">
        <v>93.81811467093722</v>
      </c>
      <c r="G69" s="177">
        <v>4.14154257941194</v>
      </c>
    </row>
    <row r="70" spans="1:7" x14ac:dyDescent="0.25">
      <c r="A70" s="22" t="s">
        <v>34</v>
      </c>
      <c r="B70" s="22" t="s">
        <v>36</v>
      </c>
      <c r="C70" s="22" t="s">
        <v>27</v>
      </c>
      <c r="D70" s="178">
        <v>1E-3</v>
      </c>
      <c r="E70" s="178">
        <v>1E-3</v>
      </c>
      <c r="F70" s="178">
        <v>1E-3</v>
      </c>
      <c r="G70" s="178">
        <v>1E-3</v>
      </c>
    </row>
    <row r="71" spans="1:7" x14ac:dyDescent="0.25">
      <c r="A71" s="22" t="s">
        <v>34</v>
      </c>
      <c r="B71" s="22" t="s">
        <v>36</v>
      </c>
      <c r="C71" s="22" t="s">
        <v>28</v>
      </c>
      <c r="D71" s="178">
        <v>1E-3</v>
      </c>
      <c r="E71" s="178">
        <v>1E-3</v>
      </c>
      <c r="F71" s="178">
        <v>1E-3</v>
      </c>
      <c r="G71" s="178">
        <v>1E-3</v>
      </c>
    </row>
    <row r="72" spans="1:7" x14ac:dyDescent="0.25">
      <c r="A72" s="22" t="s">
        <v>34</v>
      </c>
      <c r="B72" s="22" t="s">
        <v>36</v>
      </c>
      <c r="C72" s="22" t="s">
        <v>29</v>
      </c>
      <c r="D72" s="178">
        <v>1E-3</v>
      </c>
      <c r="E72" s="178">
        <v>1E-3</v>
      </c>
      <c r="F72" s="178">
        <v>1E-3</v>
      </c>
      <c r="G72" s="178">
        <v>1E-3</v>
      </c>
    </row>
    <row r="73" spans="1:7" x14ac:dyDescent="0.25">
      <c r="A73" s="22" t="s">
        <v>34</v>
      </c>
      <c r="B73" s="22" t="s">
        <v>36</v>
      </c>
      <c r="C73" s="22" t="s">
        <v>30</v>
      </c>
      <c r="D73" s="178">
        <v>1E-3</v>
      </c>
      <c r="E73" s="178">
        <v>1E-3</v>
      </c>
      <c r="F73" s="178">
        <v>1E-3</v>
      </c>
      <c r="G73" s="178">
        <v>1E-3</v>
      </c>
    </row>
    <row r="74" spans="1:7" x14ac:dyDescent="0.25">
      <c r="A74" s="22" t="s">
        <v>8</v>
      </c>
      <c r="B74" s="22" t="s">
        <v>34</v>
      </c>
      <c r="C74" s="22" t="s">
        <v>19</v>
      </c>
      <c r="D74" s="178">
        <v>1E-3</v>
      </c>
      <c r="E74" s="178">
        <v>1E-3</v>
      </c>
      <c r="F74" s="178">
        <v>1E-3</v>
      </c>
      <c r="G74" s="178">
        <v>1E-3</v>
      </c>
    </row>
    <row r="75" spans="1:7" x14ac:dyDescent="0.25">
      <c r="A75" s="22" t="s">
        <v>8</v>
      </c>
      <c r="B75" s="22" t="s">
        <v>34</v>
      </c>
      <c r="C75" s="22" t="s">
        <v>20</v>
      </c>
      <c r="D75" s="178">
        <v>1E-3</v>
      </c>
      <c r="E75" s="178">
        <v>1E-3</v>
      </c>
      <c r="F75" s="178">
        <v>1E-3</v>
      </c>
      <c r="G75" s="178">
        <v>1E-3</v>
      </c>
    </row>
    <row r="76" spans="1:7" x14ac:dyDescent="0.25">
      <c r="A76" s="22" t="s">
        <v>8</v>
      </c>
      <c r="B76" s="22" t="s">
        <v>34</v>
      </c>
      <c r="C76" s="22" t="s">
        <v>21</v>
      </c>
      <c r="D76" s="178">
        <v>1E-3</v>
      </c>
      <c r="E76" s="178">
        <v>1E-3</v>
      </c>
      <c r="F76" s="178">
        <v>1E-3</v>
      </c>
      <c r="G76" s="178">
        <v>1E-3</v>
      </c>
    </row>
    <row r="77" spans="1:7" x14ac:dyDescent="0.25">
      <c r="A77" s="22" t="s">
        <v>8</v>
      </c>
      <c r="B77" s="22" t="s">
        <v>34</v>
      </c>
      <c r="C77" s="22" t="s">
        <v>22</v>
      </c>
      <c r="D77" s="177">
        <v>1.5489535435811871E-3</v>
      </c>
      <c r="E77" s="177">
        <v>0.98829507379808912</v>
      </c>
      <c r="F77" s="177">
        <v>93.81811467093722</v>
      </c>
      <c r="G77" s="177">
        <v>4.14154257941194</v>
      </c>
    </row>
    <row r="78" spans="1:7" x14ac:dyDescent="0.25">
      <c r="A78" s="22" t="s">
        <v>8</v>
      </c>
      <c r="B78" s="22" t="s">
        <v>34</v>
      </c>
      <c r="C78" s="22" t="s">
        <v>23</v>
      </c>
      <c r="D78" s="177">
        <v>1.5489535435811871E-3</v>
      </c>
      <c r="E78" s="177">
        <v>0.98829507379808912</v>
      </c>
      <c r="F78" s="177">
        <v>93.81811467093722</v>
      </c>
      <c r="G78" s="177">
        <v>4.14154257941194</v>
      </c>
    </row>
    <row r="79" spans="1:7" x14ac:dyDescent="0.25">
      <c r="A79" s="22" t="s">
        <v>8</v>
      </c>
      <c r="B79" s="22" t="s">
        <v>34</v>
      </c>
      <c r="C79" s="22" t="s">
        <v>24</v>
      </c>
      <c r="D79" s="177">
        <v>1.5489535435811871E-3</v>
      </c>
      <c r="E79" s="177">
        <v>0.98829507379808912</v>
      </c>
      <c r="F79" s="177">
        <v>93.81811467093722</v>
      </c>
      <c r="G79" s="177">
        <v>4.14154257941194</v>
      </c>
    </row>
    <row r="80" spans="1:7" x14ac:dyDescent="0.25">
      <c r="A80" s="22" t="s">
        <v>8</v>
      </c>
      <c r="B80" s="22" t="s">
        <v>34</v>
      </c>
      <c r="C80" s="22" t="s">
        <v>25</v>
      </c>
      <c r="D80" s="177">
        <v>1.5489535435811871E-3</v>
      </c>
      <c r="E80" s="177">
        <v>0.98829507379808912</v>
      </c>
      <c r="F80" s="177">
        <v>93.81811467093722</v>
      </c>
      <c r="G80" s="177">
        <v>4.14154257941194</v>
      </c>
    </row>
    <row r="81" spans="1:7" x14ac:dyDescent="0.25">
      <c r="A81" s="22" t="s">
        <v>8</v>
      </c>
      <c r="B81" s="22" t="s">
        <v>34</v>
      </c>
      <c r="C81" s="22" t="s">
        <v>26</v>
      </c>
      <c r="D81" s="177">
        <v>1.5489535435811871E-3</v>
      </c>
      <c r="E81" s="177">
        <v>0.98829507379808912</v>
      </c>
      <c r="F81" s="177">
        <v>93.81811467093722</v>
      </c>
      <c r="G81" s="177">
        <v>4.14154257941194</v>
      </c>
    </row>
    <row r="82" spans="1:7" x14ac:dyDescent="0.25">
      <c r="A82" s="22" t="s">
        <v>8</v>
      </c>
      <c r="B82" s="22" t="s">
        <v>34</v>
      </c>
      <c r="C82" s="22" t="s">
        <v>27</v>
      </c>
      <c r="D82" s="178">
        <v>1E-3</v>
      </c>
      <c r="E82" s="178">
        <v>1E-3</v>
      </c>
      <c r="F82" s="178">
        <v>1E-3</v>
      </c>
      <c r="G82" s="178">
        <v>1E-3</v>
      </c>
    </row>
    <row r="83" spans="1:7" x14ac:dyDescent="0.25">
      <c r="A83" s="22" t="s">
        <v>8</v>
      </c>
      <c r="B83" s="22" t="s">
        <v>34</v>
      </c>
      <c r="C83" s="22" t="s">
        <v>28</v>
      </c>
      <c r="D83" s="178">
        <v>1E-3</v>
      </c>
      <c r="E83" s="178">
        <v>1E-3</v>
      </c>
      <c r="F83" s="178">
        <v>1E-3</v>
      </c>
      <c r="G83" s="178">
        <v>1E-3</v>
      </c>
    </row>
    <row r="84" spans="1:7" x14ac:dyDescent="0.25">
      <c r="A84" s="22" t="s">
        <v>8</v>
      </c>
      <c r="B84" s="22" t="s">
        <v>34</v>
      </c>
      <c r="C84" s="22" t="s">
        <v>29</v>
      </c>
      <c r="D84" s="178">
        <v>1E-3</v>
      </c>
      <c r="E84" s="178">
        <v>1E-3</v>
      </c>
      <c r="F84" s="178">
        <v>1E-3</v>
      </c>
      <c r="G84" s="178">
        <v>1E-3</v>
      </c>
    </row>
    <row r="85" spans="1:7" x14ac:dyDescent="0.25">
      <c r="A85" s="22" t="s">
        <v>8</v>
      </c>
      <c r="B85" s="22" t="s">
        <v>34</v>
      </c>
      <c r="C85" s="22" t="s">
        <v>30</v>
      </c>
      <c r="D85" s="178">
        <v>1E-3</v>
      </c>
      <c r="E85" s="178">
        <v>1E-3</v>
      </c>
      <c r="F85" s="178">
        <v>1E-3</v>
      </c>
      <c r="G85" s="178">
        <v>1E-3</v>
      </c>
    </row>
    <row r="86" spans="1:7" x14ac:dyDescent="0.25">
      <c r="A86" s="22" t="s">
        <v>41</v>
      </c>
      <c r="B86" s="22" t="s">
        <v>44</v>
      </c>
      <c r="C86" s="22" t="s">
        <v>19</v>
      </c>
      <c r="D86" s="178">
        <v>1E-3</v>
      </c>
      <c r="E86" s="178">
        <v>1E-3</v>
      </c>
      <c r="F86" s="178">
        <v>1E-3</v>
      </c>
      <c r="G86" s="178">
        <v>1E-3</v>
      </c>
    </row>
    <row r="87" spans="1:7" x14ac:dyDescent="0.25">
      <c r="A87" s="22" t="s">
        <v>41</v>
      </c>
      <c r="B87" s="22" t="s">
        <v>44</v>
      </c>
      <c r="C87" s="22" t="s">
        <v>20</v>
      </c>
      <c r="D87" s="178">
        <v>1E-3</v>
      </c>
      <c r="E87" s="178">
        <v>1E-3</v>
      </c>
      <c r="F87" s="178">
        <v>1E-3</v>
      </c>
      <c r="G87" s="178">
        <v>1E-3</v>
      </c>
    </row>
    <row r="88" spans="1:7" x14ac:dyDescent="0.25">
      <c r="A88" s="22" t="s">
        <v>41</v>
      </c>
      <c r="B88" s="22" t="s">
        <v>44</v>
      </c>
      <c r="C88" s="22" t="s">
        <v>21</v>
      </c>
      <c r="D88" s="178">
        <v>1E-3</v>
      </c>
      <c r="E88" s="178">
        <v>1E-3</v>
      </c>
      <c r="F88" s="178">
        <v>1E-3</v>
      </c>
      <c r="G88" s="178">
        <v>1E-3</v>
      </c>
    </row>
    <row r="89" spans="1:7" x14ac:dyDescent="0.25">
      <c r="A89" s="22" t="s">
        <v>41</v>
      </c>
      <c r="B89" s="22" t="s">
        <v>44</v>
      </c>
      <c r="C89" s="22" t="s">
        <v>22</v>
      </c>
      <c r="D89" s="177">
        <v>6.1709502554992385E-2</v>
      </c>
      <c r="E89" s="177">
        <v>1.0143866116025324</v>
      </c>
      <c r="F89" s="177">
        <v>284.53564373492986</v>
      </c>
      <c r="G89" s="177">
        <v>13.934744681072285</v>
      </c>
    </row>
    <row r="90" spans="1:7" x14ac:dyDescent="0.25">
      <c r="A90" s="22" t="s">
        <v>41</v>
      </c>
      <c r="B90" s="22" t="s">
        <v>44</v>
      </c>
      <c r="C90" s="22" t="s">
        <v>23</v>
      </c>
      <c r="D90" s="177">
        <v>6.1709502554992385E-2</v>
      </c>
      <c r="E90" s="177">
        <v>1.0143866116025324</v>
      </c>
      <c r="F90" s="177">
        <v>284.53564373492986</v>
      </c>
      <c r="G90" s="177">
        <v>13.934744681072285</v>
      </c>
    </row>
    <row r="91" spans="1:7" x14ac:dyDescent="0.25">
      <c r="A91" s="22" t="s">
        <v>41</v>
      </c>
      <c r="B91" s="22" t="s">
        <v>44</v>
      </c>
      <c r="C91" s="22" t="s">
        <v>24</v>
      </c>
      <c r="D91" s="177">
        <v>6.1709502554992385E-2</v>
      </c>
      <c r="E91" s="177">
        <v>1.0143866116025324</v>
      </c>
      <c r="F91" s="177">
        <v>284.53564373492986</v>
      </c>
      <c r="G91" s="177">
        <v>13.934744681072285</v>
      </c>
    </row>
    <row r="92" spans="1:7" x14ac:dyDescent="0.25">
      <c r="A92" s="22" t="s">
        <v>41</v>
      </c>
      <c r="B92" s="22" t="s">
        <v>44</v>
      </c>
      <c r="C92" s="22" t="s">
        <v>25</v>
      </c>
      <c r="D92" s="177">
        <v>6.1709502554992385E-2</v>
      </c>
      <c r="E92" s="177">
        <v>1.0143866116025324</v>
      </c>
      <c r="F92" s="177">
        <v>284.53564373492986</v>
      </c>
      <c r="G92" s="177">
        <v>13.934744681072285</v>
      </c>
    </row>
    <row r="93" spans="1:7" x14ac:dyDescent="0.25">
      <c r="A93" s="22" t="s">
        <v>41</v>
      </c>
      <c r="B93" s="22" t="s">
        <v>44</v>
      </c>
      <c r="C93" s="22" t="s">
        <v>26</v>
      </c>
      <c r="D93" s="177">
        <v>6.1709502554992385E-2</v>
      </c>
      <c r="E93" s="177">
        <v>1.0143866116025324</v>
      </c>
      <c r="F93" s="177">
        <v>284.53564373492986</v>
      </c>
      <c r="G93" s="177">
        <v>13.934744681072285</v>
      </c>
    </row>
    <row r="94" spans="1:7" x14ac:dyDescent="0.25">
      <c r="A94" s="22" t="s">
        <v>41</v>
      </c>
      <c r="B94" s="22" t="s">
        <v>44</v>
      </c>
      <c r="C94" s="22" t="s">
        <v>27</v>
      </c>
      <c r="D94" s="178">
        <v>1E-3</v>
      </c>
      <c r="E94" s="178">
        <v>1E-3</v>
      </c>
      <c r="F94" s="178">
        <v>1E-3</v>
      </c>
      <c r="G94" s="178">
        <v>1E-3</v>
      </c>
    </row>
    <row r="95" spans="1:7" x14ac:dyDescent="0.25">
      <c r="A95" s="22" t="s">
        <v>41</v>
      </c>
      <c r="B95" s="22" t="s">
        <v>44</v>
      </c>
      <c r="C95" s="22" t="s">
        <v>28</v>
      </c>
      <c r="D95" s="178">
        <v>1E-3</v>
      </c>
      <c r="E95" s="178">
        <v>1E-3</v>
      </c>
      <c r="F95" s="178">
        <v>1E-3</v>
      </c>
      <c r="G95" s="178">
        <v>1E-3</v>
      </c>
    </row>
    <row r="96" spans="1:7" x14ac:dyDescent="0.25">
      <c r="A96" s="22" t="s">
        <v>41</v>
      </c>
      <c r="B96" s="22" t="s">
        <v>44</v>
      </c>
      <c r="C96" s="22" t="s">
        <v>29</v>
      </c>
      <c r="D96" s="178">
        <v>1E-3</v>
      </c>
      <c r="E96" s="178">
        <v>1E-3</v>
      </c>
      <c r="F96" s="178">
        <v>1E-3</v>
      </c>
      <c r="G96" s="178">
        <v>1E-3</v>
      </c>
    </row>
    <row r="97" spans="1:7" x14ac:dyDescent="0.25">
      <c r="A97" s="22" t="s">
        <v>41</v>
      </c>
      <c r="B97" s="22" t="s">
        <v>44</v>
      </c>
      <c r="C97" s="22" t="s">
        <v>30</v>
      </c>
      <c r="D97" s="178">
        <v>1E-3</v>
      </c>
      <c r="E97" s="178">
        <v>1E-3</v>
      </c>
      <c r="F97" s="178">
        <v>1E-3</v>
      </c>
      <c r="G97" s="178">
        <v>1E-3</v>
      </c>
    </row>
    <row r="98" spans="1:7" x14ac:dyDescent="0.25">
      <c r="A98" s="22" t="s">
        <v>44</v>
      </c>
      <c r="B98" s="22" t="s">
        <v>9</v>
      </c>
      <c r="C98" s="22" t="s">
        <v>19</v>
      </c>
      <c r="D98" s="178">
        <v>1E-3</v>
      </c>
      <c r="E98" s="178">
        <v>1E-3</v>
      </c>
      <c r="F98" s="178">
        <v>1E-3</v>
      </c>
      <c r="G98" s="178">
        <v>1E-3</v>
      </c>
    </row>
    <row r="99" spans="1:7" x14ac:dyDescent="0.25">
      <c r="A99" s="22" t="s">
        <v>44</v>
      </c>
      <c r="B99" s="22" t="s">
        <v>9</v>
      </c>
      <c r="C99" s="22" t="s">
        <v>20</v>
      </c>
      <c r="D99" s="178">
        <v>1E-3</v>
      </c>
      <c r="E99" s="178">
        <v>1E-3</v>
      </c>
      <c r="F99" s="178">
        <v>1E-3</v>
      </c>
      <c r="G99" s="178">
        <v>1E-3</v>
      </c>
    </row>
    <row r="100" spans="1:7" x14ac:dyDescent="0.25">
      <c r="A100" s="22" t="s">
        <v>44</v>
      </c>
      <c r="B100" s="22" t="s">
        <v>9</v>
      </c>
      <c r="C100" s="22" t="s">
        <v>21</v>
      </c>
      <c r="D100" s="178">
        <v>1E-3</v>
      </c>
      <c r="E100" s="178">
        <v>1E-3</v>
      </c>
      <c r="F100" s="178">
        <v>1E-3</v>
      </c>
      <c r="G100" s="178">
        <v>1E-3</v>
      </c>
    </row>
    <row r="101" spans="1:7" x14ac:dyDescent="0.25">
      <c r="A101" s="22" t="s">
        <v>44</v>
      </c>
      <c r="B101" s="22" t="s">
        <v>9</v>
      </c>
      <c r="C101" s="22" t="s">
        <v>22</v>
      </c>
      <c r="D101" s="177">
        <v>6.1709502554992385E-2</v>
      </c>
      <c r="E101" s="177">
        <v>1.0143866116025324</v>
      </c>
      <c r="F101" s="177">
        <v>284.53564373492986</v>
      </c>
      <c r="G101" s="177">
        <v>13.934744681072285</v>
      </c>
    </row>
    <row r="102" spans="1:7" x14ac:dyDescent="0.25">
      <c r="A102" s="22" t="s">
        <v>44</v>
      </c>
      <c r="B102" s="22" t="s">
        <v>9</v>
      </c>
      <c r="C102" s="22" t="s">
        <v>23</v>
      </c>
      <c r="D102" s="177">
        <v>6.1709502554992385E-2</v>
      </c>
      <c r="E102" s="177">
        <v>1.0143866116025324</v>
      </c>
      <c r="F102" s="177">
        <v>284.53564373492986</v>
      </c>
      <c r="G102" s="177">
        <v>13.934744681072285</v>
      </c>
    </row>
    <row r="103" spans="1:7" x14ac:dyDescent="0.25">
      <c r="A103" s="22" t="s">
        <v>44</v>
      </c>
      <c r="B103" s="22" t="s">
        <v>9</v>
      </c>
      <c r="C103" s="22" t="s">
        <v>24</v>
      </c>
      <c r="D103" s="177">
        <v>6.1709502554992385E-2</v>
      </c>
      <c r="E103" s="177">
        <v>1.0143866116025324</v>
      </c>
      <c r="F103" s="177">
        <v>284.53564373492986</v>
      </c>
      <c r="G103" s="177">
        <v>13.934744681072285</v>
      </c>
    </row>
    <row r="104" spans="1:7" x14ac:dyDescent="0.25">
      <c r="A104" s="22" t="s">
        <v>44</v>
      </c>
      <c r="B104" s="22" t="s">
        <v>9</v>
      </c>
      <c r="C104" s="22" t="s">
        <v>25</v>
      </c>
      <c r="D104" s="177">
        <v>6.1709502554992385E-2</v>
      </c>
      <c r="E104" s="177">
        <v>1.0143866116025324</v>
      </c>
      <c r="F104" s="177">
        <v>284.53564373492986</v>
      </c>
      <c r="G104" s="177">
        <v>13.934744681072285</v>
      </c>
    </row>
    <row r="105" spans="1:7" x14ac:dyDescent="0.25">
      <c r="A105" s="22" t="s">
        <v>44</v>
      </c>
      <c r="B105" s="22" t="s">
        <v>9</v>
      </c>
      <c r="C105" s="22" t="s">
        <v>26</v>
      </c>
      <c r="D105" s="177">
        <v>6.1709502554992385E-2</v>
      </c>
      <c r="E105" s="177">
        <v>1.0143866116025324</v>
      </c>
      <c r="F105" s="177">
        <v>284.53564373492986</v>
      </c>
      <c r="G105" s="177">
        <v>13.934744681072285</v>
      </c>
    </row>
    <row r="106" spans="1:7" x14ac:dyDescent="0.25">
      <c r="A106" s="22" t="s">
        <v>44</v>
      </c>
      <c r="B106" s="22" t="s">
        <v>9</v>
      </c>
      <c r="C106" s="22" t="s">
        <v>27</v>
      </c>
      <c r="D106" s="178">
        <v>1E-3</v>
      </c>
      <c r="E106" s="178">
        <v>1E-3</v>
      </c>
      <c r="F106" s="178">
        <v>1E-3</v>
      </c>
      <c r="G106" s="178">
        <v>1E-3</v>
      </c>
    </row>
    <row r="107" spans="1:7" x14ac:dyDescent="0.25">
      <c r="A107" s="22" t="s">
        <v>44</v>
      </c>
      <c r="B107" s="22" t="s">
        <v>9</v>
      </c>
      <c r="C107" s="22" t="s">
        <v>28</v>
      </c>
      <c r="D107" s="178">
        <v>1E-3</v>
      </c>
      <c r="E107" s="178">
        <v>1E-3</v>
      </c>
      <c r="F107" s="178">
        <v>1E-3</v>
      </c>
      <c r="G107" s="178">
        <v>1E-3</v>
      </c>
    </row>
    <row r="108" spans="1:7" x14ac:dyDescent="0.25">
      <c r="A108" s="22" t="s">
        <v>44</v>
      </c>
      <c r="B108" s="22" t="s">
        <v>9</v>
      </c>
      <c r="C108" s="22" t="s">
        <v>29</v>
      </c>
      <c r="D108" s="178">
        <v>1E-3</v>
      </c>
      <c r="E108" s="178">
        <v>1E-3</v>
      </c>
      <c r="F108" s="178">
        <v>1E-3</v>
      </c>
      <c r="G108" s="178">
        <v>1E-3</v>
      </c>
    </row>
    <row r="109" spans="1:7" x14ac:dyDescent="0.25">
      <c r="A109" s="22" t="s">
        <v>44</v>
      </c>
      <c r="B109" s="22" t="s">
        <v>9</v>
      </c>
      <c r="C109" s="22" t="s">
        <v>30</v>
      </c>
      <c r="D109" s="178">
        <v>1E-3</v>
      </c>
      <c r="E109" s="178">
        <v>1E-3</v>
      </c>
      <c r="F109" s="178">
        <v>1E-3</v>
      </c>
      <c r="G109" s="178">
        <v>1E-3</v>
      </c>
    </row>
    <row r="110" spans="1:7" x14ac:dyDescent="0.25">
      <c r="A110" s="22" t="s">
        <v>39</v>
      </c>
      <c r="B110" s="22" t="s">
        <v>41</v>
      </c>
      <c r="C110" s="22" t="s">
        <v>19</v>
      </c>
      <c r="D110" s="178">
        <v>1E-3</v>
      </c>
      <c r="E110" s="178">
        <v>1E-3</v>
      </c>
      <c r="F110" s="178">
        <v>1E-3</v>
      </c>
      <c r="G110" s="178">
        <v>1E-3</v>
      </c>
    </row>
    <row r="111" spans="1:7" x14ac:dyDescent="0.25">
      <c r="A111" s="22" t="s">
        <v>39</v>
      </c>
      <c r="B111" s="22" t="s">
        <v>41</v>
      </c>
      <c r="C111" s="22" t="s">
        <v>20</v>
      </c>
      <c r="D111" s="178">
        <v>1E-3</v>
      </c>
      <c r="E111" s="178">
        <v>1E-3</v>
      </c>
      <c r="F111" s="178">
        <v>1E-3</v>
      </c>
      <c r="G111" s="178">
        <v>1E-3</v>
      </c>
    </row>
    <row r="112" spans="1:7" x14ac:dyDescent="0.25">
      <c r="A112" s="22" t="s">
        <v>39</v>
      </c>
      <c r="B112" s="22" t="s">
        <v>41</v>
      </c>
      <c r="C112" s="22" t="s">
        <v>21</v>
      </c>
      <c r="D112" s="178">
        <v>1E-3</v>
      </c>
      <c r="E112" s="178">
        <v>1E-3</v>
      </c>
      <c r="F112" s="178">
        <v>1E-3</v>
      </c>
      <c r="G112" s="178">
        <v>1E-3</v>
      </c>
    </row>
    <row r="113" spans="1:7" x14ac:dyDescent="0.25">
      <c r="A113" s="22" t="s">
        <v>39</v>
      </c>
      <c r="B113" s="22" t="s">
        <v>41</v>
      </c>
      <c r="C113" s="22" t="s">
        <v>22</v>
      </c>
      <c r="D113" s="177">
        <v>6.1709502554992385E-2</v>
      </c>
      <c r="E113" s="177">
        <v>1.0143866116025324</v>
      </c>
      <c r="F113" s="177">
        <v>284.53564373492986</v>
      </c>
      <c r="G113" s="177">
        <v>13.934744681072285</v>
      </c>
    </row>
    <row r="114" spans="1:7" x14ac:dyDescent="0.25">
      <c r="A114" s="22" t="s">
        <v>39</v>
      </c>
      <c r="B114" s="22" t="s">
        <v>41</v>
      </c>
      <c r="C114" s="22" t="s">
        <v>23</v>
      </c>
      <c r="D114" s="177">
        <v>6.1709502554992385E-2</v>
      </c>
      <c r="E114" s="177">
        <v>1.0143866116025324</v>
      </c>
      <c r="F114" s="177">
        <v>284.53564373492986</v>
      </c>
      <c r="G114" s="177">
        <v>13.934744681072285</v>
      </c>
    </row>
    <row r="115" spans="1:7" x14ac:dyDescent="0.25">
      <c r="A115" s="22" t="s">
        <v>39</v>
      </c>
      <c r="B115" s="22" t="s">
        <v>41</v>
      </c>
      <c r="C115" s="22" t="s">
        <v>24</v>
      </c>
      <c r="D115" s="177">
        <v>6.1709502554992385E-2</v>
      </c>
      <c r="E115" s="177">
        <v>1.0143866116025324</v>
      </c>
      <c r="F115" s="177">
        <v>284.53564373492986</v>
      </c>
      <c r="G115" s="177">
        <v>13.934744681072285</v>
      </c>
    </row>
    <row r="116" spans="1:7" x14ac:dyDescent="0.25">
      <c r="A116" s="22" t="s">
        <v>39</v>
      </c>
      <c r="B116" s="22" t="s">
        <v>41</v>
      </c>
      <c r="C116" s="22" t="s">
        <v>25</v>
      </c>
      <c r="D116" s="177">
        <v>6.1709502554992385E-2</v>
      </c>
      <c r="E116" s="177">
        <v>1.0143866116025324</v>
      </c>
      <c r="F116" s="177">
        <v>284.53564373492986</v>
      </c>
      <c r="G116" s="177">
        <v>13.934744681072285</v>
      </c>
    </row>
    <row r="117" spans="1:7" x14ac:dyDescent="0.25">
      <c r="A117" s="22" t="s">
        <v>39</v>
      </c>
      <c r="B117" s="22" t="s">
        <v>41</v>
      </c>
      <c r="C117" s="22" t="s">
        <v>26</v>
      </c>
      <c r="D117" s="177">
        <v>6.1709502554992385E-2</v>
      </c>
      <c r="E117" s="177">
        <v>1.0143866116025324</v>
      </c>
      <c r="F117" s="177">
        <v>284.53564373492986</v>
      </c>
      <c r="G117" s="177">
        <v>13.934744681072285</v>
      </c>
    </row>
    <row r="118" spans="1:7" x14ac:dyDescent="0.25">
      <c r="A118" s="22" t="s">
        <v>39</v>
      </c>
      <c r="B118" s="22" t="s">
        <v>41</v>
      </c>
      <c r="C118" s="22" t="s">
        <v>27</v>
      </c>
      <c r="D118" s="178">
        <v>1E-3</v>
      </c>
      <c r="E118" s="178">
        <v>1E-3</v>
      </c>
      <c r="F118" s="178">
        <v>1E-3</v>
      </c>
      <c r="G118" s="178">
        <v>1E-3</v>
      </c>
    </row>
    <row r="119" spans="1:7" x14ac:dyDescent="0.25">
      <c r="A119" s="22" t="s">
        <v>39</v>
      </c>
      <c r="B119" s="22" t="s">
        <v>41</v>
      </c>
      <c r="C119" s="22" t="s">
        <v>28</v>
      </c>
      <c r="D119" s="178">
        <v>1E-3</v>
      </c>
      <c r="E119" s="178">
        <v>1E-3</v>
      </c>
      <c r="F119" s="178">
        <v>1E-3</v>
      </c>
      <c r="G119" s="178">
        <v>1E-3</v>
      </c>
    </row>
    <row r="120" spans="1:7" x14ac:dyDescent="0.25">
      <c r="A120" s="22" t="s">
        <v>39</v>
      </c>
      <c r="B120" s="22" t="s">
        <v>41</v>
      </c>
      <c r="C120" s="22" t="s">
        <v>29</v>
      </c>
      <c r="D120" s="178">
        <v>1E-3</v>
      </c>
      <c r="E120" s="178">
        <v>1E-3</v>
      </c>
      <c r="F120" s="178">
        <v>1E-3</v>
      </c>
      <c r="G120" s="178">
        <v>1E-3</v>
      </c>
    </row>
    <row r="121" spans="1:7" x14ac:dyDescent="0.25">
      <c r="A121" s="22" t="s">
        <v>39</v>
      </c>
      <c r="B121" s="22" t="s">
        <v>41</v>
      </c>
      <c r="C121" s="22" t="s">
        <v>30</v>
      </c>
      <c r="D121" s="178">
        <v>1E-3</v>
      </c>
      <c r="E121" s="178">
        <v>1E-3</v>
      </c>
      <c r="F121" s="178">
        <v>1E-3</v>
      </c>
      <c r="G121" s="178">
        <v>1E-3</v>
      </c>
    </row>
    <row r="122" spans="1:7" x14ac:dyDescent="0.25">
      <c r="A122" s="22" t="s">
        <v>45</v>
      </c>
      <c r="B122" s="22" t="s">
        <v>9</v>
      </c>
      <c r="C122" s="22" t="s">
        <v>19</v>
      </c>
      <c r="D122" s="178">
        <v>1E-3</v>
      </c>
      <c r="E122" s="178">
        <v>1E-3</v>
      </c>
      <c r="F122" s="178">
        <v>1E-3</v>
      </c>
      <c r="G122" s="178">
        <v>1E-3</v>
      </c>
    </row>
    <row r="123" spans="1:7" x14ac:dyDescent="0.25">
      <c r="A123" s="22" t="s">
        <v>45</v>
      </c>
      <c r="B123" s="22" t="s">
        <v>9</v>
      </c>
      <c r="C123" s="22" t="s">
        <v>20</v>
      </c>
      <c r="D123" s="178">
        <v>1E-3</v>
      </c>
      <c r="E123" s="178">
        <v>1E-3</v>
      </c>
      <c r="F123" s="178">
        <v>1E-3</v>
      </c>
      <c r="G123" s="178">
        <v>1E-3</v>
      </c>
    </row>
    <row r="124" spans="1:7" x14ac:dyDescent="0.25">
      <c r="A124" s="22" t="s">
        <v>45</v>
      </c>
      <c r="B124" s="22" t="s">
        <v>9</v>
      </c>
      <c r="C124" s="22" t="s">
        <v>21</v>
      </c>
      <c r="D124" s="178">
        <v>1E-3</v>
      </c>
      <c r="E124" s="178">
        <v>1E-3</v>
      </c>
      <c r="F124" s="178">
        <v>1E-3</v>
      </c>
      <c r="G124" s="178">
        <v>1E-3</v>
      </c>
    </row>
    <row r="125" spans="1:7" x14ac:dyDescent="0.25">
      <c r="A125" s="22" t="s">
        <v>45</v>
      </c>
      <c r="B125" s="22" t="s">
        <v>9</v>
      </c>
      <c r="C125" s="22" t="s">
        <v>22</v>
      </c>
      <c r="D125" s="177">
        <v>1.9063215800475435E-3</v>
      </c>
      <c r="E125" s="177">
        <v>1.0036421687009101</v>
      </c>
      <c r="F125" s="177">
        <v>64.249001722202124</v>
      </c>
      <c r="G125" s="177">
        <v>13.935333542358396</v>
      </c>
    </row>
    <row r="126" spans="1:7" x14ac:dyDescent="0.25">
      <c r="A126" s="22" t="s">
        <v>45</v>
      </c>
      <c r="B126" s="22" t="s">
        <v>9</v>
      </c>
      <c r="C126" s="22" t="s">
        <v>23</v>
      </c>
      <c r="D126" s="177">
        <v>1.9063215800475435E-3</v>
      </c>
      <c r="E126" s="177">
        <v>1.0036421687009101</v>
      </c>
      <c r="F126" s="177">
        <v>64.249001722202124</v>
      </c>
      <c r="G126" s="177">
        <v>13.935333542358396</v>
      </c>
    </row>
    <row r="127" spans="1:7" x14ac:dyDescent="0.25">
      <c r="A127" s="22" t="s">
        <v>45</v>
      </c>
      <c r="B127" s="22" t="s">
        <v>9</v>
      </c>
      <c r="C127" s="22" t="s">
        <v>24</v>
      </c>
      <c r="D127" s="177">
        <v>1.9063215800475435E-3</v>
      </c>
      <c r="E127" s="177">
        <v>1.0036421687009101</v>
      </c>
      <c r="F127" s="177">
        <v>64.249001722202124</v>
      </c>
      <c r="G127" s="177">
        <v>13.935333542358396</v>
      </c>
    </row>
    <row r="128" spans="1:7" x14ac:dyDescent="0.25">
      <c r="A128" s="22" t="s">
        <v>45</v>
      </c>
      <c r="B128" s="22" t="s">
        <v>9</v>
      </c>
      <c r="C128" s="22" t="s">
        <v>25</v>
      </c>
      <c r="D128" s="177">
        <v>1.9063215800475435E-3</v>
      </c>
      <c r="E128" s="177">
        <v>1.0036421687009101</v>
      </c>
      <c r="F128" s="177">
        <v>64.249001722202124</v>
      </c>
      <c r="G128" s="177">
        <v>13.935333542358396</v>
      </c>
    </row>
    <row r="129" spans="1:7" x14ac:dyDescent="0.25">
      <c r="A129" s="22" t="s">
        <v>45</v>
      </c>
      <c r="B129" s="22" t="s">
        <v>9</v>
      </c>
      <c r="C129" s="22" t="s">
        <v>26</v>
      </c>
      <c r="D129" s="177">
        <v>1.9063215800475435E-3</v>
      </c>
      <c r="E129" s="177">
        <v>1.0036421687009101</v>
      </c>
      <c r="F129" s="177">
        <v>64.249001722202124</v>
      </c>
      <c r="G129" s="177">
        <v>13.935333542358396</v>
      </c>
    </row>
    <row r="130" spans="1:7" x14ac:dyDescent="0.25">
      <c r="A130" s="22" t="s">
        <v>45</v>
      </c>
      <c r="B130" s="22" t="s">
        <v>9</v>
      </c>
      <c r="C130" s="22" t="s">
        <v>27</v>
      </c>
      <c r="D130" s="178">
        <v>1E-3</v>
      </c>
      <c r="E130" s="178">
        <v>1E-3</v>
      </c>
      <c r="F130" s="178">
        <v>1E-3</v>
      </c>
      <c r="G130" s="178">
        <v>1E-3</v>
      </c>
    </row>
    <row r="131" spans="1:7" x14ac:dyDescent="0.25">
      <c r="A131" s="22" t="s">
        <v>45</v>
      </c>
      <c r="B131" s="22" t="s">
        <v>9</v>
      </c>
      <c r="C131" s="22" t="s">
        <v>28</v>
      </c>
      <c r="D131" s="178">
        <v>1E-3</v>
      </c>
      <c r="E131" s="178">
        <v>1E-3</v>
      </c>
      <c r="F131" s="178">
        <v>1E-3</v>
      </c>
      <c r="G131" s="178">
        <v>1E-3</v>
      </c>
    </row>
    <row r="132" spans="1:7" x14ac:dyDescent="0.25">
      <c r="A132" s="22" t="s">
        <v>45</v>
      </c>
      <c r="B132" s="22" t="s">
        <v>9</v>
      </c>
      <c r="C132" s="22" t="s">
        <v>29</v>
      </c>
      <c r="D132" s="178">
        <v>1E-3</v>
      </c>
      <c r="E132" s="178">
        <v>1E-3</v>
      </c>
      <c r="F132" s="178">
        <v>1E-3</v>
      </c>
      <c r="G132" s="178">
        <v>1E-3</v>
      </c>
    </row>
    <row r="133" spans="1:7" x14ac:dyDescent="0.25">
      <c r="A133" s="22" t="s">
        <v>45</v>
      </c>
      <c r="B133" s="22" t="s">
        <v>9</v>
      </c>
      <c r="C133" s="22" t="s">
        <v>30</v>
      </c>
      <c r="D133" s="178">
        <v>1E-3</v>
      </c>
      <c r="E133" s="178">
        <v>1E-3</v>
      </c>
      <c r="F133" s="178">
        <v>1E-3</v>
      </c>
      <c r="G133" s="178">
        <v>1E-3</v>
      </c>
    </row>
    <row r="134" spans="1:7" x14ac:dyDescent="0.25">
      <c r="A134" s="22" t="s">
        <v>9</v>
      </c>
      <c r="B134" s="22" t="s">
        <v>46</v>
      </c>
      <c r="C134" s="22" t="s">
        <v>19</v>
      </c>
      <c r="D134" s="178">
        <v>1E-3</v>
      </c>
      <c r="E134" s="178">
        <v>1E-3</v>
      </c>
      <c r="F134" s="178">
        <v>1E-3</v>
      </c>
      <c r="G134" s="178">
        <v>1E-3</v>
      </c>
    </row>
    <row r="135" spans="1:7" x14ac:dyDescent="0.25">
      <c r="A135" s="22" t="s">
        <v>9</v>
      </c>
      <c r="B135" s="22" t="s">
        <v>46</v>
      </c>
      <c r="C135" s="22" t="s">
        <v>20</v>
      </c>
      <c r="D135" s="178">
        <v>1E-3</v>
      </c>
      <c r="E135" s="178">
        <v>1E-3</v>
      </c>
      <c r="F135" s="178">
        <v>1E-3</v>
      </c>
      <c r="G135" s="178">
        <v>1E-3</v>
      </c>
    </row>
    <row r="136" spans="1:7" x14ac:dyDescent="0.25">
      <c r="A136" s="22" t="s">
        <v>9</v>
      </c>
      <c r="B136" s="22" t="s">
        <v>46</v>
      </c>
      <c r="C136" s="22" t="s">
        <v>21</v>
      </c>
      <c r="D136" s="178">
        <v>1E-3</v>
      </c>
      <c r="E136" s="178">
        <v>1E-3</v>
      </c>
      <c r="F136" s="178">
        <v>1E-3</v>
      </c>
      <c r="G136" s="178">
        <v>1E-3</v>
      </c>
    </row>
    <row r="137" spans="1:7" x14ac:dyDescent="0.25">
      <c r="A137" s="22" t="s">
        <v>9</v>
      </c>
      <c r="B137" s="22" t="s">
        <v>46</v>
      </c>
      <c r="C137" s="22" t="s">
        <v>22</v>
      </c>
      <c r="D137" s="177">
        <v>6.1709502554992385E-2</v>
      </c>
      <c r="E137" s="177">
        <v>1.0143866116025324</v>
      </c>
      <c r="F137" s="177">
        <v>284.53564373492986</v>
      </c>
      <c r="G137" s="177">
        <v>13.934744681072285</v>
      </c>
    </row>
    <row r="138" spans="1:7" x14ac:dyDescent="0.25">
      <c r="A138" s="22" t="s">
        <v>9</v>
      </c>
      <c r="B138" s="22" t="s">
        <v>46</v>
      </c>
      <c r="C138" s="22" t="s">
        <v>23</v>
      </c>
      <c r="D138" s="177">
        <v>6.1709502554992385E-2</v>
      </c>
      <c r="E138" s="177">
        <v>1.0143866116025324</v>
      </c>
      <c r="F138" s="177">
        <v>284.53564373492986</v>
      </c>
      <c r="G138" s="177">
        <v>13.934744681072285</v>
      </c>
    </row>
    <row r="139" spans="1:7" x14ac:dyDescent="0.25">
      <c r="A139" s="22" t="s">
        <v>9</v>
      </c>
      <c r="B139" s="22" t="s">
        <v>46</v>
      </c>
      <c r="C139" s="22" t="s">
        <v>24</v>
      </c>
      <c r="D139" s="177">
        <v>6.1709502554992385E-2</v>
      </c>
      <c r="E139" s="177">
        <v>1.0143866116025324</v>
      </c>
      <c r="F139" s="177">
        <v>284.53564373492986</v>
      </c>
      <c r="G139" s="177">
        <v>13.934744681072285</v>
      </c>
    </row>
    <row r="140" spans="1:7" x14ac:dyDescent="0.25">
      <c r="A140" s="22" t="s">
        <v>9</v>
      </c>
      <c r="B140" s="22" t="s">
        <v>46</v>
      </c>
      <c r="C140" s="22" t="s">
        <v>25</v>
      </c>
      <c r="D140" s="177">
        <v>6.1709502554992385E-2</v>
      </c>
      <c r="E140" s="177">
        <v>1.0143866116025324</v>
      </c>
      <c r="F140" s="177">
        <v>284.53564373492986</v>
      </c>
      <c r="G140" s="177">
        <v>13.934744681072285</v>
      </c>
    </row>
    <row r="141" spans="1:7" x14ac:dyDescent="0.25">
      <c r="A141" s="22" t="s">
        <v>9</v>
      </c>
      <c r="B141" s="22" t="s">
        <v>46</v>
      </c>
      <c r="C141" s="22" t="s">
        <v>26</v>
      </c>
      <c r="D141" s="177">
        <v>6.1709502554992385E-2</v>
      </c>
      <c r="E141" s="177">
        <v>1.0143866116025324</v>
      </c>
      <c r="F141" s="177">
        <v>284.53564373492986</v>
      </c>
      <c r="G141" s="177">
        <v>13.934744681072285</v>
      </c>
    </row>
    <row r="142" spans="1:7" x14ac:dyDescent="0.25">
      <c r="A142" s="22" t="s">
        <v>9</v>
      </c>
      <c r="B142" s="22" t="s">
        <v>46</v>
      </c>
      <c r="C142" s="22" t="s">
        <v>27</v>
      </c>
      <c r="D142" s="178">
        <v>1E-3</v>
      </c>
      <c r="E142" s="178">
        <v>1E-3</v>
      </c>
      <c r="F142" s="178">
        <v>1E-3</v>
      </c>
      <c r="G142" s="178">
        <v>1E-3</v>
      </c>
    </row>
    <row r="143" spans="1:7" x14ac:dyDescent="0.25">
      <c r="A143" s="22" t="s">
        <v>9</v>
      </c>
      <c r="B143" s="22" t="s">
        <v>46</v>
      </c>
      <c r="C143" s="22" t="s">
        <v>28</v>
      </c>
      <c r="D143" s="178">
        <v>1E-3</v>
      </c>
      <c r="E143" s="178">
        <v>1E-3</v>
      </c>
      <c r="F143" s="178">
        <v>1E-3</v>
      </c>
      <c r="G143" s="178">
        <v>1E-3</v>
      </c>
    </row>
    <row r="144" spans="1:7" x14ac:dyDescent="0.25">
      <c r="A144" s="22" t="s">
        <v>9</v>
      </c>
      <c r="B144" s="22" t="s">
        <v>46</v>
      </c>
      <c r="C144" s="22" t="s">
        <v>29</v>
      </c>
      <c r="D144" s="178">
        <v>1E-3</v>
      </c>
      <c r="E144" s="178">
        <v>1E-3</v>
      </c>
      <c r="F144" s="178">
        <v>1E-3</v>
      </c>
      <c r="G144" s="178">
        <v>1E-3</v>
      </c>
    </row>
    <row r="145" spans="1:7" x14ac:dyDescent="0.25">
      <c r="A145" s="22" t="s">
        <v>9</v>
      </c>
      <c r="B145" s="22" t="s">
        <v>46</v>
      </c>
      <c r="C145" s="22" t="s">
        <v>30</v>
      </c>
      <c r="D145" s="178">
        <v>1E-3</v>
      </c>
      <c r="E145" s="178">
        <v>1E-3</v>
      </c>
      <c r="F145" s="178">
        <v>1E-3</v>
      </c>
      <c r="G145" s="178">
        <v>1E-3</v>
      </c>
    </row>
    <row r="146" spans="1:7" x14ac:dyDescent="0.25">
      <c r="A146" s="22" t="s">
        <v>54</v>
      </c>
      <c r="B146" s="22" t="s">
        <v>50</v>
      </c>
      <c r="C146" s="22" t="s">
        <v>19</v>
      </c>
      <c r="D146" s="178">
        <v>1E-3</v>
      </c>
      <c r="E146" s="178">
        <v>1E-3</v>
      </c>
      <c r="F146" s="178">
        <v>1E-3</v>
      </c>
      <c r="G146" s="178">
        <v>1E-3</v>
      </c>
    </row>
    <row r="147" spans="1:7" x14ac:dyDescent="0.25">
      <c r="A147" s="22" t="s">
        <v>54</v>
      </c>
      <c r="B147" s="22" t="s">
        <v>50</v>
      </c>
      <c r="C147" s="22" t="s">
        <v>20</v>
      </c>
      <c r="D147" s="178">
        <v>1E-3</v>
      </c>
      <c r="E147" s="178">
        <v>1E-3</v>
      </c>
      <c r="F147" s="178">
        <v>1E-3</v>
      </c>
      <c r="G147" s="178">
        <v>1E-3</v>
      </c>
    </row>
    <row r="148" spans="1:7" x14ac:dyDescent="0.25">
      <c r="A148" s="22" t="s">
        <v>54</v>
      </c>
      <c r="B148" s="22" t="s">
        <v>50</v>
      </c>
      <c r="C148" s="22" t="s">
        <v>21</v>
      </c>
      <c r="D148" s="178">
        <v>1E-3</v>
      </c>
      <c r="E148" s="178">
        <v>1E-3</v>
      </c>
      <c r="F148" s="178">
        <v>1E-3</v>
      </c>
      <c r="G148" s="178">
        <v>1E-3</v>
      </c>
    </row>
    <row r="149" spans="1:7" x14ac:dyDescent="0.25">
      <c r="A149" s="22" t="s">
        <v>54</v>
      </c>
      <c r="B149" s="22" t="s">
        <v>50</v>
      </c>
      <c r="C149" s="22" t="s">
        <v>22</v>
      </c>
      <c r="D149" s="177">
        <v>1.2696211517064465E-2</v>
      </c>
      <c r="E149" s="177">
        <v>1.0056337811375167</v>
      </c>
      <c r="F149" s="177">
        <v>22.390231610234675</v>
      </c>
      <c r="G149" s="177">
        <v>1.9580682555860283</v>
      </c>
    </row>
    <row r="150" spans="1:7" x14ac:dyDescent="0.25">
      <c r="A150" s="22" t="s">
        <v>54</v>
      </c>
      <c r="B150" s="22" t="s">
        <v>50</v>
      </c>
      <c r="C150" s="22" t="s">
        <v>23</v>
      </c>
      <c r="D150" s="177">
        <v>1.2696211517064465E-2</v>
      </c>
      <c r="E150" s="177">
        <v>1.0056337811375167</v>
      </c>
      <c r="F150" s="177">
        <v>22.390231610234675</v>
      </c>
      <c r="G150" s="177">
        <v>1.9580682555860283</v>
      </c>
    </row>
    <row r="151" spans="1:7" x14ac:dyDescent="0.25">
      <c r="A151" s="22" t="s">
        <v>54</v>
      </c>
      <c r="B151" s="22" t="s">
        <v>50</v>
      </c>
      <c r="C151" s="22" t="s">
        <v>24</v>
      </c>
      <c r="D151" s="177">
        <v>1.2696211517064465E-2</v>
      </c>
      <c r="E151" s="177">
        <v>1.0056337811375167</v>
      </c>
      <c r="F151" s="177">
        <v>22.390231610234675</v>
      </c>
      <c r="G151" s="177">
        <v>1.9580682555860283</v>
      </c>
    </row>
    <row r="152" spans="1:7" x14ac:dyDescent="0.25">
      <c r="A152" s="22" t="s">
        <v>54</v>
      </c>
      <c r="B152" s="22" t="s">
        <v>50</v>
      </c>
      <c r="C152" s="22" t="s">
        <v>25</v>
      </c>
      <c r="D152" s="177">
        <v>1.2696211517064465E-2</v>
      </c>
      <c r="E152" s="177">
        <v>1.0056337811375167</v>
      </c>
      <c r="F152" s="177">
        <v>22.390231610234675</v>
      </c>
      <c r="G152" s="177">
        <v>1.9580682555860283</v>
      </c>
    </row>
    <row r="153" spans="1:7" x14ac:dyDescent="0.25">
      <c r="A153" s="22" t="s">
        <v>54</v>
      </c>
      <c r="B153" s="22" t="s">
        <v>50</v>
      </c>
      <c r="C153" s="22" t="s">
        <v>26</v>
      </c>
      <c r="D153" s="177">
        <v>1.2696211517064465E-2</v>
      </c>
      <c r="E153" s="177">
        <v>1.0056337811375167</v>
      </c>
      <c r="F153" s="177">
        <v>22.390231610234675</v>
      </c>
      <c r="G153" s="177">
        <v>1.9580682555860283</v>
      </c>
    </row>
    <row r="154" spans="1:7" x14ac:dyDescent="0.25">
      <c r="A154" s="22" t="s">
        <v>54</v>
      </c>
      <c r="B154" s="22" t="s">
        <v>50</v>
      </c>
      <c r="C154" s="22" t="s">
        <v>27</v>
      </c>
      <c r="D154" s="178">
        <v>1E-3</v>
      </c>
      <c r="E154" s="178">
        <v>1E-3</v>
      </c>
      <c r="F154" s="178">
        <v>1E-3</v>
      </c>
      <c r="G154" s="178">
        <v>1E-3</v>
      </c>
    </row>
    <row r="155" spans="1:7" x14ac:dyDescent="0.25">
      <c r="A155" s="22" t="s">
        <v>54</v>
      </c>
      <c r="B155" s="22" t="s">
        <v>50</v>
      </c>
      <c r="C155" s="22" t="s">
        <v>28</v>
      </c>
      <c r="D155" s="178">
        <v>1E-3</v>
      </c>
      <c r="E155" s="178">
        <v>1E-3</v>
      </c>
      <c r="F155" s="178">
        <v>1E-3</v>
      </c>
      <c r="G155" s="178">
        <v>1E-3</v>
      </c>
    </row>
    <row r="156" spans="1:7" x14ac:dyDescent="0.25">
      <c r="A156" s="22" t="s">
        <v>54</v>
      </c>
      <c r="B156" s="22" t="s">
        <v>50</v>
      </c>
      <c r="C156" s="22" t="s">
        <v>29</v>
      </c>
      <c r="D156" s="178">
        <v>1E-3</v>
      </c>
      <c r="E156" s="178">
        <v>1E-3</v>
      </c>
      <c r="F156" s="178">
        <v>1E-3</v>
      </c>
      <c r="G156" s="178">
        <v>1E-3</v>
      </c>
    </row>
    <row r="157" spans="1:7" x14ac:dyDescent="0.25">
      <c r="A157" s="22" t="s">
        <v>54</v>
      </c>
      <c r="B157" s="22" t="s">
        <v>50</v>
      </c>
      <c r="C157" s="22" t="s">
        <v>30</v>
      </c>
      <c r="D157" s="178">
        <v>1E-3</v>
      </c>
      <c r="E157" s="178">
        <v>1E-3</v>
      </c>
      <c r="F157" s="178">
        <v>1E-3</v>
      </c>
      <c r="G157" s="178">
        <v>1E-3</v>
      </c>
    </row>
    <row r="158" spans="1:7" x14ac:dyDescent="0.25">
      <c r="A158" s="22" t="s">
        <v>55</v>
      </c>
      <c r="B158" s="22" t="s">
        <v>54</v>
      </c>
      <c r="C158" s="22" t="s">
        <v>19</v>
      </c>
      <c r="D158" s="178">
        <v>1E-3</v>
      </c>
      <c r="E158" s="178">
        <v>1E-3</v>
      </c>
      <c r="F158" s="178">
        <v>1E-3</v>
      </c>
      <c r="G158" s="178">
        <v>1E-3</v>
      </c>
    </row>
    <row r="159" spans="1:7" x14ac:dyDescent="0.25">
      <c r="A159" s="22" t="s">
        <v>55</v>
      </c>
      <c r="B159" s="22" t="s">
        <v>54</v>
      </c>
      <c r="C159" s="22" t="s">
        <v>20</v>
      </c>
      <c r="D159" s="178">
        <v>1E-3</v>
      </c>
      <c r="E159" s="178">
        <v>1E-3</v>
      </c>
      <c r="F159" s="178">
        <v>1E-3</v>
      </c>
      <c r="G159" s="178">
        <v>1E-3</v>
      </c>
    </row>
    <row r="160" spans="1:7" x14ac:dyDescent="0.25">
      <c r="A160" s="22" t="s">
        <v>55</v>
      </c>
      <c r="B160" s="22" t="s">
        <v>54</v>
      </c>
      <c r="C160" s="22" t="s">
        <v>21</v>
      </c>
      <c r="D160" s="178">
        <v>1E-3</v>
      </c>
      <c r="E160" s="178">
        <v>1E-3</v>
      </c>
      <c r="F160" s="178">
        <v>1E-3</v>
      </c>
      <c r="G160" s="178">
        <v>1E-3</v>
      </c>
    </row>
    <row r="161" spans="1:7" x14ac:dyDescent="0.25">
      <c r="A161" s="22" t="s">
        <v>55</v>
      </c>
      <c r="B161" s="22" t="s">
        <v>54</v>
      </c>
      <c r="C161" s="22" t="s">
        <v>22</v>
      </c>
      <c r="D161" s="177">
        <v>1.2696211517064465E-2</v>
      </c>
      <c r="E161" s="177">
        <v>1.0056337811375167</v>
      </c>
      <c r="F161" s="177">
        <v>22.390231610234675</v>
      </c>
      <c r="G161" s="177">
        <v>1.9580682555860283</v>
      </c>
    </row>
    <row r="162" spans="1:7" x14ac:dyDescent="0.25">
      <c r="A162" s="22" t="s">
        <v>55</v>
      </c>
      <c r="B162" s="22" t="s">
        <v>54</v>
      </c>
      <c r="C162" s="22" t="s">
        <v>23</v>
      </c>
      <c r="D162" s="177">
        <v>1.2696211517064465E-2</v>
      </c>
      <c r="E162" s="177">
        <v>1.0056337811375167</v>
      </c>
      <c r="F162" s="177">
        <v>22.390231610234675</v>
      </c>
      <c r="G162" s="177">
        <v>1.9580682555860283</v>
      </c>
    </row>
    <row r="163" spans="1:7" x14ac:dyDescent="0.25">
      <c r="A163" s="22" t="s">
        <v>55</v>
      </c>
      <c r="B163" s="22" t="s">
        <v>54</v>
      </c>
      <c r="C163" s="22" t="s">
        <v>24</v>
      </c>
      <c r="D163" s="177">
        <v>1.2696211517064465E-2</v>
      </c>
      <c r="E163" s="177">
        <v>1.0056337811375167</v>
      </c>
      <c r="F163" s="177">
        <v>22.390231610234675</v>
      </c>
      <c r="G163" s="177">
        <v>1.9580682555860283</v>
      </c>
    </row>
    <row r="164" spans="1:7" x14ac:dyDescent="0.25">
      <c r="A164" s="22" t="s">
        <v>55</v>
      </c>
      <c r="B164" s="22" t="s">
        <v>54</v>
      </c>
      <c r="C164" s="22" t="s">
        <v>25</v>
      </c>
      <c r="D164" s="177">
        <v>1.2696211517064465E-2</v>
      </c>
      <c r="E164" s="177">
        <v>1.0056337811375167</v>
      </c>
      <c r="F164" s="177">
        <v>22.390231610234675</v>
      </c>
      <c r="G164" s="177">
        <v>1.9580682555860283</v>
      </c>
    </row>
    <row r="165" spans="1:7" x14ac:dyDescent="0.25">
      <c r="A165" s="22" t="s">
        <v>55</v>
      </c>
      <c r="B165" s="22" t="s">
        <v>54</v>
      </c>
      <c r="C165" s="22" t="s">
        <v>26</v>
      </c>
      <c r="D165" s="177">
        <v>1.2696211517064465E-2</v>
      </c>
      <c r="E165" s="177">
        <v>1.0056337811375167</v>
      </c>
      <c r="F165" s="177">
        <v>22.390231610234675</v>
      </c>
      <c r="G165" s="177">
        <v>1.9580682555860283</v>
      </c>
    </row>
    <row r="166" spans="1:7" x14ac:dyDescent="0.25">
      <c r="A166" s="22" t="s">
        <v>55</v>
      </c>
      <c r="B166" s="22" t="s">
        <v>54</v>
      </c>
      <c r="C166" s="22" t="s">
        <v>27</v>
      </c>
      <c r="D166" s="178">
        <v>1E-3</v>
      </c>
      <c r="E166" s="178">
        <v>1E-3</v>
      </c>
      <c r="F166" s="178">
        <v>1E-3</v>
      </c>
      <c r="G166" s="178">
        <v>1E-3</v>
      </c>
    </row>
    <row r="167" spans="1:7" x14ac:dyDescent="0.25">
      <c r="A167" s="22" t="s">
        <v>55</v>
      </c>
      <c r="B167" s="22" t="s">
        <v>54</v>
      </c>
      <c r="C167" s="22" t="s">
        <v>28</v>
      </c>
      <c r="D167" s="178">
        <v>1E-3</v>
      </c>
      <c r="E167" s="178">
        <v>1E-3</v>
      </c>
      <c r="F167" s="178">
        <v>1E-3</v>
      </c>
      <c r="G167" s="178">
        <v>1E-3</v>
      </c>
    </row>
    <row r="168" spans="1:7" x14ac:dyDescent="0.25">
      <c r="A168" s="22" t="s">
        <v>55</v>
      </c>
      <c r="B168" s="22" t="s">
        <v>54</v>
      </c>
      <c r="C168" s="22" t="s">
        <v>29</v>
      </c>
      <c r="D168" s="178">
        <v>1E-3</v>
      </c>
      <c r="E168" s="178">
        <v>1E-3</v>
      </c>
      <c r="F168" s="178">
        <v>1E-3</v>
      </c>
      <c r="G168" s="178">
        <v>1E-3</v>
      </c>
    </row>
    <row r="169" spans="1:7" x14ac:dyDescent="0.25">
      <c r="A169" s="22" t="s">
        <v>55</v>
      </c>
      <c r="B169" s="22" t="s">
        <v>54</v>
      </c>
      <c r="C169" s="22" t="s">
        <v>30</v>
      </c>
      <c r="D169" s="178">
        <v>1E-3</v>
      </c>
      <c r="E169" s="178">
        <v>1E-3</v>
      </c>
      <c r="F169" s="178">
        <v>1E-3</v>
      </c>
      <c r="G169" s="178">
        <v>1E-3</v>
      </c>
    </row>
    <row r="170" spans="1:7" x14ac:dyDescent="0.25">
      <c r="A170" s="22" t="s">
        <v>56</v>
      </c>
      <c r="B170" s="22" t="s">
        <v>10</v>
      </c>
      <c r="C170" s="22" t="s">
        <v>19</v>
      </c>
      <c r="D170" s="178">
        <v>1E-3</v>
      </c>
      <c r="E170" s="178">
        <v>1E-3</v>
      </c>
      <c r="F170" s="178">
        <v>1E-3</v>
      </c>
      <c r="G170" s="178">
        <v>1E-3</v>
      </c>
    </row>
    <row r="171" spans="1:7" x14ac:dyDescent="0.25">
      <c r="A171" s="22" t="s">
        <v>56</v>
      </c>
      <c r="B171" s="22" t="s">
        <v>10</v>
      </c>
      <c r="C171" s="22" t="s">
        <v>20</v>
      </c>
      <c r="D171" s="178">
        <v>1E-3</v>
      </c>
      <c r="E171" s="178">
        <v>1E-3</v>
      </c>
      <c r="F171" s="178">
        <v>1E-3</v>
      </c>
      <c r="G171" s="178">
        <v>1E-3</v>
      </c>
    </row>
    <row r="172" spans="1:7" x14ac:dyDescent="0.25">
      <c r="A172" s="22" t="s">
        <v>56</v>
      </c>
      <c r="B172" s="22" t="s">
        <v>10</v>
      </c>
      <c r="C172" s="22" t="s">
        <v>21</v>
      </c>
      <c r="D172" s="178">
        <v>1E-3</v>
      </c>
      <c r="E172" s="178">
        <v>1E-3</v>
      </c>
      <c r="F172" s="178">
        <v>1E-3</v>
      </c>
      <c r="G172" s="178">
        <v>1E-3</v>
      </c>
    </row>
    <row r="173" spans="1:7" x14ac:dyDescent="0.25">
      <c r="A173" s="22" t="s">
        <v>56</v>
      </c>
      <c r="B173" s="22" t="s">
        <v>10</v>
      </c>
      <c r="C173" s="22" t="s">
        <v>22</v>
      </c>
      <c r="D173" s="177">
        <v>3.1321877206330118E-2</v>
      </c>
      <c r="E173" s="177">
        <v>0.98617494815698514</v>
      </c>
      <c r="F173" s="177">
        <v>20.060948489746195</v>
      </c>
      <c r="G173" s="177">
        <v>3.0630990343734794</v>
      </c>
    </row>
    <row r="174" spans="1:7" x14ac:dyDescent="0.25">
      <c r="A174" s="22" t="s">
        <v>56</v>
      </c>
      <c r="B174" s="22" t="s">
        <v>10</v>
      </c>
      <c r="C174" s="22" t="s">
        <v>23</v>
      </c>
      <c r="D174" s="177">
        <v>3.1321877206330118E-2</v>
      </c>
      <c r="E174" s="177">
        <v>0.98617494815698514</v>
      </c>
      <c r="F174" s="177">
        <v>20.060948489746195</v>
      </c>
      <c r="G174" s="177">
        <v>3.0630990343734794</v>
      </c>
    </row>
    <row r="175" spans="1:7" x14ac:dyDescent="0.25">
      <c r="A175" s="22" t="s">
        <v>56</v>
      </c>
      <c r="B175" s="22" t="s">
        <v>10</v>
      </c>
      <c r="C175" s="22" t="s">
        <v>24</v>
      </c>
      <c r="D175" s="177">
        <v>3.1321877206330118E-2</v>
      </c>
      <c r="E175" s="177">
        <v>0.98617494815698514</v>
      </c>
      <c r="F175" s="177">
        <v>20.060948489746195</v>
      </c>
      <c r="G175" s="177">
        <v>3.0630990343734794</v>
      </c>
    </row>
    <row r="176" spans="1:7" x14ac:dyDescent="0.25">
      <c r="A176" s="22" t="s">
        <v>56</v>
      </c>
      <c r="B176" s="22" t="s">
        <v>10</v>
      </c>
      <c r="C176" s="22" t="s">
        <v>25</v>
      </c>
      <c r="D176" s="177">
        <v>3.1321877206330118E-2</v>
      </c>
      <c r="E176" s="177">
        <v>0.98617494815698514</v>
      </c>
      <c r="F176" s="177">
        <v>20.060948489746195</v>
      </c>
      <c r="G176" s="177">
        <v>3.0630990343734794</v>
      </c>
    </row>
    <row r="177" spans="1:7" x14ac:dyDescent="0.25">
      <c r="A177" s="22" t="s">
        <v>56</v>
      </c>
      <c r="B177" s="22" t="s">
        <v>10</v>
      </c>
      <c r="C177" s="22" t="s">
        <v>26</v>
      </c>
      <c r="D177" s="177">
        <v>3.1321877206330118E-2</v>
      </c>
      <c r="E177" s="177">
        <v>0.98617494815698514</v>
      </c>
      <c r="F177" s="177">
        <v>20.060948489746195</v>
      </c>
      <c r="G177" s="177">
        <v>3.0630990343734794</v>
      </c>
    </row>
    <row r="178" spans="1:7" x14ac:dyDescent="0.25">
      <c r="A178" s="22" t="s">
        <v>56</v>
      </c>
      <c r="B178" s="22" t="s">
        <v>10</v>
      </c>
      <c r="C178" s="22" t="s">
        <v>27</v>
      </c>
      <c r="D178" s="178">
        <v>1E-3</v>
      </c>
      <c r="E178" s="178">
        <v>1E-3</v>
      </c>
      <c r="F178" s="178">
        <v>1E-3</v>
      </c>
      <c r="G178" s="178">
        <v>1E-3</v>
      </c>
    </row>
    <row r="179" spans="1:7" x14ac:dyDescent="0.25">
      <c r="A179" s="22" t="s">
        <v>56</v>
      </c>
      <c r="B179" s="22" t="s">
        <v>10</v>
      </c>
      <c r="C179" s="22" t="s">
        <v>28</v>
      </c>
      <c r="D179" s="178">
        <v>1E-3</v>
      </c>
      <c r="E179" s="178">
        <v>1E-3</v>
      </c>
      <c r="F179" s="178">
        <v>1E-3</v>
      </c>
      <c r="G179" s="178">
        <v>1E-3</v>
      </c>
    </row>
    <row r="180" spans="1:7" x14ac:dyDescent="0.25">
      <c r="A180" s="22" t="s">
        <v>56</v>
      </c>
      <c r="B180" s="22" t="s">
        <v>10</v>
      </c>
      <c r="C180" s="22" t="s">
        <v>29</v>
      </c>
      <c r="D180" s="178">
        <v>1E-3</v>
      </c>
      <c r="E180" s="178">
        <v>1E-3</v>
      </c>
      <c r="F180" s="178">
        <v>1E-3</v>
      </c>
      <c r="G180" s="178">
        <v>1E-3</v>
      </c>
    </row>
    <row r="181" spans="1:7" x14ac:dyDescent="0.25">
      <c r="A181" s="22" t="s">
        <v>56</v>
      </c>
      <c r="B181" s="22" t="s">
        <v>10</v>
      </c>
      <c r="C181" s="22" t="s">
        <v>30</v>
      </c>
      <c r="D181" s="178">
        <v>1E-3</v>
      </c>
      <c r="E181" s="178">
        <v>1E-3</v>
      </c>
      <c r="F181" s="178">
        <v>1E-3</v>
      </c>
      <c r="G181" s="178">
        <v>1E-3</v>
      </c>
    </row>
    <row r="182" spans="1:7" x14ac:dyDescent="0.25">
      <c r="A182" s="22" t="s">
        <v>10</v>
      </c>
      <c r="B182" s="22" t="s">
        <v>49</v>
      </c>
      <c r="C182" s="22" t="s">
        <v>19</v>
      </c>
      <c r="D182" s="178">
        <v>1E-3</v>
      </c>
      <c r="E182" s="178">
        <v>1E-3</v>
      </c>
      <c r="F182" s="178">
        <v>1E-3</v>
      </c>
      <c r="G182" s="178">
        <v>1E-3</v>
      </c>
    </row>
    <row r="183" spans="1:7" x14ac:dyDescent="0.25">
      <c r="A183" s="22" t="s">
        <v>10</v>
      </c>
      <c r="B183" s="22" t="s">
        <v>49</v>
      </c>
      <c r="C183" s="22" t="s">
        <v>20</v>
      </c>
      <c r="D183" s="178">
        <v>1E-3</v>
      </c>
      <c r="E183" s="178">
        <v>1E-3</v>
      </c>
      <c r="F183" s="178">
        <v>1E-3</v>
      </c>
      <c r="G183" s="178">
        <v>1E-3</v>
      </c>
    </row>
    <row r="184" spans="1:7" x14ac:dyDescent="0.25">
      <c r="A184" s="22" t="s">
        <v>10</v>
      </c>
      <c r="B184" s="22" t="s">
        <v>49</v>
      </c>
      <c r="C184" s="22" t="s">
        <v>21</v>
      </c>
      <c r="D184" s="178">
        <v>1E-3</v>
      </c>
      <c r="E184" s="178">
        <v>1E-3</v>
      </c>
      <c r="F184" s="178">
        <v>1E-3</v>
      </c>
      <c r="G184" s="178">
        <v>1E-3</v>
      </c>
    </row>
    <row r="185" spans="1:7" x14ac:dyDescent="0.25">
      <c r="A185" s="22" t="s">
        <v>10</v>
      </c>
      <c r="B185" s="22" t="s">
        <v>49</v>
      </c>
      <c r="C185" s="22" t="s">
        <v>22</v>
      </c>
      <c r="D185" s="177">
        <v>3.1321877206330118E-2</v>
      </c>
      <c r="E185" s="177">
        <v>0.98617494815698514</v>
      </c>
      <c r="F185" s="177">
        <v>20.060948489746195</v>
      </c>
      <c r="G185" s="177">
        <v>3.0630990343734794</v>
      </c>
    </row>
    <row r="186" spans="1:7" x14ac:dyDescent="0.25">
      <c r="A186" s="22" t="s">
        <v>10</v>
      </c>
      <c r="B186" s="22" t="s">
        <v>49</v>
      </c>
      <c r="C186" s="22" t="s">
        <v>23</v>
      </c>
      <c r="D186" s="177">
        <v>3.1321877206330118E-2</v>
      </c>
      <c r="E186" s="177">
        <v>0.98617494815698514</v>
      </c>
      <c r="F186" s="177">
        <v>20.060948489746195</v>
      </c>
      <c r="G186" s="177">
        <v>3.0630990343734794</v>
      </c>
    </row>
    <row r="187" spans="1:7" x14ac:dyDescent="0.25">
      <c r="A187" s="22" t="s">
        <v>10</v>
      </c>
      <c r="B187" s="22" t="s">
        <v>49</v>
      </c>
      <c r="C187" s="22" t="s">
        <v>24</v>
      </c>
      <c r="D187" s="177">
        <v>3.1321877206330118E-2</v>
      </c>
      <c r="E187" s="177">
        <v>0.98617494815698514</v>
      </c>
      <c r="F187" s="177">
        <v>20.060948489746195</v>
      </c>
      <c r="G187" s="177">
        <v>3.0630990343734794</v>
      </c>
    </row>
    <row r="188" spans="1:7" x14ac:dyDescent="0.25">
      <c r="A188" s="22" t="s">
        <v>10</v>
      </c>
      <c r="B188" s="22" t="s">
        <v>49</v>
      </c>
      <c r="C188" s="22" t="s">
        <v>25</v>
      </c>
      <c r="D188" s="177">
        <v>3.1321877206330118E-2</v>
      </c>
      <c r="E188" s="177">
        <v>0.98617494815698514</v>
      </c>
      <c r="F188" s="177">
        <v>20.060948489746195</v>
      </c>
      <c r="G188" s="177">
        <v>3.0630990343734794</v>
      </c>
    </row>
    <row r="189" spans="1:7" x14ac:dyDescent="0.25">
      <c r="A189" s="22" t="s">
        <v>10</v>
      </c>
      <c r="B189" s="22" t="s">
        <v>49</v>
      </c>
      <c r="C189" s="22" t="s">
        <v>26</v>
      </c>
      <c r="D189" s="177">
        <v>3.1321877206330118E-2</v>
      </c>
      <c r="E189" s="177">
        <v>0.98617494815698514</v>
      </c>
      <c r="F189" s="177">
        <v>20.060948489746195</v>
      </c>
      <c r="G189" s="177">
        <v>3.0630990343734794</v>
      </c>
    </row>
    <row r="190" spans="1:7" x14ac:dyDescent="0.25">
      <c r="A190" s="22" t="s">
        <v>10</v>
      </c>
      <c r="B190" s="22" t="s">
        <v>49</v>
      </c>
      <c r="C190" s="22" t="s">
        <v>27</v>
      </c>
      <c r="D190" s="178">
        <v>1E-3</v>
      </c>
      <c r="E190" s="178">
        <v>1E-3</v>
      </c>
      <c r="F190" s="178">
        <v>1E-3</v>
      </c>
      <c r="G190" s="178">
        <v>1E-3</v>
      </c>
    </row>
    <row r="191" spans="1:7" x14ac:dyDescent="0.25">
      <c r="A191" s="22" t="s">
        <v>10</v>
      </c>
      <c r="B191" s="22" t="s">
        <v>49</v>
      </c>
      <c r="C191" s="22" t="s">
        <v>28</v>
      </c>
      <c r="D191" s="178">
        <v>1E-3</v>
      </c>
      <c r="E191" s="178">
        <v>1E-3</v>
      </c>
      <c r="F191" s="178">
        <v>1E-3</v>
      </c>
      <c r="G191" s="178">
        <v>1E-3</v>
      </c>
    </row>
    <row r="192" spans="1:7" x14ac:dyDescent="0.25">
      <c r="A192" s="22" t="s">
        <v>10</v>
      </c>
      <c r="B192" s="22" t="s">
        <v>49</v>
      </c>
      <c r="C192" s="22" t="s">
        <v>29</v>
      </c>
      <c r="D192" s="178">
        <v>1E-3</v>
      </c>
      <c r="E192" s="178">
        <v>1E-3</v>
      </c>
      <c r="F192" s="178">
        <v>1E-3</v>
      </c>
      <c r="G192" s="178">
        <v>1E-3</v>
      </c>
    </row>
    <row r="193" spans="1:7" x14ac:dyDescent="0.25">
      <c r="A193" s="22" t="s">
        <v>10</v>
      </c>
      <c r="B193" s="22" t="s">
        <v>49</v>
      </c>
      <c r="C193" s="22" t="s">
        <v>30</v>
      </c>
      <c r="D193" s="178">
        <v>1E-3</v>
      </c>
      <c r="E193" s="178">
        <v>1E-3</v>
      </c>
      <c r="F193" s="178">
        <v>1E-3</v>
      </c>
      <c r="G193" s="178">
        <v>1E-3</v>
      </c>
    </row>
    <row r="194" spans="1:7" x14ac:dyDescent="0.25">
      <c r="A194" s="22" t="s">
        <v>49</v>
      </c>
      <c r="B194" s="22" t="s">
        <v>34</v>
      </c>
      <c r="C194" s="22" t="s">
        <v>19</v>
      </c>
      <c r="D194" s="178">
        <v>1E-3</v>
      </c>
      <c r="E194" s="178">
        <v>1E-3</v>
      </c>
      <c r="F194" s="178">
        <v>1E-3</v>
      </c>
      <c r="G194" s="178">
        <v>1E-3</v>
      </c>
    </row>
    <row r="195" spans="1:7" x14ac:dyDescent="0.25">
      <c r="A195" s="22" t="s">
        <v>49</v>
      </c>
      <c r="B195" s="22" t="s">
        <v>34</v>
      </c>
      <c r="C195" s="22" t="s">
        <v>20</v>
      </c>
      <c r="D195" s="178">
        <v>1E-3</v>
      </c>
      <c r="E195" s="178">
        <v>1E-3</v>
      </c>
      <c r="F195" s="178">
        <v>1E-3</v>
      </c>
      <c r="G195" s="178">
        <v>1E-3</v>
      </c>
    </row>
    <row r="196" spans="1:7" x14ac:dyDescent="0.25">
      <c r="A196" s="22" t="s">
        <v>49</v>
      </c>
      <c r="B196" s="22" t="s">
        <v>34</v>
      </c>
      <c r="C196" s="22" t="s">
        <v>21</v>
      </c>
      <c r="D196" s="178">
        <v>1E-3</v>
      </c>
      <c r="E196" s="178">
        <v>1E-3</v>
      </c>
      <c r="F196" s="178">
        <v>1E-3</v>
      </c>
      <c r="G196" s="178">
        <v>1E-3</v>
      </c>
    </row>
    <row r="197" spans="1:7" x14ac:dyDescent="0.25">
      <c r="A197" s="22" t="s">
        <v>49</v>
      </c>
      <c r="B197" s="22" t="s">
        <v>34</v>
      </c>
      <c r="C197" s="22" t="s">
        <v>22</v>
      </c>
      <c r="D197" s="177">
        <v>3.1321877206330118E-2</v>
      </c>
      <c r="E197" s="177">
        <v>0.98617494815698514</v>
      </c>
      <c r="F197" s="177">
        <v>20.060948489746195</v>
      </c>
      <c r="G197" s="177">
        <v>3.0630990343734794</v>
      </c>
    </row>
    <row r="198" spans="1:7" x14ac:dyDescent="0.25">
      <c r="A198" s="22" t="s">
        <v>49</v>
      </c>
      <c r="B198" s="22" t="s">
        <v>34</v>
      </c>
      <c r="C198" s="22" t="s">
        <v>23</v>
      </c>
      <c r="D198" s="177">
        <v>3.1321877206330118E-2</v>
      </c>
      <c r="E198" s="177">
        <v>0.98617494815698514</v>
      </c>
      <c r="F198" s="177">
        <v>20.060948489746195</v>
      </c>
      <c r="G198" s="177">
        <v>3.0630990343734794</v>
      </c>
    </row>
    <row r="199" spans="1:7" x14ac:dyDescent="0.25">
      <c r="A199" s="22" t="s">
        <v>49</v>
      </c>
      <c r="B199" s="22" t="s">
        <v>34</v>
      </c>
      <c r="C199" s="22" t="s">
        <v>24</v>
      </c>
      <c r="D199" s="177">
        <v>3.1321877206330118E-2</v>
      </c>
      <c r="E199" s="177">
        <v>0.98617494815698514</v>
      </c>
      <c r="F199" s="177">
        <v>20.060948489746195</v>
      </c>
      <c r="G199" s="177">
        <v>3.0630990343734794</v>
      </c>
    </row>
    <row r="200" spans="1:7" x14ac:dyDescent="0.25">
      <c r="A200" s="22" t="s">
        <v>49</v>
      </c>
      <c r="B200" s="22" t="s">
        <v>34</v>
      </c>
      <c r="C200" s="22" t="s">
        <v>25</v>
      </c>
      <c r="D200" s="177">
        <v>3.1321877206330118E-2</v>
      </c>
      <c r="E200" s="177">
        <v>0.98617494815698514</v>
      </c>
      <c r="F200" s="177">
        <v>20.060948489746195</v>
      </c>
      <c r="G200" s="177">
        <v>3.0630990343734794</v>
      </c>
    </row>
    <row r="201" spans="1:7" x14ac:dyDescent="0.25">
      <c r="A201" s="22" t="s">
        <v>49</v>
      </c>
      <c r="B201" s="22" t="s">
        <v>34</v>
      </c>
      <c r="C201" s="22" t="s">
        <v>26</v>
      </c>
      <c r="D201" s="177">
        <v>3.1321877206330118E-2</v>
      </c>
      <c r="E201" s="177">
        <v>0.98617494815698514</v>
      </c>
      <c r="F201" s="177">
        <v>20.060948489746195</v>
      </c>
      <c r="G201" s="177">
        <v>3.0630990343734794</v>
      </c>
    </row>
    <row r="202" spans="1:7" x14ac:dyDescent="0.25">
      <c r="A202" s="22" t="s">
        <v>49</v>
      </c>
      <c r="B202" s="22" t="s">
        <v>34</v>
      </c>
      <c r="C202" s="22" t="s">
        <v>27</v>
      </c>
      <c r="D202" s="178">
        <v>1E-3</v>
      </c>
      <c r="E202" s="178">
        <v>1E-3</v>
      </c>
      <c r="F202" s="178">
        <v>1E-3</v>
      </c>
      <c r="G202" s="178">
        <v>1E-3</v>
      </c>
    </row>
    <row r="203" spans="1:7" x14ac:dyDescent="0.25">
      <c r="A203" s="22" t="s">
        <v>49</v>
      </c>
      <c r="B203" s="22" t="s">
        <v>34</v>
      </c>
      <c r="C203" s="22" t="s">
        <v>28</v>
      </c>
      <c r="D203" s="178">
        <v>1E-3</v>
      </c>
      <c r="E203" s="178">
        <v>1E-3</v>
      </c>
      <c r="F203" s="178">
        <v>1E-3</v>
      </c>
      <c r="G203" s="178">
        <v>1E-3</v>
      </c>
    </row>
    <row r="204" spans="1:7" x14ac:dyDescent="0.25">
      <c r="A204" s="22" t="s">
        <v>49</v>
      </c>
      <c r="B204" s="22" t="s">
        <v>34</v>
      </c>
      <c r="C204" s="22" t="s">
        <v>29</v>
      </c>
      <c r="D204" s="178">
        <v>1E-3</v>
      </c>
      <c r="E204" s="178">
        <v>1E-3</v>
      </c>
      <c r="F204" s="178">
        <v>1E-3</v>
      </c>
      <c r="G204" s="178">
        <v>1E-3</v>
      </c>
    </row>
    <row r="205" spans="1:7" x14ac:dyDescent="0.25">
      <c r="A205" s="22" t="s">
        <v>49</v>
      </c>
      <c r="B205" s="22" t="s">
        <v>34</v>
      </c>
      <c r="C205" s="22" t="s">
        <v>30</v>
      </c>
      <c r="D205" s="178">
        <v>1E-3</v>
      </c>
      <c r="E205" s="178">
        <v>1E-3</v>
      </c>
      <c r="F205" s="178">
        <v>1E-3</v>
      </c>
      <c r="G205" s="178">
        <v>1E-3</v>
      </c>
    </row>
    <row r="206" spans="1:7" x14ac:dyDescent="0.25">
      <c r="A206" s="22" t="s">
        <v>36</v>
      </c>
      <c r="B206" s="22" t="s">
        <v>39</v>
      </c>
      <c r="C206" s="22" t="s">
        <v>19</v>
      </c>
      <c r="D206" s="178">
        <v>1E-3</v>
      </c>
      <c r="E206" s="178">
        <v>1E-3</v>
      </c>
      <c r="F206" s="178">
        <v>1E-3</v>
      </c>
      <c r="G206" s="178">
        <v>1E-3</v>
      </c>
    </row>
    <row r="207" spans="1:7" x14ac:dyDescent="0.25">
      <c r="A207" s="22" t="s">
        <v>36</v>
      </c>
      <c r="B207" s="22" t="s">
        <v>39</v>
      </c>
      <c r="C207" s="22" t="s">
        <v>20</v>
      </c>
      <c r="D207" s="178">
        <v>1E-3</v>
      </c>
      <c r="E207" s="178">
        <v>1E-3</v>
      </c>
      <c r="F207" s="178">
        <v>1E-3</v>
      </c>
      <c r="G207" s="178">
        <v>1E-3</v>
      </c>
    </row>
    <row r="208" spans="1:7" x14ac:dyDescent="0.25">
      <c r="A208" s="22" t="s">
        <v>36</v>
      </c>
      <c r="B208" s="22" t="s">
        <v>39</v>
      </c>
      <c r="C208" s="22" t="s">
        <v>21</v>
      </c>
      <c r="D208" s="178">
        <v>1E-3</v>
      </c>
      <c r="E208" s="178">
        <v>1E-3</v>
      </c>
      <c r="F208" s="178">
        <v>1E-3</v>
      </c>
      <c r="G208" s="178">
        <v>1E-3</v>
      </c>
    </row>
    <row r="209" spans="1:7" x14ac:dyDescent="0.25">
      <c r="A209" s="22" t="s">
        <v>36</v>
      </c>
      <c r="B209" s="22" t="s">
        <v>39</v>
      </c>
      <c r="C209" s="22" t="s">
        <v>22</v>
      </c>
      <c r="D209" s="177">
        <v>1.5489535435811871E-3</v>
      </c>
      <c r="E209" s="177">
        <v>0.98829507379808912</v>
      </c>
      <c r="F209" s="177">
        <v>93.81811467093722</v>
      </c>
      <c r="G209" s="177">
        <v>4.14154257941194</v>
      </c>
    </row>
    <row r="210" spans="1:7" x14ac:dyDescent="0.25">
      <c r="A210" s="22" t="s">
        <v>36</v>
      </c>
      <c r="B210" s="22" t="s">
        <v>39</v>
      </c>
      <c r="C210" s="22" t="s">
        <v>23</v>
      </c>
      <c r="D210" s="177">
        <v>1.5489535435811871E-3</v>
      </c>
      <c r="E210" s="177">
        <v>0.98829507379808912</v>
      </c>
      <c r="F210" s="177">
        <v>93.81811467093722</v>
      </c>
      <c r="G210" s="177">
        <v>4.14154257941194</v>
      </c>
    </row>
    <row r="211" spans="1:7" x14ac:dyDescent="0.25">
      <c r="A211" s="22" t="s">
        <v>36</v>
      </c>
      <c r="B211" s="22" t="s">
        <v>39</v>
      </c>
      <c r="C211" s="22" t="s">
        <v>24</v>
      </c>
      <c r="D211" s="177">
        <v>1.5489535435811871E-3</v>
      </c>
      <c r="E211" s="177">
        <v>0.98829507379808912</v>
      </c>
      <c r="F211" s="177">
        <v>93.81811467093722</v>
      </c>
      <c r="G211" s="177">
        <v>4.14154257941194</v>
      </c>
    </row>
    <row r="212" spans="1:7" x14ac:dyDescent="0.25">
      <c r="A212" s="22" t="s">
        <v>36</v>
      </c>
      <c r="B212" s="22" t="s">
        <v>39</v>
      </c>
      <c r="C212" s="22" t="s">
        <v>25</v>
      </c>
      <c r="D212" s="177">
        <v>1.5489535435811871E-3</v>
      </c>
      <c r="E212" s="177">
        <v>0.98829507379808912</v>
      </c>
      <c r="F212" s="177">
        <v>93.81811467093722</v>
      </c>
      <c r="G212" s="177">
        <v>4.14154257941194</v>
      </c>
    </row>
    <row r="213" spans="1:7" x14ac:dyDescent="0.25">
      <c r="A213" s="22" t="s">
        <v>36</v>
      </c>
      <c r="B213" s="22" t="s">
        <v>39</v>
      </c>
      <c r="C213" s="22" t="s">
        <v>26</v>
      </c>
      <c r="D213" s="177">
        <v>1.5489535435811871E-3</v>
      </c>
      <c r="E213" s="177">
        <v>0.98829507379808912</v>
      </c>
      <c r="F213" s="177">
        <v>93.81811467093722</v>
      </c>
      <c r="G213" s="177">
        <v>4.14154257941194</v>
      </c>
    </row>
    <row r="214" spans="1:7" x14ac:dyDescent="0.25">
      <c r="A214" s="22" t="s">
        <v>36</v>
      </c>
      <c r="B214" s="22" t="s">
        <v>39</v>
      </c>
      <c r="C214" s="22" t="s">
        <v>27</v>
      </c>
      <c r="D214" s="178">
        <v>1E-3</v>
      </c>
      <c r="E214" s="178">
        <v>1E-3</v>
      </c>
      <c r="F214" s="178">
        <v>1E-3</v>
      </c>
      <c r="G214" s="178">
        <v>1E-3</v>
      </c>
    </row>
    <row r="215" spans="1:7" x14ac:dyDescent="0.25">
      <c r="A215" s="22" t="s">
        <v>36</v>
      </c>
      <c r="B215" s="22" t="s">
        <v>39</v>
      </c>
      <c r="C215" s="22" t="s">
        <v>28</v>
      </c>
      <c r="D215" s="178">
        <v>1E-3</v>
      </c>
      <c r="E215" s="178">
        <v>1E-3</v>
      </c>
      <c r="F215" s="178">
        <v>1E-3</v>
      </c>
      <c r="G215" s="178">
        <v>1E-3</v>
      </c>
    </row>
    <row r="216" spans="1:7" x14ac:dyDescent="0.25">
      <c r="A216" s="22" t="s">
        <v>36</v>
      </c>
      <c r="B216" s="22" t="s">
        <v>39</v>
      </c>
      <c r="C216" s="22" t="s">
        <v>29</v>
      </c>
      <c r="D216" s="178">
        <v>1E-3</v>
      </c>
      <c r="E216" s="178">
        <v>1E-3</v>
      </c>
      <c r="F216" s="178">
        <v>1E-3</v>
      </c>
      <c r="G216" s="178">
        <v>1E-3</v>
      </c>
    </row>
    <row r="217" spans="1:7" x14ac:dyDescent="0.25">
      <c r="A217" s="22" t="s">
        <v>36</v>
      </c>
      <c r="B217" s="22" t="s">
        <v>39</v>
      </c>
      <c r="C217" s="22" t="s">
        <v>30</v>
      </c>
      <c r="D217" s="178">
        <v>1E-3</v>
      </c>
      <c r="E217" s="178">
        <v>1E-3</v>
      </c>
      <c r="F217" s="178">
        <v>1E-3</v>
      </c>
      <c r="G217" s="178">
        <v>1E-3</v>
      </c>
    </row>
    <row r="218" spans="1:7" x14ac:dyDescent="0.25">
      <c r="A218" s="22" t="s">
        <v>46</v>
      </c>
      <c r="B218" s="22" t="s">
        <v>48</v>
      </c>
      <c r="C218" s="22" t="s">
        <v>19</v>
      </c>
      <c r="D218" s="178">
        <v>1E-3</v>
      </c>
      <c r="E218" s="178">
        <v>1E-3</v>
      </c>
      <c r="F218" s="178">
        <v>1E-3</v>
      </c>
      <c r="G218" s="178">
        <v>1E-3</v>
      </c>
    </row>
    <row r="219" spans="1:7" x14ac:dyDescent="0.25">
      <c r="A219" s="22" t="s">
        <v>46</v>
      </c>
      <c r="B219" s="22" t="s">
        <v>48</v>
      </c>
      <c r="C219" s="22" t="s">
        <v>20</v>
      </c>
      <c r="D219" s="178">
        <v>1E-3</v>
      </c>
      <c r="E219" s="178">
        <v>1E-3</v>
      </c>
      <c r="F219" s="178">
        <v>1E-3</v>
      </c>
      <c r="G219" s="178">
        <v>1E-3</v>
      </c>
    </row>
    <row r="220" spans="1:7" x14ac:dyDescent="0.25">
      <c r="A220" s="22" t="s">
        <v>46</v>
      </c>
      <c r="B220" s="22" t="s">
        <v>48</v>
      </c>
      <c r="C220" s="22" t="s">
        <v>21</v>
      </c>
      <c r="D220" s="178">
        <v>1E-3</v>
      </c>
      <c r="E220" s="178">
        <v>1E-3</v>
      </c>
      <c r="F220" s="178">
        <v>1E-3</v>
      </c>
      <c r="G220" s="178">
        <v>1E-3</v>
      </c>
    </row>
    <row r="221" spans="1:7" x14ac:dyDescent="0.25">
      <c r="A221" s="22" t="s">
        <v>46</v>
      </c>
      <c r="B221" s="22" t="s">
        <v>48</v>
      </c>
      <c r="C221" s="22" t="s">
        <v>22</v>
      </c>
      <c r="D221" s="177">
        <v>6.1709502554992385E-2</v>
      </c>
      <c r="E221" s="177">
        <v>1.0143866116025324</v>
      </c>
      <c r="F221" s="177">
        <v>284.53564373492986</v>
      </c>
      <c r="G221" s="177">
        <v>13.934744681072285</v>
      </c>
    </row>
    <row r="222" spans="1:7" x14ac:dyDescent="0.25">
      <c r="A222" s="22" t="s">
        <v>46</v>
      </c>
      <c r="B222" s="22" t="s">
        <v>48</v>
      </c>
      <c r="C222" s="22" t="s">
        <v>23</v>
      </c>
      <c r="D222" s="177">
        <v>6.1709502554992385E-2</v>
      </c>
      <c r="E222" s="177">
        <v>1.0143866116025324</v>
      </c>
      <c r="F222" s="177">
        <v>284.53564373492986</v>
      </c>
      <c r="G222" s="177">
        <v>13.934744681072285</v>
      </c>
    </row>
    <row r="223" spans="1:7" x14ac:dyDescent="0.25">
      <c r="A223" s="22" t="s">
        <v>46</v>
      </c>
      <c r="B223" s="22" t="s">
        <v>48</v>
      </c>
      <c r="C223" s="22" t="s">
        <v>24</v>
      </c>
      <c r="D223" s="177">
        <v>6.1709502554992385E-2</v>
      </c>
      <c r="E223" s="177">
        <v>1.0143866116025324</v>
      </c>
      <c r="F223" s="177">
        <v>284.53564373492986</v>
      </c>
      <c r="G223" s="177">
        <v>13.934744681072285</v>
      </c>
    </row>
    <row r="224" spans="1:7" x14ac:dyDescent="0.25">
      <c r="A224" s="22" t="s">
        <v>46</v>
      </c>
      <c r="B224" s="22" t="s">
        <v>48</v>
      </c>
      <c r="C224" s="22" t="s">
        <v>25</v>
      </c>
      <c r="D224" s="177">
        <v>6.1709502554992385E-2</v>
      </c>
      <c r="E224" s="177">
        <v>1.0143866116025324</v>
      </c>
      <c r="F224" s="177">
        <v>284.53564373492986</v>
      </c>
      <c r="G224" s="177">
        <v>13.934744681072285</v>
      </c>
    </row>
    <row r="225" spans="1:14" x14ac:dyDescent="0.25">
      <c r="A225" s="22" t="s">
        <v>46</v>
      </c>
      <c r="B225" s="22" t="s">
        <v>48</v>
      </c>
      <c r="C225" s="22" t="s">
        <v>26</v>
      </c>
      <c r="D225" s="177">
        <v>6.1709502554992385E-2</v>
      </c>
      <c r="E225" s="177">
        <v>1.0143866116025324</v>
      </c>
      <c r="F225" s="177">
        <v>284.53564373492986</v>
      </c>
      <c r="G225" s="177">
        <v>13.934744681072285</v>
      </c>
    </row>
    <row r="226" spans="1:14" x14ac:dyDescent="0.25">
      <c r="A226" s="22" t="s">
        <v>46</v>
      </c>
      <c r="B226" s="22" t="s">
        <v>48</v>
      </c>
      <c r="C226" s="22" t="s">
        <v>27</v>
      </c>
      <c r="D226" s="178">
        <v>1E-3</v>
      </c>
      <c r="E226" s="178">
        <v>1E-3</v>
      </c>
      <c r="F226" s="178">
        <v>1E-3</v>
      </c>
      <c r="G226" s="178">
        <v>1E-3</v>
      </c>
    </row>
    <row r="227" spans="1:14" x14ac:dyDescent="0.25">
      <c r="A227" s="22" t="s">
        <v>46</v>
      </c>
      <c r="B227" s="22" t="s">
        <v>48</v>
      </c>
      <c r="C227" s="22" t="s">
        <v>28</v>
      </c>
      <c r="D227" s="178">
        <v>1E-3</v>
      </c>
      <c r="E227" s="178">
        <v>1E-3</v>
      </c>
      <c r="F227" s="178">
        <v>1E-3</v>
      </c>
      <c r="G227" s="178">
        <v>1E-3</v>
      </c>
    </row>
    <row r="228" spans="1:14" x14ac:dyDescent="0.25">
      <c r="A228" s="22" t="s">
        <v>46</v>
      </c>
      <c r="B228" s="22" t="s">
        <v>48</v>
      </c>
      <c r="C228" s="22" t="s">
        <v>29</v>
      </c>
      <c r="D228" s="178">
        <v>1E-3</v>
      </c>
      <c r="E228" s="178">
        <v>1E-3</v>
      </c>
      <c r="F228" s="178">
        <v>1E-3</v>
      </c>
      <c r="G228" s="178">
        <v>1E-3</v>
      </c>
    </row>
    <row r="229" spans="1:14" x14ac:dyDescent="0.25">
      <c r="A229" s="22" t="s">
        <v>46</v>
      </c>
      <c r="B229" s="22" t="s">
        <v>48</v>
      </c>
      <c r="C229" s="22" t="s">
        <v>30</v>
      </c>
      <c r="D229" s="178">
        <v>1E-3</v>
      </c>
      <c r="E229" s="178">
        <v>1E-3</v>
      </c>
      <c r="F229" s="178">
        <v>1E-3</v>
      </c>
      <c r="G229" s="178">
        <v>1E-3</v>
      </c>
    </row>
    <row r="230" spans="1:14" x14ac:dyDescent="0.25">
      <c r="A230" s="183" t="s">
        <v>455</v>
      </c>
      <c r="B230" s="183" t="s">
        <v>56</v>
      </c>
      <c r="C230" s="183" t="s">
        <v>19</v>
      </c>
      <c r="D230" s="178">
        <v>1E-3</v>
      </c>
      <c r="E230" s="178">
        <v>1E-3</v>
      </c>
      <c r="F230" s="178">
        <v>1E-3</v>
      </c>
      <c r="G230" s="178">
        <v>1E-3</v>
      </c>
    </row>
    <row r="231" spans="1:14" x14ac:dyDescent="0.25">
      <c r="A231" s="183" t="s">
        <v>455</v>
      </c>
      <c r="B231" s="183" t="s">
        <v>56</v>
      </c>
      <c r="C231" s="183" t="s">
        <v>20</v>
      </c>
      <c r="D231" s="178">
        <v>1E-3</v>
      </c>
      <c r="E231" s="178">
        <v>1E-3</v>
      </c>
      <c r="F231" s="178">
        <v>1E-3</v>
      </c>
      <c r="G231" s="178">
        <v>1E-3</v>
      </c>
    </row>
    <row r="232" spans="1:14" x14ac:dyDescent="0.25">
      <c r="A232" s="183" t="s">
        <v>455</v>
      </c>
      <c r="B232" s="183" t="s">
        <v>56</v>
      </c>
      <c r="C232" s="183" t="s">
        <v>21</v>
      </c>
      <c r="D232" s="178">
        <v>1E-3</v>
      </c>
      <c r="E232" s="178">
        <v>1E-3</v>
      </c>
      <c r="F232" s="178">
        <v>1E-3</v>
      </c>
      <c r="G232" s="178">
        <v>1E-3</v>
      </c>
    </row>
    <row r="233" spans="1:14" x14ac:dyDescent="0.25">
      <c r="A233" s="183" t="s">
        <v>455</v>
      </c>
      <c r="B233" s="183" t="s">
        <v>56</v>
      </c>
      <c r="C233" s="183" t="s">
        <v>22</v>
      </c>
      <c r="D233" s="177">
        <v>3.1321877206330118E-2</v>
      </c>
      <c r="E233" s="177">
        <v>0.98617494815698514</v>
      </c>
      <c r="F233" s="177">
        <v>20.060948489746195</v>
      </c>
      <c r="G233" s="177">
        <v>3.0630990343734794</v>
      </c>
    </row>
    <row r="234" spans="1:14" x14ac:dyDescent="0.25">
      <c r="A234" s="183" t="s">
        <v>455</v>
      </c>
      <c r="B234" s="183" t="s">
        <v>56</v>
      </c>
      <c r="C234" s="183" t="s">
        <v>23</v>
      </c>
      <c r="D234" s="177">
        <v>3.1321877206330118E-2</v>
      </c>
      <c r="E234" s="177">
        <v>0.98617494815698514</v>
      </c>
      <c r="F234" s="177">
        <v>20.060948489746195</v>
      </c>
      <c r="G234" s="177">
        <v>3.0630990343734794</v>
      </c>
      <c r="M234" s="183"/>
      <c r="N234" s="183"/>
    </row>
    <row r="235" spans="1:14" x14ac:dyDescent="0.25">
      <c r="A235" s="183" t="s">
        <v>455</v>
      </c>
      <c r="B235" s="183" t="s">
        <v>56</v>
      </c>
      <c r="C235" s="183" t="s">
        <v>24</v>
      </c>
      <c r="D235" s="177">
        <v>3.1321877206330118E-2</v>
      </c>
      <c r="E235" s="177">
        <v>0.98617494815698514</v>
      </c>
      <c r="F235" s="177">
        <v>20.060948489746195</v>
      </c>
      <c r="G235" s="177">
        <v>3.0630990343734794</v>
      </c>
      <c r="M235" s="183"/>
      <c r="N235" s="183"/>
    </row>
    <row r="236" spans="1:14" x14ac:dyDescent="0.25">
      <c r="A236" s="183" t="s">
        <v>455</v>
      </c>
      <c r="B236" s="183" t="s">
        <v>56</v>
      </c>
      <c r="C236" s="183" t="s">
        <v>25</v>
      </c>
      <c r="D236" s="177">
        <v>3.1321877206330118E-2</v>
      </c>
      <c r="E236" s="177">
        <v>0.98617494815698514</v>
      </c>
      <c r="F236" s="177">
        <v>20.060948489746195</v>
      </c>
      <c r="G236" s="177">
        <v>3.0630990343734794</v>
      </c>
      <c r="M236" s="183"/>
      <c r="N236" s="183"/>
    </row>
    <row r="237" spans="1:14" x14ac:dyDescent="0.25">
      <c r="A237" s="183" t="s">
        <v>455</v>
      </c>
      <c r="B237" s="183" t="s">
        <v>56</v>
      </c>
      <c r="C237" s="183" t="s">
        <v>26</v>
      </c>
      <c r="D237" s="177">
        <v>3.1321877206330118E-2</v>
      </c>
      <c r="E237" s="177">
        <v>0.98617494815698514</v>
      </c>
      <c r="F237" s="177">
        <v>20.060948489746195</v>
      </c>
      <c r="G237" s="177">
        <v>3.0630990343734794</v>
      </c>
    </row>
    <row r="238" spans="1:14" x14ac:dyDescent="0.25">
      <c r="A238" s="183" t="s">
        <v>455</v>
      </c>
      <c r="B238" s="183" t="s">
        <v>56</v>
      </c>
      <c r="C238" s="183" t="s">
        <v>27</v>
      </c>
      <c r="D238" s="178">
        <v>1E-3</v>
      </c>
      <c r="E238" s="178">
        <v>1E-3</v>
      </c>
      <c r="F238" s="178">
        <v>1E-3</v>
      </c>
      <c r="G238" s="178">
        <v>1E-3</v>
      </c>
      <c r="M238" s="183"/>
      <c r="N238" s="183"/>
    </row>
    <row r="239" spans="1:14" x14ac:dyDescent="0.25">
      <c r="A239" s="183" t="s">
        <v>455</v>
      </c>
      <c r="B239" s="183" t="s">
        <v>56</v>
      </c>
      <c r="C239" s="183" t="s">
        <v>28</v>
      </c>
      <c r="D239" s="178">
        <v>1E-3</v>
      </c>
      <c r="E239" s="178">
        <v>1E-3</v>
      </c>
      <c r="F239" s="178">
        <v>1E-3</v>
      </c>
      <c r="G239" s="178">
        <v>1E-3</v>
      </c>
    </row>
    <row r="240" spans="1:14" x14ac:dyDescent="0.25">
      <c r="A240" s="183" t="s">
        <v>455</v>
      </c>
      <c r="B240" s="183" t="s">
        <v>56</v>
      </c>
      <c r="C240" s="183" t="s">
        <v>29</v>
      </c>
      <c r="D240" s="178">
        <v>1E-3</v>
      </c>
      <c r="E240" s="178">
        <v>1E-3</v>
      </c>
      <c r="F240" s="178">
        <v>1E-3</v>
      </c>
      <c r="G240" s="178">
        <v>1E-3</v>
      </c>
      <c r="M240" s="183"/>
      <c r="N240" s="183"/>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77">
        <v>20.060948489746195</v>
      </c>
      <c r="G245" s="177">
        <v>3.0630990343734794</v>
      </c>
    </row>
    <row r="246" spans="1:7" x14ac:dyDescent="0.25">
      <c r="A246" s="183" t="s">
        <v>58</v>
      </c>
      <c r="B246" s="183" t="s">
        <v>57</v>
      </c>
      <c r="C246" s="183" t="s">
        <v>23</v>
      </c>
      <c r="D246" s="177">
        <v>3.1321877206330118E-2</v>
      </c>
      <c r="E246" s="177">
        <v>0.98617494815698514</v>
      </c>
      <c r="F246" s="177">
        <v>20.060948489746195</v>
      </c>
      <c r="G246" s="177">
        <v>3.0630990343734794</v>
      </c>
    </row>
    <row r="247" spans="1:7" x14ac:dyDescent="0.25">
      <c r="A247" s="183" t="s">
        <v>58</v>
      </c>
      <c r="B247" s="183" t="s">
        <v>57</v>
      </c>
      <c r="C247" s="183" t="s">
        <v>24</v>
      </c>
      <c r="D247" s="177">
        <v>3.1321877206330118E-2</v>
      </c>
      <c r="E247" s="177">
        <v>0.98617494815698514</v>
      </c>
      <c r="F247" s="177">
        <v>20.060948489746195</v>
      </c>
      <c r="G247" s="177">
        <v>3.0630990343734794</v>
      </c>
    </row>
    <row r="248" spans="1:7" x14ac:dyDescent="0.25">
      <c r="A248" s="183" t="s">
        <v>58</v>
      </c>
      <c r="B248" s="183" t="s">
        <v>57</v>
      </c>
      <c r="C248" s="183" t="s">
        <v>25</v>
      </c>
      <c r="D248" s="177">
        <v>3.1321877206330118E-2</v>
      </c>
      <c r="E248" s="177">
        <v>0.98617494815698514</v>
      </c>
      <c r="F248" s="177">
        <v>20.060948489746195</v>
      </c>
      <c r="G248" s="177">
        <v>3.0630990343734794</v>
      </c>
    </row>
    <row r="249" spans="1:7" x14ac:dyDescent="0.25">
      <c r="A249" s="183" t="s">
        <v>58</v>
      </c>
      <c r="B249" s="183" t="s">
        <v>57</v>
      </c>
      <c r="C249" s="183" t="s">
        <v>26</v>
      </c>
      <c r="D249" s="177">
        <v>3.1321877206330118E-2</v>
      </c>
      <c r="E249" s="177">
        <v>0.98617494815698514</v>
      </c>
      <c r="F249" s="177">
        <v>20.060948489746195</v>
      </c>
      <c r="G249" s="177">
        <v>3.0630990343734794</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77">
        <v>20.060948489746195</v>
      </c>
      <c r="G257" s="177">
        <v>3.0630990343734794</v>
      </c>
    </row>
    <row r="258" spans="1:7" x14ac:dyDescent="0.25">
      <c r="A258" s="183" t="s">
        <v>59</v>
      </c>
      <c r="B258" s="183" t="s">
        <v>455</v>
      </c>
      <c r="C258" s="183" t="s">
        <v>23</v>
      </c>
      <c r="D258" s="177">
        <v>3.1321877206330118E-2</v>
      </c>
      <c r="E258" s="177">
        <v>0.98617494815698514</v>
      </c>
      <c r="F258" s="177">
        <v>20.060948489746195</v>
      </c>
      <c r="G258" s="177">
        <v>3.0630990343734794</v>
      </c>
    </row>
    <row r="259" spans="1:7" x14ac:dyDescent="0.25">
      <c r="A259" s="183" t="s">
        <v>59</v>
      </c>
      <c r="B259" s="183" t="s">
        <v>455</v>
      </c>
      <c r="C259" s="183" t="s">
        <v>24</v>
      </c>
      <c r="D259" s="177">
        <v>3.1321877206330118E-2</v>
      </c>
      <c r="E259" s="177">
        <v>0.98617494815698514</v>
      </c>
      <c r="F259" s="177">
        <v>20.060948489746195</v>
      </c>
      <c r="G259" s="177">
        <v>3.0630990343734794</v>
      </c>
    </row>
    <row r="260" spans="1:7" x14ac:dyDescent="0.25">
      <c r="A260" s="183" t="s">
        <v>59</v>
      </c>
      <c r="B260" s="183" t="s">
        <v>455</v>
      </c>
      <c r="C260" s="183" t="s">
        <v>25</v>
      </c>
      <c r="D260" s="177">
        <v>3.1321877206330118E-2</v>
      </c>
      <c r="E260" s="177">
        <v>0.98617494815698514</v>
      </c>
      <c r="F260" s="177">
        <v>20.060948489746195</v>
      </c>
      <c r="G260" s="177">
        <v>3.0630990343734794</v>
      </c>
    </row>
    <row r="261" spans="1:7" x14ac:dyDescent="0.25">
      <c r="A261" s="183" t="s">
        <v>59</v>
      </c>
      <c r="B261" s="183" t="s">
        <v>455</v>
      </c>
      <c r="C261" s="183" t="s">
        <v>26</v>
      </c>
      <c r="D261" s="177">
        <v>3.1321877206330118E-2</v>
      </c>
      <c r="E261" s="177">
        <v>0.98617494815698514</v>
      </c>
      <c r="F261" s="177">
        <v>20.060948489746195</v>
      </c>
      <c r="G261" s="177">
        <v>3.0630990343734794</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77">
        <v>20.060948489746195</v>
      </c>
      <c r="G269" s="177">
        <v>3.0630990343734794</v>
      </c>
    </row>
    <row r="270" spans="1:7" x14ac:dyDescent="0.25">
      <c r="A270" s="183" t="s">
        <v>57</v>
      </c>
      <c r="B270" s="183" t="s">
        <v>458</v>
      </c>
      <c r="C270" s="183" t="s">
        <v>23</v>
      </c>
      <c r="D270" s="177">
        <v>3.1321877206330118E-2</v>
      </c>
      <c r="E270" s="177">
        <v>0.98617494815698514</v>
      </c>
      <c r="F270" s="177">
        <v>20.060948489746195</v>
      </c>
      <c r="G270" s="177">
        <v>3.0630990343734794</v>
      </c>
    </row>
    <row r="271" spans="1:7" x14ac:dyDescent="0.25">
      <c r="A271" s="183" t="s">
        <v>57</v>
      </c>
      <c r="B271" s="183" t="s">
        <v>458</v>
      </c>
      <c r="C271" s="183" t="s">
        <v>24</v>
      </c>
      <c r="D271" s="177">
        <v>3.1321877206330118E-2</v>
      </c>
      <c r="E271" s="177">
        <v>0.98617494815698514</v>
      </c>
      <c r="F271" s="177">
        <v>20.060948489746195</v>
      </c>
      <c r="G271" s="177">
        <v>3.0630990343734794</v>
      </c>
    </row>
    <row r="272" spans="1:7" x14ac:dyDescent="0.25">
      <c r="A272" s="183" t="s">
        <v>57</v>
      </c>
      <c r="B272" s="183" t="s">
        <v>458</v>
      </c>
      <c r="C272" s="183" t="s">
        <v>25</v>
      </c>
      <c r="D272" s="177">
        <v>3.1321877206330118E-2</v>
      </c>
      <c r="E272" s="177">
        <v>0.98617494815698514</v>
      </c>
      <c r="F272" s="177">
        <v>20.060948489746195</v>
      </c>
      <c r="G272" s="177">
        <v>3.0630990343734794</v>
      </c>
    </row>
    <row r="273" spans="1:7" x14ac:dyDescent="0.25">
      <c r="A273" s="183" t="s">
        <v>57</v>
      </c>
      <c r="B273" s="183" t="s">
        <v>458</v>
      </c>
      <c r="C273" s="183" t="s">
        <v>26</v>
      </c>
      <c r="D273" s="177">
        <v>3.1321877206330118E-2</v>
      </c>
      <c r="E273" s="177">
        <v>0.98617494815698514</v>
      </c>
      <c r="F273" s="177">
        <v>20.060948489746195</v>
      </c>
      <c r="G273" s="177">
        <v>3.0630990343734794</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77">
        <v>20.060948489746195</v>
      </c>
      <c r="G281" s="177">
        <v>3.0630990343734794</v>
      </c>
    </row>
    <row r="282" spans="1:7" x14ac:dyDescent="0.25">
      <c r="A282" s="183" t="s">
        <v>50</v>
      </c>
      <c r="B282" s="183" t="s">
        <v>49</v>
      </c>
      <c r="C282" s="183" t="s">
        <v>23</v>
      </c>
      <c r="D282" s="177">
        <v>3.1321877206330118E-2</v>
      </c>
      <c r="E282" s="177">
        <v>0.98617494815698514</v>
      </c>
      <c r="F282" s="177">
        <v>20.060948489746195</v>
      </c>
      <c r="G282" s="177">
        <v>3.0630990343734794</v>
      </c>
    </row>
    <row r="283" spans="1:7" x14ac:dyDescent="0.25">
      <c r="A283" s="183" t="s">
        <v>50</v>
      </c>
      <c r="B283" s="183" t="s">
        <v>49</v>
      </c>
      <c r="C283" s="183" t="s">
        <v>24</v>
      </c>
      <c r="D283" s="177">
        <v>3.1321877206330118E-2</v>
      </c>
      <c r="E283" s="177">
        <v>0.98617494815698514</v>
      </c>
      <c r="F283" s="177">
        <v>20.060948489746195</v>
      </c>
      <c r="G283" s="177">
        <v>3.0630990343734794</v>
      </c>
    </row>
    <row r="284" spans="1:7" x14ac:dyDescent="0.25">
      <c r="A284" s="183" t="s">
        <v>50</v>
      </c>
      <c r="B284" s="183" t="s">
        <v>49</v>
      </c>
      <c r="C284" s="183" t="s">
        <v>25</v>
      </c>
      <c r="D284" s="177">
        <v>3.1321877206330118E-2</v>
      </c>
      <c r="E284" s="177">
        <v>0.98617494815698514</v>
      </c>
      <c r="F284" s="177">
        <v>20.060948489746195</v>
      </c>
      <c r="G284" s="177">
        <v>3.0630990343734794</v>
      </c>
    </row>
    <row r="285" spans="1:7" x14ac:dyDescent="0.25">
      <c r="A285" s="183" t="s">
        <v>50</v>
      </c>
      <c r="B285" s="183" t="s">
        <v>49</v>
      </c>
      <c r="C285" s="183" t="s">
        <v>26</v>
      </c>
      <c r="D285" s="177">
        <v>3.1321877206330118E-2</v>
      </c>
      <c r="E285" s="177">
        <v>0.98617494815698514</v>
      </c>
      <c r="F285" s="177">
        <v>20.060948489746195</v>
      </c>
      <c r="G285" s="177">
        <v>3.0630990343734794</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77">
        <v>20.060948489746195</v>
      </c>
      <c r="G293" s="177">
        <v>3.0630990343734794</v>
      </c>
    </row>
    <row r="294" spans="1:7" x14ac:dyDescent="0.25">
      <c r="A294" s="183" t="s">
        <v>458</v>
      </c>
      <c r="B294" s="183" t="s">
        <v>461</v>
      </c>
      <c r="C294" s="183" t="s">
        <v>23</v>
      </c>
      <c r="D294" s="177">
        <v>3.1321877206330118E-2</v>
      </c>
      <c r="E294" s="177">
        <v>0.98617494815698514</v>
      </c>
      <c r="F294" s="177">
        <v>20.060948489746195</v>
      </c>
      <c r="G294" s="177">
        <v>3.0630990343734794</v>
      </c>
    </row>
    <row r="295" spans="1:7" x14ac:dyDescent="0.25">
      <c r="A295" s="183" t="s">
        <v>458</v>
      </c>
      <c r="B295" s="183" t="s">
        <v>461</v>
      </c>
      <c r="C295" s="183" t="s">
        <v>24</v>
      </c>
      <c r="D295" s="177">
        <v>3.1321877206330118E-2</v>
      </c>
      <c r="E295" s="177">
        <v>0.98617494815698514</v>
      </c>
      <c r="F295" s="177">
        <v>20.060948489746195</v>
      </c>
      <c r="G295" s="177">
        <v>3.0630990343734794</v>
      </c>
    </row>
    <row r="296" spans="1:7" x14ac:dyDescent="0.25">
      <c r="A296" s="183" t="s">
        <v>458</v>
      </c>
      <c r="B296" s="183" t="s">
        <v>461</v>
      </c>
      <c r="C296" s="183" t="s">
        <v>25</v>
      </c>
      <c r="D296" s="177">
        <v>3.1321877206330118E-2</v>
      </c>
      <c r="E296" s="177">
        <v>0.98617494815698514</v>
      </c>
      <c r="F296" s="177">
        <v>20.060948489746195</v>
      </c>
      <c r="G296" s="177">
        <v>3.0630990343734794</v>
      </c>
    </row>
    <row r="297" spans="1:7" x14ac:dyDescent="0.25">
      <c r="A297" s="183" t="s">
        <v>458</v>
      </c>
      <c r="B297" s="183" t="s">
        <v>461</v>
      </c>
      <c r="C297" s="183" t="s">
        <v>26</v>
      </c>
      <c r="D297" s="177">
        <v>3.1321877206330118E-2</v>
      </c>
      <c r="E297" s="177">
        <v>0.98617494815698514</v>
      </c>
      <c r="F297" s="177">
        <v>20.060948489746195</v>
      </c>
      <c r="G297" s="177">
        <v>3.0630990343734794</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77">
        <v>20.060948489746195</v>
      </c>
      <c r="G305" s="177">
        <v>3.0630990343734794</v>
      </c>
    </row>
    <row r="306" spans="1:7" x14ac:dyDescent="0.25">
      <c r="A306" s="183" t="s">
        <v>461</v>
      </c>
      <c r="B306" s="183" t="s">
        <v>56</v>
      </c>
      <c r="C306" s="183" t="s">
        <v>23</v>
      </c>
      <c r="D306" s="177">
        <v>3.1321877206330118E-2</v>
      </c>
      <c r="E306" s="177">
        <v>0.98617494815698514</v>
      </c>
      <c r="F306" s="177">
        <v>20.060948489746195</v>
      </c>
      <c r="G306" s="177">
        <v>3.0630990343734794</v>
      </c>
    </row>
    <row r="307" spans="1:7" x14ac:dyDescent="0.25">
      <c r="A307" s="183" t="s">
        <v>461</v>
      </c>
      <c r="B307" s="183" t="s">
        <v>56</v>
      </c>
      <c r="C307" s="183" t="s">
        <v>24</v>
      </c>
      <c r="D307" s="177">
        <v>3.1321877206330118E-2</v>
      </c>
      <c r="E307" s="177">
        <v>0.98617494815698514</v>
      </c>
      <c r="F307" s="177">
        <v>20.060948489746195</v>
      </c>
      <c r="G307" s="177">
        <v>3.0630990343734794</v>
      </c>
    </row>
    <row r="308" spans="1:7" x14ac:dyDescent="0.25">
      <c r="A308" s="183" t="s">
        <v>461</v>
      </c>
      <c r="B308" s="183" t="s">
        <v>56</v>
      </c>
      <c r="C308" s="183" t="s">
        <v>25</v>
      </c>
      <c r="D308" s="177">
        <v>3.1321877206330118E-2</v>
      </c>
      <c r="E308" s="177">
        <v>0.98617494815698514</v>
      </c>
      <c r="F308" s="177">
        <v>20.060948489746195</v>
      </c>
      <c r="G308" s="177">
        <v>3.0630990343734794</v>
      </c>
    </row>
    <row r="309" spans="1:7" x14ac:dyDescent="0.25">
      <c r="A309" s="183" t="s">
        <v>461</v>
      </c>
      <c r="B309" s="183" t="s">
        <v>56</v>
      </c>
      <c r="C309" s="183" t="s">
        <v>26</v>
      </c>
      <c r="D309" s="177">
        <v>3.1321877206330118E-2</v>
      </c>
      <c r="E309" s="177">
        <v>0.98617494815698514</v>
      </c>
      <c r="F309" s="177">
        <v>20.060948489746195</v>
      </c>
      <c r="G309" s="177">
        <v>3.0630990343734794</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E25"/>
  <sheetViews>
    <sheetView workbookViewId="0">
      <selection activeCell="B31" sqref="B31"/>
    </sheetView>
  </sheetViews>
  <sheetFormatPr defaultRowHeight="15" x14ac:dyDescent="0.25"/>
  <cols>
    <col min="3" max="3" width="17.5703125" customWidth="1"/>
  </cols>
  <sheetData>
    <row r="1" spans="1:5" x14ac:dyDescent="0.25">
      <c r="A1" s="20"/>
      <c r="B1" s="20"/>
      <c r="C1" s="20"/>
      <c r="D1" s="20" t="s">
        <v>11</v>
      </c>
      <c r="E1" s="20" t="s">
        <v>12</v>
      </c>
    </row>
    <row r="2" spans="1:5" x14ac:dyDescent="0.25">
      <c r="A2" s="22" t="s">
        <v>46</v>
      </c>
      <c r="B2" s="22" t="s">
        <v>48</v>
      </c>
      <c r="C2" s="22" t="s">
        <v>19</v>
      </c>
      <c r="D2" s="149">
        <v>2.9999999999999997E-4</v>
      </c>
      <c r="E2" s="24">
        <v>0.33729999999999999</v>
      </c>
    </row>
    <row r="3" spans="1:5" x14ac:dyDescent="0.25">
      <c r="A3" s="22" t="s">
        <v>46</v>
      </c>
      <c r="B3" s="22" t="s">
        <v>48</v>
      </c>
      <c r="C3" s="22" t="s">
        <v>20</v>
      </c>
      <c r="D3" s="149">
        <v>2.0000000000000002E-5</v>
      </c>
      <c r="E3" s="24">
        <v>0.41210000000000002</v>
      </c>
    </row>
    <row r="4" spans="1:5" x14ac:dyDescent="0.25">
      <c r="A4" s="22" t="s">
        <v>46</v>
      </c>
      <c r="B4" s="22" t="s">
        <v>48</v>
      </c>
      <c r="C4" s="22" t="s">
        <v>21</v>
      </c>
      <c r="D4" s="149">
        <v>7.9999999999999996E-6</v>
      </c>
      <c r="E4" s="24">
        <v>0.30509999999999998</v>
      </c>
    </row>
    <row r="5" spans="1:5" x14ac:dyDescent="0.25">
      <c r="A5" s="22" t="s">
        <v>46</v>
      </c>
      <c r="B5" s="22" t="s">
        <v>48</v>
      </c>
      <c r="C5" s="22" t="s">
        <v>22</v>
      </c>
      <c r="D5" s="149">
        <v>2.0000000000000002E-5</v>
      </c>
      <c r="E5" s="24">
        <v>0.13730000000000001</v>
      </c>
    </row>
    <row r="6" spans="1:5" x14ac:dyDescent="0.25">
      <c r="A6" s="22" t="s">
        <v>46</v>
      </c>
      <c r="B6" s="22" t="s">
        <v>48</v>
      </c>
      <c r="C6" s="22" t="s">
        <v>23</v>
      </c>
      <c r="D6" s="149">
        <v>3.0000000000000001E-6</v>
      </c>
      <c r="E6" s="24">
        <v>0.1211</v>
      </c>
    </row>
    <row r="7" spans="1:5" x14ac:dyDescent="0.25">
      <c r="A7" s="22" t="s">
        <v>46</v>
      </c>
      <c r="B7" s="22" t="s">
        <v>48</v>
      </c>
      <c r="C7" s="22" t="s">
        <v>24</v>
      </c>
      <c r="D7" s="149">
        <v>6.9999999999999999E-6</v>
      </c>
      <c r="E7" s="24">
        <v>0.1167</v>
      </c>
    </row>
    <row r="8" spans="1:5" x14ac:dyDescent="0.25">
      <c r="A8" s="22" t="s">
        <v>46</v>
      </c>
      <c r="B8" s="22" t="s">
        <v>48</v>
      </c>
      <c r="C8" s="22" t="s">
        <v>25</v>
      </c>
      <c r="D8" s="150">
        <v>2.0000000000000002E-5</v>
      </c>
      <c r="E8" s="150">
        <v>0.1396</v>
      </c>
    </row>
    <row r="9" spans="1:5" x14ac:dyDescent="0.25">
      <c r="A9" s="22" t="s">
        <v>46</v>
      </c>
      <c r="B9" s="22" t="s">
        <v>48</v>
      </c>
      <c r="C9" s="22" t="s">
        <v>26</v>
      </c>
      <c r="D9" s="150">
        <v>3.0000000000000001E-5</v>
      </c>
      <c r="E9" s="150">
        <v>0.1343</v>
      </c>
    </row>
    <row r="10" spans="1:5" x14ac:dyDescent="0.25">
      <c r="A10" s="22" t="s">
        <v>46</v>
      </c>
      <c r="B10" s="22" t="s">
        <v>48</v>
      </c>
      <c r="C10" s="22" t="s">
        <v>27</v>
      </c>
      <c r="D10" s="150">
        <v>1E-4</v>
      </c>
      <c r="E10" s="150">
        <v>0.1656</v>
      </c>
    </row>
    <row r="11" spans="1:5" x14ac:dyDescent="0.25">
      <c r="A11" s="22" t="s">
        <v>46</v>
      </c>
      <c r="B11" s="22" t="s">
        <v>48</v>
      </c>
      <c r="C11" s="22" t="s">
        <v>28</v>
      </c>
      <c r="D11" s="150">
        <v>6.0000000000000002E-5</v>
      </c>
      <c r="E11" s="150">
        <v>0.185</v>
      </c>
    </row>
    <row r="12" spans="1:5" x14ac:dyDescent="0.25">
      <c r="A12" s="22" t="s">
        <v>46</v>
      </c>
      <c r="B12" s="22" t="s">
        <v>48</v>
      </c>
      <c r="C12" s="22" t="s">
        <v>29</v>
      </c>
      <c r="D12" s="150">
        <v>1E-4</v>
      </c>
      <c r="E12" s="150">
        <v>0.39319999999999999</v>
      </c>
    </row>
    <row r="13" spans="1:5" x14ac:dyDescent="0.25">
      <c r="A13" s="22" t="s">
        <v>46</v>
      </c>
      <c r="B13" s="22" t="s">
        <v>48</v>
      </c>
      <c r="C13" s="22" t="s">
        <v>30</v>
      </c>
      <c r="D13" s="150">
        <v>1E-4</v>
      </c>
      <c r="E13" s="150">
        <v>0.40100000000000002</v>
      </c>
    </row>
    <row r="14" spans="1:5" x14ac:dyDescent="0.25">
      <c r="A14" s="22"/>
      <c r="B14" s="22"/>
      <c r="C14" s="22"/>
      <c r="D14" s="149"/>
      <c r="E14" s="24"/>
    </row>
    <row r="15" spans="1:5" x14ac:dyDescent="0.25">
      <c r="A15" s="22"/>
      <c r="B15" s="22"/>
      <c r="C15" s="22"/>
      <c r="D15" s="149"/>
      <c r="E15" s="24"/>
    </row>
    <row r="16" spans="1:5" x14ac:dyDescent="0.25">
      <c r="A16" s="22"/>
      <c r="B16" s="22"/>
      <c r="C16" s="22"/>
      <c r="D16" s="149"/>
      <c r="E16" s="24"/>
    </row>
    <row r="17" spans="1:5" x14ac:dyDescent="0.25">
      <c r="A17" s="22"/>
      <c r="B17" s="22"/>
      <c r="C17" s="22"/>
      <c r="D17" s="149"/>
      <c r="E17" s="24"/>
    </row>
    <row r="18" spans="1:5" x14ac:dyDescent="0.25">
      <c r="A18" s="22"/>
      <c r="B18" s="22"/>
      <c r="C18" s="22"/>
      <c r="D18" s="149"/>
      <c r="E18" s="24"/>
    </row>
    <row r="19" spans="1:5" x14ac:dyDescent="0.25">
      <c r="A19" s="22"/>
      <c r="B19" s="22"/>
      <c r="C19" s="22"/>
      <c r="D19" s="149"/>
      <c r="E19" s="24"/>
    </row>
    <row r="20" spans="1:5" x14ac:dyDescent="0.25">
      <c r="A20" s="22"/>
      <c r="B20" s="22"/>
      <c r="C20" s="22"/>
      <c r="D20" s="150"/>
      <c r="E20" s="150"/>
    </row>
    <row r="21" spans="1:5" x14ac:dyDescent="0.25">
      <c r="A21" s="22"/>
      <c r="B21" s="22"/>
      <c r="C21" s="22"/>
      <c r="D21" s="150"/>
      <c r="E21" s="150"/>
    </row>
    <row r="22" spans="1:5" x14ac:dyDescent="0.25">
      <c r="A22" s="22"/>
      <c r="B22" s="22"/>
      <c r="C22" s="22"/>
      <c r="D22" s="150"/>
      <c r="E22" s="150"/>
    </row>
    <row r="23" spans="1:5" x14ac:dyDescent="0.25">
      <c r="A23" s="22"/>
      <c r="B23" s="22"/>
      <c r="C23" s="22"/>
      <c r="D23" s="150"/>
      <c r="E23" s="150"/>
    </row>
    <row r="24" spans="1:5" x14ac:dyDescent="0.25">
      <c r="A24" s="22"/>
      <c r="B24" s="22"/>
      <c r="C24" s="22"/>
      <c r="D24" s="150"/>
      <c r="E24" s="150"/>
    </row>
    <row r="25" spans="1:5" x14ac:dyDescent="0.25">
      <c r="A25" s="22"/>
      <c r="B25" s="22"/>
      <c r="C25" s="22"/>
      <c r="D25" s="150"/>
      <c r="E25" s="150"/>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5"/>
  <dimension ref="A1:H1048576"/>
  <sheetViews>
    <sheetView topLeftCell="A8" workbookViewId="0">
      <selection activeCell="C26" sqref="A1:C26"/>
    </sheetView>
  </sheetViews>
  <sheetFormatPr defaultRowHeight="15" x14ac:dyDescent="0.25"/>
  <sheetData>
    <row r="1" spans="1:8" x14ac:dyDescent="0.25">
      <c r="A1" t="s">
        <v>32</v>
      </c>
      <c r="B1" t="s">
        <v>33</v>
      </c>
      <c r="C1">
        <v>14090</v>
      </c>
    </row>
    <row r="2" spans="1:8" x14ac:dyDescent="0.25">
      <c r="A2" t="s">
        <v>7</v>
      </c>
      <c r="B2" t="s">
        <v>33</v>
      </c>
      <c r="C2">
        <v>470</v>
      </c>
    </row>
    <row r="3" spans="1:8" x14ac:dyDescent="0.25">
      <c r="A3" t="s">
        <v>33</v>
      </c>
      <c r="B3" t="s">
        <v>8</v>
      </c>
      <c r="C3">
        <v>11513</v>
      </c>
      <c r="G3" s="22"/>
      <c r="H3" s="22"/>
    </row>
    <row r="4" spans="1:8" x14ac:dyDescent="0.25">
      <c r="A4" t="s">
        <v>46</v>
      </c>
      <c r="B4" t="s">
        <v>48</v>
      </c>
      <c r="C4">
        <v>33740</v>
      </c>
      <c r="G4" s="22"/>
      <c r="H4" s="22"/>
    </row>
    <row r="5" spans="1:8" x14ac:dyDescent="0.25">
      <c r="A5" s="22" t="s">
        <v>61</v>
      </c>
      <c r="B5" s="22" t="s">
        <v>31</v>
      </c>
      <c r="C5" s="22">
        <v>21736.476316384797</v>
      </c>
      <c r="G5" s="22"/>
      <c r="H5" s="22"/>
    </row>
    <row r="6" spans="1:8" x14ac:dyDescent="0.25">
      <c r="A6" s="22" t="s">
        <v>31</v>
      </c>
      <c r="B6" s="22" t="s">
        <v>32</v>
      </c>
      <c r="C6" s="22">
        <v>55344.137738351703</v>
      </c>
      <c r="G6" s="22"/>
      <c r="H6" s="22"/>
    </row>
    <row r="7" spans="1:8" x14ac:dyDescent="0.25">
      <c r="A7" s="22" t="s">
        <v>8</v>
      </c>
      <c r="B7" s="22" t="s">
        <v>34</v>
      </c>
      <c r="C7" s="22">
        <v>13304.680713079499</v>
      </c>
    </row>
    <row r="8" spans="1:8" x14ac:dyDescent="0.25">
      <c r="A8" s="22" t="s">
        <v>34</v>
      </c>
      <c r="B8" s="22" t="s">
        <v>36</v>
      </c>
      <c r="C8" s="22">
        <v>8267.8961608270001</v>
      </c>
    </row>
    <row r="9" spans="1:8" x14ac:dyDescent="0.25">
      <c r="A9" s="22" t="s">
        <v>39</v>
      </c>
      <c r="B9" s="22" t="s">
        <v>41</v>
      </c>
      <c r="C9" s="22">
        <v>14391.807900190001</v>
      </c>
      <c r="G9" s="22"/>
      <c r="H9" s="22"/>
    </row>
    <row r="10" spans="1:8" x14ac:dyDescent="0.25">
      <c r="A10" s="22" t="s">
        <v>41</v>
      </c>
      <c r="B10" s="22" t="s">
        <v>44</v>
      </c>
      <c r="C10" s="22">
        <v>12605.1800972</v>
      </c>
      <c r="G10" s="22"/>
      <c r="H10" s="22"/>
    </row>
    <row r="11" spans="1:8" x14ac:dyDescent="0.25">
      <c r="A11" s="22" t="s">
        <v>44</v>
      </c>
      <c r="B11" s="22" t="s">
        <v>9</v>
      </c>
      <c r="C11" s="22">
        <v>56557.259406160985</v>
      </c>
    </row>
    <row r="12" spans="1:8" x14ac:dyDescent="0.25">
      <c r="A12" s="22" t="s">
        <v>45</v>
      </c>
      <c r="B12" s="22" t="s">
        <v>9</v>
      </c>
      <c r="C12" s="22">
        <v>127172.76340564701</v>
      </c>
    </row>
    <row r="13" spans="1:8" x14ac:dyDescent="0.25">
      <c r="A13" s="22" t="s">
        <v>9</v>
      </c>
      <c r="B13" s="22" t="s">
        <v>46</v>
      </c>
      <c r="C13" s="22">
        <v>34077.588926237702</v>
      </c>
    </row>
    <row r="14" spans="1:8" x14ac:dyDescent="0.25">
      <c r="A14" s="22" t="s">
        <v>55</v>
      </c>
      <c r="B14" s="22" t="s">
        <v>54</v>
      </c>
      <c r="C14" s="22">
        <v>14994.285154515001</v>
      </c>
    </row>
    <row r="15" spans="1:8" x14ac:dyDescent="0.25">
      <c r="A15" s="22" t="s">
        <v>54</v>
      </c>
      <c r="B15" s="22" t="s">
        <v>50</v>
      </c>
      <c r="C15" s="22">
        <v>9321.7923111399996</v>
      </c>
      <c r="G15" s="22"/>
      <c r="H15" s="22"/>
    </row>
    <row r="16" spans="1:8" x14ac:dyDescent="0.25">
      <c r="A16" s="22" t="s">
        <v>56</v>
      </c>
      <c r="B16" s="22" t="s">
        <v>10</v>
      </c>
      <c r="C16" s="22">
        <v>13750.127978322</v>
      </c>
    </row>
    <row r="17" spans="1:8" x14ac:dyDescent="0.25">
      <c r="A17" s="22" t="s">
        <v>10</v>
      </c>
      <c r="B17" s="22" t="s">
        <v>49</v>
      </c>
      <c r="C17" s="22">
        <v>45127.674953108988</v>
      </c>
    </row>
    <row r="18" spans="1:8" x14ac:dyDescent="0.25">
      <c r="A18" s="22" t="s">
        <v>49</v>
      </c>
      <c r="B18" s="22" t="s">
        <v>34</v>
      </c>
      <c r="C18" s="22">
        <v>13641.103003763998</v>
      </c>
      <c r="F18" s="183"/>
      <c r="G18" s="183"/>
    </row>
    <row r="19" spans="1:8" x14ac:dyDescent="0.25">
      <c r="A19" t="s">
        <v>36</v>
      </c>
      <c r="B19" t="s">
        <v>39</v>
      </c>
      <c r="C19" s="22">
        <v>8463.248964593</v>
      </c>
      <c r="F19" s="183"/>
      <c r="G19" s="183"/>
    </row>
    <row r="20" spans="1:8" x14ac:dyDescent="0.25">
      <c r="A20" s="183" t="s">
        <v>455</v>
      </c>
      <c r="B20" s="183" t="s">
        <v>56</v>
      </c>
      <c r="C20">
        <v>12864.68</v>
      </c>
      <c r="F20" s="183"/>
      <c r="G20" s="183"/>
    </row>
    <row r="21" spans="1:8" x14ac:dyDescent="0.25">
      <c r="A21" s="183" t="s">
        <v>58</v>
      </c>
      <c r="B21" s="183" t="s">
        <v>57</v>
      </c>
      <c r="C21" s="183">
        <v>26044.447</v>
      </c>
      <c r="F21" s="183"/>
      <c r="G21" s="183"/>
      <c r="H21" s="22"/>
    </row>
    <row r="22" spans="1:8" x14ac:dyDescent="0.25">
      <c r="A22" s="183" t="s">
        <v>59</v>
      </c>
      <c r="B22" s="183" t="s">
        <v>455</v>
      </c>
      <c r="C22" s="183">
        <v>29911.16</v>
      </c>
      <c r="F22" s="183"/>
      <c r="G22" s="183"/>
    </row>
    <row r="23" spans="1:8" x14ac:dyDescent="0.25">
      <c r="A23" s="183" t="s">
        <v>57</v>
      </c>
      <c r="B23" s="183" t="s">
        <v>458</v>
      </c>
      <c r="C23" s="183">
        <v>11225.807000000001</v>
      </c>
      <c r="F23" s="183"/>
      <c r="G23" s="183"/>
    </row>
    <row r="24" spans="1:8" x14ac:dyDescent="0.25">
      <c r="A24" s="183" t="s">
        <v>50</v>
      </c>
      <c r="B24" s="183" t="s">
        <v>49</v>
      </c>
      <c r="C24" s="183">
        <v>40608.269800000002</v>
      </c>
      <c r="F24" s="183"/>
      <c r="G24" s="183"/>
    </row>
    <row r="25" spans="1:8" x14ac:dyDescent="0.25">
      <c r="A25" s="183" t="s">
        <v>458</v>
      </c>
      <c r="B25" s="183" t="s">
        <v>461</v>
      </c>
      <c r="C25" s="183">
        <v>17372.548999999999</v>
      </c>
      <c r="F25" s="183"/>
      <c r="G25" s="183"/>
    </row>
    <row r="26" spans="1:8" x14ac:dyDescent="0.25">
      <c r="A26" t="s">
        <v>461</v>
      </c>
      <c r="B26" t="s">
        <v>56</v>
      </c>
      <c r="C26" s="183">
        <v>9264.09</v>
      </c>
      <c r="F26" s="183"/>
      <c r="G26" s="183"/>
    </row>
    <row r="27" spans="1:8" x14ac:dyDescent="0.25">
      <c r="F27" s="183"/>
      <c r="G27" s="183"/>
    </row>
    <row r="28" spans="1:8" x14ac:dyDescent="0.25">
      <c r="F28" s="183"/>
      <c r="G28" s="183"/>
    </row>
    <row r="30" spans="1:8" x14ac:dyDescent="0.25">
      <c r="F30" s="183"/>
      <c r="G30" s="183"/>
    </row>
    <row r="31" spans="1:8" x14ac:dyDescent="0.25">
      <c r="F31" s="183"/>
      <c r="G31" s="183"/>
    </row>
    <row r="32" spans="1:8" x14ac:dyDescent="0.25">
      <c r="F32" s="183"/>
      <c r="G32" s="183"/>
    </row>
    <row r="33" spans="6:7" x14ac:dyDescent="0.25">
      <c r="F33" s="183"/>
      <c r="G33" s="183"/>
    </row>
    <row r="34" spans="6:7" x14ac:dyDescent="0.25">
      <c r="F34" s="183"/>
      <c r="G34" s="183"/>
    </row>
    <row r="35" spans="6:7" x14ac:dyDescent="0.25">
      <c r="F35" s="183"/>
      <c r="G35" s="183"/>
    </row>
    <row r="36" spans="6:7" x14ac:dyDescent="0.25">
      <c r="F36" s="183"/>
      <c r="G36" s="183"/>
    </row>
    <row r="37" spans="6:7" x14ac:dyDescent="0.25">
      <c r="F37" s="183"/>
      <c r="G37" s="183"/>
    </row>
    <row r="38" spans="6:7" x14ac:dyDescent="0.25">
      <c r="F38" s="183"/>
      <c r="G38" s="183"/>
    </row>
    <row r="39" spans="6:7" x14ac:dyDescent="0.25">
      <c r="F39" s="183"/>
      <c r="G39" s="183"/>
    </row>
    <row r="40" spans="6:7" x14ac:dyDescent="0.25">
      <c r="F40" s="183"/>
      <c r="G40" s="183"/>
    </row>
    <row r="42" spans="6:7" x14ac:dyDescent="0.25">
      <c r="F42" s="183"/>
      <c r="G42" s="183"/>
    </row>
    <row r="43" spans="6:7" x14ac:dyDescent="0.25">
      <c r="F43" s="183"/>
      <c r="G43" s="183"/>
    </row>
    <row r="44" spans="6:7" x14ac:dyDescent="0.25">
      <c r="F44" s="183"/>
      <c r="G44" s="183"/>
    </row>
    <row r="45" spans="6:7" x14ac:dyDescent="0.25">
      <c r="F45" s="183"/>
      <c r="G45" s="183"/>
    </row>
    <row r="46" spans="6:7" x14ac:dyDescent="0.25">
      <c r="F46" s="183"/>
      <c r="G46" s="183"/>
    </row>
    <row r="47" spans="6:7" x14ac:dyDescent="0.25">
      <c r="F47" s="183"/>
      <c r="G47" s="183"/>
    </row>
    <row r="48" spans="6:7" x14ac:dyDescent="0.25">
      <c r="F48" s="183"/>
      <c r="G48" s="183"/>
    </row>
    <row r="49" spans="6:7" x14ac:dyDescent="0.25">
      <c r="F49" s="183"/>
      <c r="G49" s="183"/>
    </row>
    <row r="50" spans="6:7" x14ac:dyDescent="0.25">
      <c r="F50" s="183"/>
      <c r="G50" s="183"/>
    </row>
    <row r="51" spans="6:7" x14ac:dyDescent="0.25">
      <c r="F51" s="183"/>
      <c r="G51" s="183"/>
    </row>
    <row r="52" spans="6:7" x14ac:dyDescent="0.25">
      <c r="F52" s="183"/>
      <c r="G52" s="183"/>
    </row>
    <row r="53" spans="6:7" x14ac:dyDescent="0.25">
      <c r="F53" s="183"/>
      <c r="G53" s="183"/>
    </row>
    <row r="54" spans="6:7" x14ac:dyDescent="0.25">
      <c r="F54" s="183"/>
      <c r="G54" s="183"/>
    </row>
    <row r="55" spans="6:7" x14ac:dyDescent="0.25">
      <c r="F55" s="183"/>
      <c r="G55" s="183"/>
    </row>
    <row r="57" spans="6:7" x14ac:dyDescent="0.25">
      <c r="F57" s="183"/>
      <c r="G57" s="183"/>
    </row>
    <row r="58" spans="6:7" x14ac:dyDescent="0.25">
      <c r="F58" s="183"/>
      <c r="G58" s="183"/>
    </row>
    <row r="59" spans="6:7" x14ac:dyDescent="0.25">
      <c r="F59" s="183"/>
      <c r="G59" s="183"/>
    </row>
    <row r="60" spans="6:7" x14ac:dyDescent="0.25">
      <c r="F60" s="183"/>
      <c r="G60" s="183"/>
    </row>
    <row r="61" spans="6:7" x14ac:dyDescent="0.25">
      <c r="F61" s="183"/>
      <c r="G61" s="183"/>
    </row>
    <row r="62" spans="6:7" x14ac:dyDescent="0.25">
      <c r="F62" s="183"/>
      <c r="G62" s="183"/>
    </row>
    <row r="63" spans="6:7" x14ac:dyDescent="0.25">
      <c r="F63" s="183"/>
      <c r="G63" s="183"/>
    </row>
    <row r="64" spans="6:7" x14ac:dyDescent="0.25">
      <c r="F64" s="183"/>
      <c r="G64" s="183"/>
    </row>
    <row r="65" spans="6:7" x14ac:dyDescent="0.25">
      <c r="F65" s="183"/>
      <c r="G65" s="183"/>
    </row>
    <row r="67" spans="6:7" x14ac:dyDescent="0.25">
      <c r="F67" s="183"/>
      <c r="G67" s="183"/>
    </row>
    <row r="68" spans="6:7" x14ac:dyDescent="0.25">
      <c r="F68" s="183"/>
      <c r="G68" s="183"/>
    </row>
    <row r="69" spans="6:7" x14ac:dyDescent="0.25">
      <c r="F69" s="183"/>
      <c r="G69" s="183"/>
    </row>
    <row r="70" spans="6:7" x14ac:dyDescent="0.25">
      <c r="F70" s="183"/>
      <c r="G70" s="183"/>
    </row>
    <row r="71" spans="6:7" x14ac:dyDescent="0.25">
      <c r="F71" s="183"/>
      <c r="G71" s="183"/>
    </row>
    <row r="72" spans="6:7" x14ac:dyDescent="0.25">
      <c r="F72" s="183"/>
      <c r="G72" s="183"/>
    </row>
    <row r="73" spans="6:7" x14ac:dyDescent="0.25">
      <c r="F73" s="183"/>
      <c r="G73" s="183"/>
    </row>
    <row r="74" spans="6:7" x14ac:dyDescent="0.25">
      <c r="F74" s="183"/>
      <c r="G74" s="183"/>
    </row>
    <row r="75" spans="6:7" x14ac:dyDescent="0.25">
      <c r="F75" s="183"/>
      <c r="G75" s="183"/>
    </row>
    <row r="76" spans="6:7" x14ac:dyDescent="0.25">
      <c r="F76" s="183"/>
      <c r="G76" s="183"/>
    </row>
    <row r="77" spans="6:7" x14ac:dyDescent="0.25">
      <c r="F77" s="183"/>
      <c r="G77" s="183"/>
    </row>
    <row r="78" spans="6:7" x14ac:dyDescent="0.25">
      <c r="F78" s="183"/>
      <c r="G78" s="183"/>
    </row>
    <row r="79" spans="6:7" x14ac:dyDescent="0.25">
      <c r="F79" s="183"/>
      <c r="G79" s="183"/>
    </row>
    <row r="80" spans="6:7" x14ac:dyDescent="0.25">
      <c r="F80" s="183"/>
      <c r="G80" s="183"/>
    </row>
    <row r="81" spans="6:7" x14ac:dyDescent="0.25">
      <c r="F81" s="183"/>
      <c r="G81" s="183"/>
    </row>
    <row r="83" spans="6:7" x14ac:dyDescent="0.25">
      <c r="F83" s="183"/>
      <c r="G83" s="183"/>
    </row>
    <row r="84" spans="6:7" x14ac:dyDescent="0.25">
      <c r="F84" s="183"/>
      <c r="G84" s="183"/>
    </row>
    <row r="85" spans="6:7" x14ac:dyDescent="0.25">
      <c r="F85" s="183"/>
      <c r="G85" s="183"/>
    </row>
    <row r="86" spans="6:7" x14ac:dyDescent="0.25">
      <c r="F86" s="183"/>
      <c r="G86" s="183"/>
    </row>
    <row r="87" spans="6:7" x14ac:dyDescent="0.25">
      <c r="F87" s="183"/>
      <c r="G87" s="183"/>
    </row>
    <row r="88" spans="6:7" x14ac:dyDescent="0.25">
      <c r="F88" s="183"/>
      <c r="G88" s="183"/>
    </row>
    <row r="1048576" spans="3:3" x14ac:dyDescent="0.25">
      <c r="C1048576" s="18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1"/>
  <dimension ref="A1:L20"/>
  <sheetViews>
    <sheetView workbookViewId="0">
      <selection activeCell="J1" sqref="J1"/>
    </sheetView>
  </sheetViews>
  <sheetFormatPr defaultRowHeight="15" x14ac:dyDescent="0.25"/>
  <cols>
    <col min="1" max="1" width="9.140625" style="22"/>
    <col min="4" max="4" width="17.5703125" customWidth="1"/>
    <col min="10" max="10" width="10.5703125" bestFit="1" customWidth="1"/>
  </cols>
  <sheetData>
    <row r="1" spans="1:12" x14ac:dyDescent="0.25">
      <c r="A1" s="22" t="s">
        <v>46</v>
      </c>
      <c r="B1" s="22" t="s">
        <v>48</v>
      </c>
      <c r="C1" t="s">
        <v>19</v>
      </c>
      <c r="D1" s="9">
        <f>118400000/1000000</f>
        <v>118.4</v>
      </c>
      <c r="I1" t="s">
        <v>488</v>
      </c>
      <c r="J1" s="52">
        <f>D1*247.11</f>
        <v>29257.824000000004</v>
      </c>
      <c r="L1" s="9">
        <v>299.46616</v>
      </c>
    </row>
    <row r="2" spans="1:12" x14ac:dyDescent="0.25">
      <c r="A2" s="22" t="s">
        <v>46</v>
      </c>
      <c r="B2" s="22" t="s">
        <v>48</v>
      </c>
      <c r="C2" t="s">
        <v>20</v>
      </c>
      <c r="D2" s="9">
        <f t="shared" ref="D2:D12" si="0">118400000/1000000</f>
        <v>118.4</v>
      </c>
      <c r="L2" s="9">
        <v>299.46616</v>
      </c>
    </row>
    <row r="3" spans="1:12" x14ac:dyDescent="0.25">
      <c r="A3" s="22" t="s">
        <v>46</v>
      </c>
      <c r="B3" s="22" t="s">
        <v>48</v>
      </c>
      <c r="C3" t="s">
        <v>21</v>
      </c>
      <c r="D3" s="9">
        <f t="shared" si="0"/>
        <v>118.4</v>
      </c>
      <c r="L3" s="9">
        <v>299.46616</v>
      </c>
    </row>
    <row r="4" spans="1:12" x14ac:dyDescent="0.25">
      <c r="A4" s="22" t="s">
        <v>46</v>
      </c>
      <c r="B4" s="22" t="s">
        <v>48</v>
      </c>
      <c r="C4" t="s">
        <v>22</v>
      </c>
      <c r="D4" s="9">
        <f t="shared" si="0"/>
        <v>118.4</v>
      </c>
      <c r="L4" s="9">
        <v>299.46616</v>
      </c>
    </row>
    <row r="5" spans="1:12" x14ac:dyDescent="0.25">
      <c r="A5" s="22" t="s">
        <v>46</v>
      </c>
      <c r="B5" s="22" t="s">
        <v>48</v>
      </c>
      <c r="C5" t="s">
        <v>23</v>
      </c>
      <c r="D5" s="9">
        <f t="shared" si="0"/>
        <v>118.4</v>
      </c>
      <c r="L5" s="9">
        <v>299.46616</v>
      </c>
    </row>
    <row r="6" spans="1:12" x14ac:dyDescent="0.25">
      <c r="A6" s="22" t="s">
        <v>46</v>
      </c>
      <c r="B6" s="22" t="s">
        <v>48</v>
      </c>
      <c r="C6" t="s">
        <v>24</v>
      </c>
      <c r="D6" s="9">
        <f t="shared" si="0"/>
        <v>118.4</v>
      </c>
      <c r="L6" s="9">
        <v>299.46616</v>
      </c>
    </row>
    <row r="7" spans="1:12" x14ac:dyDescent="0.25">
      <c r="A7" s="22" t="s">
        <v>46</v>
      </c>
      <c r="B7" s="22" t="s">
        <v>48</v>
      </c>
      <c r="C7" t="s">
        <v>25</v>
      </c>
      <c r="D7" s="9">
        <f t="shared" si="0"/>
        <v>118.4</v>
      </c>
      <c r="L7" s="9">
        <v>299.46616</v>
      </c>
    </row>
    <row r="8" spans="1:12" x14ac:dyDescent="0.25">
      <c r="A8" s="22" t="s">
        <v>46</v>
      </c>
      <c r="B8" s="22" t="s">
        <v>48</v>
      </c>
      <c r="C8" t="s">
        <v>26</v>
      </c>
      <c r="D8" s="9">
        <f t="shared" si="0"/>
        <v>118.4</v>
      </c>
      <c r="L8" s="9">
        <v>299.46616</v>
      </c>
    </row>
    <row r="9" spans="1:12" x14ac:dyDescent="0.25">
      <c r="A9" s="22" t="s">
        <v>46</v>
      </c>
      <c r="B9" s="22" t="s">
        <v>48</v>
      </c>
      <c r="C9" t="s">
        <v>27</v>
      </c>
      <c r="D9" s="9">
        <f t="shared" si="0"/>
        <v>118.4</v>
      </c>
      <c r="L9" s="9">
        <v>299.46616</v>
      </c>
    </row>
    <row r="10" spans="1:12" x14ac:dyDescent="0.25">
      <c r="A10" s="22" t="s">
        <v>46</v>
      </c>
      <c r="B10" s="22" t="s">
        <v>48</v>
      </c>
      <c r="C10" t="s">
        <v>28</v>
      </c>
      <c r="D10" s="9">
        <f t="shared" si="0"/>
        <v>118.4</v>
      </c>
      <c r="L10" s="9">
        <v>299.46616</v>
      </c>
    </row>
    <row r="11" spans="1:12" x14ac:dyDescent="0.25">
      <c r="A11" s="22" t="s">
        <v>46</v>
      </c>
      <c r="B11" s="22" t="s">
        <v>48</v>
      </c>
      <c r="C11" t="s">
        <v>29</v>
      </c>
      <c r="D11" s="9">
        <f t="shared" si="0"/>
        <v>118.4</v>
      </c>
      <c r="L11" s="9">
        <v>299.46616</v>
      </c>
    </row>
    <row r="12" spans="1:12" x14ac:dyDescent="0.25">
      <c r="A12" s="22" t="s">
        <v>46</v>
      </c>
      <c r="B12" s="22" t="s">
        <v>48</v>
      </c>
      <c r="C12" t="s">
        <v>30</v>
      </c>
      <c r="D12" s="9">
        <f t="shared" si="0"/>
        <v>118.4</v>
      </c>
      <c r="L12" s="9">
        <v>299.46616</v>
      </c>
    </row>
    <row r="20" spans="10:10" x14ac:dyDescent="0.25">
      <c r="J20" s="196">
        <f>0.4*J1</f>
        <v>11703.129600000002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2"/>
  <dimension ref="A1:N54"/>
  <sheetViews>
    <sheetView topLeftCell="A16" zoomScaleNormal="100" workbookViewId="0">
      <selection activeCell="C24" sqref="C24"/>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25">
      <c r="A31" t="s">
        <v>40</v>
      </c>
      <c r="B31" t="s">
        <v>41</v>
      </c>
      <c r="C31" s="10">
        <v>0</v>
      </c>
      <c r="D31" s="10">
        <v>0</v>
      </c>
      <c r="E31" s="10">
        <v>0</v>
      </c>
      <c r="F31" s="10">
        <v>0</v>
      </c>
      <c r="G31" s="10">
        <v>0</v>
      </c>
      <c r="H31" s="10">
        <v>0</v>
      </c>
      <c r="I31" s="10">
        <v>0</v>
      </c>
      <c r="J31" s="10">
        <v>0</v>
      </c>
      <c r="K31" s="10">
        <v>0</v>
      </c>
      <c r="L31" s="10">
        <v>0</v>
      </c>
      <c r="M31" s="10">
        <v>0</v>
      </c>
      <c r="N31" s="10">
        <v>0</v>
      </c>
    </row>
    <row r="32" spans="1:14" x14ac:dyDescent="0.25">
      <c r="A32" t="s">
        <v>39</v>
      </c>
      <c r="B32" t="s">
        <v>41</v>
      </c>
      <c r="C32" s="10">
        <v>0</v>
      </c>
      <c r="D32" s="10">
        <v>0</v>
      </c>
      <c r="E32" s="10">
        <v>0</v>
      </c>
      <c r="F32" s="10">
        <v>0</v>
      </c>
      <c r="G32" s="10">
        <v>0</v>
      </c>
      <c r="H32" s="10">
        <v>0</v>
      </c>
      <c r="I32" s="10">
        <v>0</v>
      </c>
      <c r="J32" s="10">
        <v>0</v>
      </c>
      <c r="K32" s="10">
        <v>0</v>
      </c>
      <c r="L32" s="10">
        <v>0</v>
      </c>
      <c r="M32" s="10">
        <v>0</v>
      </c>
      <c r="N32" s="10">
        <v>0</v>
      </c>
    </row>
    <row r="33" spans="1:14" x14ac:dyDescent="0.25">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183">
        <v>0</v>
      </c>
      <c r="D45" s="183">
        <v>0</v>
      </c>
      <c r="E45" s="183">
        <v>0</v>
      </c>
      <c r="F45" s="183">
        <v>0</v>
      </c>
      <c r="G45" s="183">
        <v>0</v>
      </c>
      <c r="H45" s="183">
        <v>0</v>
      </c>
      <c r="I45" s="183">
        <v>0</v>
      </c>
      <c r="J45" s="183">
        <v>0</v>
      </c>
      <c r="K45" s="183">
        <v>0</v>
      </c>
      <c r="L45" s="183">
        <v>0</v>
      </c>
      <c r="M45" s="183">
        <v>0</v>
      </c>
      <c r="N45" s="183">
        <v>0</v>
      </c>
    </row>
    <row r="46" spans="1:14" x14ac:dyDescent="0.25">
      <c r="A46" t="s">
        <v>63</v>
      </c>
      <c r="B46" t="s">
        <v>8</v>
      </c>
      <c r="C46">
        <v>0</v>
      </c>
      <c r="D46">
        <v>0</v>
      </c>
      <c r="E46">
        <v>0</v>
      </c>
      <c r="F46">
        <v>0</v>
      </c>
      <c r="G46">
        <v>0</v>
      </c>
      <c r="H46">
        <v>0</v>
      </c>
      <c r="I46">
        <v>0</v>
      </c>
      <c r="J46">
        <v>0</v>
      </c>
      <c r="K46">
        <v>0</v>
      </c>
      <c r="L46">
        <v>0</v>
      </c>
      <c r="M46">
        <v>0</v>
      </c>
      <c r="N46">
        <v>0</v>
      </c>
    </row>
    <row r="47" spans="1:14" x14ac:dyDescent="0.25">
      <c r="A47" s="183" t="s">
        <v>36</v>
      </c>
      <c r="B47" s="183" t="s">
        <v>39</v>
      </c>
      <c r="C47" s="183">
        <v>0</v>
      </c>
      <c r="D47" s="183">
        <v>0</v>
      </c>
      <c r="E47" s="183">
        <v>0</v>
      </c>
      <c r="F47" s="183">
        <v>0</v>
      </c>
      <c r="G47" s="183">
        <v>0</v>
      </c>
      <c r="H47" s="183">
        <v>0</v>
      </c>
      <c r="I47" s="183">
        <v>0</v>
      </c>
      <c r="J47" s="183">
        <v>0</v>
      </c>
      <c r="K47" s="183">
        <v>0</v>
      </c>
      <c r="L47" s="183">
        <v>0</v>
      </c>
      <c r="M47" s="183">
        <v>0</v>
      </c>
      <c r="N47" s="183">
        <v>0</v>
      </c>
    </row>
    <row r="48" spans="1:14" x14ac:dyDescent="0.25">
      <c r="A48" s="183" t="s">
        <v>455</v>
      </c>
      <c r="B48" s="183" t="s">
        <v>56</v>
      </c>
      <c r="C48" s="183">
        <v>0</v>
      </c>
      <c r="D48" s="183">
        <v>0</v>
      </c>
      <c r="E48" s="183">
        <v>0</v>
      </c>
      <c r="F48" s="183">
        <v>0</v>
      </c>
      <c r="G48" s="183">
        <v>0</v>
      </c>
      <c r="H48" s="183">
        <v>0</v>
      </c>
      <c r="I48" s="183">
        <v>0</v>
      </c>
      <c r="J48" s="183">
        <v>0</v>
      </c>
      <c r="K48" s="183">
        <v>0</v>
      </c>
      <c r="L48" s="183">
        <v>0</v>
      </c>
      <c r="M48" s="183">
        <v>0</v>
      </c>
      <c r="N48" s="183">
        <v>0</v>
      </c>
    </row>
    <row r="49" spans="1:14" x14ac:dyDescent="0.25">
      <c r="A49" s="183" t="s">
        <v>58</v>
      </c>
      <c r="B49" s="183" t="s">
        <v>57</v>
      </c>
      <c r="C49" s="183">
        <v>0</v>
      </c>
      <c r="D49" s="183">
        <v>0</v>
      </c>
      <c r="E49" s="183">
        <v>0</v>
      </c>
      <c r="F49" s="183">
        <v>0</v>
      </c>
      <c r="G49" s="183">
        <v>0</v>
      </c>
      <c r="H49" s="183">
        <v>0</v>
      </c>
      <c r="I49" s="183">
        <v>0</v>
      </c>
      <c r="J49" s="183">
        <v>0</v>
      </c>
      <c r="K49" s="183">
        <v>0</v>
      </c>
      <c r="L49" s="183">
        <v>0</v>
      </c>
      <c r="M49" s="183">
        <v>0</v>
      </c>
      <c r="N49" s="183">
        <v>0</v>
      </c>
    </row>
    <row r="50" spans="1:14" x14ac:dyDescent="0.25">
      <c r="A50" s="183" t="s">
        <v>59</v>
      </c>
      <c r="B50" s="183" t="s">
        <v>455</v>
      </c>
      <c r="C50" s="183">
        <v>0</v>
      </c>
      <c r="D50" s="183">
        <v>0</v>
      </c>
      <c r="E50" s="183">
        <v>0</v>
      </c>
      <c r="F50" s="183">
        <v>0</v>
      </c>
      <c r="G50" s="183">
        <v>0</v>
      </c>
      <c r="H50" s="183">
        <v>0</v>
      </c>
      <c r="I50" s="183">
        <v>0</v>
      </c>
      <c r="J50" s="183">
        <v>0</v>
      </c>
      <c r="K50" s="183">
        <v>0</v>
      </c>
      <c r="L50" s="183">
        <v>0</v>
      </c>
      <c r="M50" s="183">
        <v>0</v>
      </c>
      <c r="N50" s="183">
        <v>0</v>
      </c>
    </row>
    <row r="51" spans="1:14" x14ac:dyDescent="0.25">
      <c r="A51" s="183" t="s">
        <v>57</v>
      </c>
      <c r="B51" s="183" t="s">
        <v>458</v>
      </c>
      <c r="C51" s="183">
        <v>0</v>
      </c>
      <c r="D51" s="183">
        <v>0</v>
      </c>
      <c r="E51" s="183">
        <v>0</v>
      </c>
      <c r="F51" s="183">
        <v>0</v>
      </c>
      <c r="G51" s="183">
        <v>0</v>
      </c>
      <c r="H51" s="183">
        <v>0</v>
      </c>
      <c r="I51" s="183">
        <v>0</v>
      </c>
      <c r="J51" s="183">
        <v>0</v>
      </c>
      <c r="K51" s="183">
        <v>0</v>
      </c>
      <c r="L51" s="183">
        <v>0</v>
      </c>
      <c r="M51" s="183">
        <v>0</v>
      </c>
      <c r="N51" s="183">
        <v>0</v>
      </c>
    </row>
    <row r="52" spans="1:14" x14ac:dyDescent="0.25">
      <c r="A52" s="183" t="s">
        <v>50</v>
      </c>
      <c r="B52" s="183" t="s">
        <v>49</v>
      </c>
      <c r="C52" s="183">
        <v>0</v>
      </c>
      <c r="D52" s="183">
        <v>0</v>
      </c>
      <c r="E52" s="183">
        <v>0</v>
      </c>
      <c r="F52" s="183">
        <v>0</v>
      </c>
      <c r="G52" s="183">
        <v>0</v>
      </c>
      <c r="H52" s="183">
        <v>0</v>
      </c>
      <c r="I52" s="183">
        <v>0</v>
      </c>
      <c r="J52" s="183">
        <v>0</v>
      </c>
      <c r="K52" s="183">
        <v>0</v>
      </c>
      <c r="L52" s="183">
        <v>0</v>
      </c>
      <c r="M52" s="183">
        <v>0</v>
      </c>
      <c r="N52" s="183">
        <v>0</v>
      </c>
    </row>
    <row r="53" spans="1:14" x14ac:dyDescent="0.25">
      <c r="A53" s="183" t="s">
        <v>458</v>
      </c>
      <c r="B53" s="183" t="s">
        <v>461</v>
      </c>
      <c r="C53" s="183">
        <v>0</v>
      </c>
      <c r="D53" s="183">
        <v>0</v>
      </c>
      <c r="E53" s="183">
        <v>0</v>
      </c>
      <c r="F53" s="183">
        <v>0</v>
      </c>
      <c r="G53" s="183">
        <v>0</v>
      </c>
      <c r="H53" s="183">
        <v>0</v>
      </c>
      <c r="I53" s="183">
        <v>0</v>
      </c>
      <c r="J53" s="183">
        <v>0</v>
      </c>
      <c r="K53" s="183">
        <v>0</v>
      </c>
      <c r="L53" s="183">
        <v>0</v>
      </c>
      <c r="M53" s="183">
        <v>0</v>
      </c>
      <c r="N53" s="183">
        <v>0</v>
      </c>
    </row>
    <row r="54" spans="1:14" x14ac:dyDescent="0.25">
      <c r="A54" t="s">
        <v>461</v>
      </c>
      <c r="B54" t="s">
        <v>56</v>
      </c>
      <c r="C54" s="183">
        <v>0</v>
      </c>
      <c r="D54" s="183">
        <v>0</v>
      </c>
      <c r="E54" s="183">
        <v>0</v>
      </c>
      <c r="F54" s="183">
        <v>0</v>
      </c>
      <c r="G54" s="183">
        <v>0</v>
      </c>
      <c r="H54" s="183">
        <v>0</v>
      </c>
      <c r="I54" s="183">
        <v>0</v>
      </c>
      <c r="J54" s="183">
        <v>0</v>
      </c>
      <c r="K54" s="183">
        <v>0</v>
      </c>
      <c r="L54" s="183">
        <v>0</v>
      </c>
      <c r="M54" s="183">
        <v>0</v>
      </c>
      <c r="N54" s="183">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9"/>
  <dimension ref="A1:D26"/>
  <sheetViews>
    <sheetView zoomScale="130" zoomScaleNormal="130" workbookViewId="0">
      <selection activeCell="D26" sqref="D26"/>
    </sheetView>
  </sheetViews>
  <sheetFormatPr defaultColWidth="9.140625" defaultRowHeight="15" x14ac:dyDescent="0.25"/>
  <cols>
    <col min="1" max="16384" width="9.140625" style="22"/>
  </cols>
  <sheetData>
    <row r="1" spans="1:4" x14ac:dyDescent="0.25">
      <c r="A1" s="22" t="s">
        <v>61</v>
      </c>
      <c r="B1" s="22" t="s">
        <v>31</v>
      </c>
      <c r="C1" s="22">
        <v>1</v>
      </c>
      <c r="D1" s="22" t="str">
        <f t="shared" ref="D1:D26" si="0">"L"&amp;C1</f>
        <v>L1</v>
      </c>
    </row>
    <row r="2" spans="1:4" x14ac:dyDescent="0.25">
      <c r="A2" s="22" t="s">
        <v>31</v>
      </c>
      <c r="B2" s="22" t="s">
        <v>32</v>
      </c>
      <c r="C2" s="22">
        <v>2</v>
      </c>
      <c r="D2" s="183" t="str">
        <f t="shared" si="0"/>
        <v>L2</v>
      </c>
    </row>
    <row r="3" spans="1:4" x14ac:dyDescent="0.25">
      <c r="A3" s="22" t="s">
        <v>32</v>
      </c>
      <c r="B3" s="22" t="s">
        <v>33</v>
      </c>
      <c r="C3" s="22">
        <v>3</v>
      </c>
      <c r="D3" s="183" t="str">
        <f t="shared" si="0"/>
        <v>L3</v>
      </c>
    </row>
    <row r="4" spans="1:4" x14ac:dyDescent="0.25">
      <c r="A4" s="22" t="s">
        <v>7</v>
      </c>
      <c r="B4" s="22" t="s">
        <v>33</v>
      </c>
      <c r="C4" s="22">
        <v>4</v>
      </c>
      <c r="D4" s="183" t="str">
        <f t="shared" si="0"/>
        <v>L4</v>
      </c>
    </row>
    <row r="5" spans="1:4" x14ac:dyDescent="0.25">
      <c r="A5" s="22" t="s">
        <v>33</v>
      </c>
      <c r="B5" s="22" t="s">
        <v>8</v>
      </c>
      <c r="C5" s="22">
        <v>5</v>
      </c>
      <c r="D5" s="183" t="str">
        <f t="shared" si="0"/>
        <v>L5</v>
      </c>
    </row>
    <row r="6" spans="1:4" x14ac:dyDescent="0.25">
      <c r="A6" s="22" t="s">
        <v>8</v>
      </c>
      <c r="B6" s="22" t="s">
        <v>34</v>
      </c>
      <c r="C6" s="22">
        <v>7</v>
      </c>
      <c r="D6" s="183" t="str">
        <f t="shared" si="0"/>
        <v>L7</v>
      </c>
    </row>
    <row r="7" spans="1:4" x14ac:dyDescent="0.25">
      <c r="A7" s="22" t="s">
        <v>34</v>
      </c>
      <c r="B7" s="22" t="s">
        <v>36</v>
      </c>
      <c r="C7" s="22">
        <v>8</v>
      </c>
      <c r="D7" s="183" t="str">
        <f t="shared" si="0"/>
        <v>L8</v>
      </c>
    </row>
    <row r="8" spans="1:4" x14ac:dyDescent="0.25">
      <c r="A8" s="22" t="s">
        <v>36</v>
      </c>
      <c r="B8" s="22" t="s">
        <v>39</v>
      </c>
      <c r="C8" s="22">
        <v>9</v>
      </c>
      <c r="D8" s="183" t="str">
        <f t="shared" si="0"/>
        <v>L9</v>
      </c>
    </row>
    <row r="9" spans="1:4" x14ac:dyDescent="0.25">
      <c r="A9" s="22" t="s">
        <v>39</v>
      </c>
      <c r="B9" s="22" t="s">
        <v>41</v>
      </c>
      <c r="C9" s="22">
        <v>11</v>
      </c>
      <c r="D9" s="183" t="str">
        <f t="shared" si="0"/>
        <v>L11</v>
      </c>
    </row>
    <row r="10" spans="1:4" x14ac:dyDescent="0.25">
      <c r="A10" s="22" t="s">
        <v>41</v>
      </c>
      <c r="B10" s="22" t="s">
        <v>44</v>
      </c>
      <c r="C10" s="22">
        <v>12</v>
      </c>
      <c r="D10" s="183" t="str">
        <f t="shared" si="0"/>
        <v>L12</v>
      </c>
    </row>
    <row r="11" spans="1:4" x14ac:dyDescent="0.25">
      <c r="A11" s="22" t="s">
        <v>44</v>
      </c>
      <c r="B11" s="22" t="s">
        <v>9</v>
      </c>
      <c r="C11" s="22">
        <v>13</v>
      </c>
      <c r="D11" s="183" t="str">
        <f t="shared" si="0"/>
        <v>L13</v>
      </c>
    </row>
    <row r="12" spans="1:4" x14ac:dyDescent="0.25">
      <c r="A12" s="22" t="s">
        <v>45</v>
      </c>
      <c r="B12" s="22" t="s">
        <v>9</v>
      </c>
      <c r="C12" s="22">
        <v>14</v>
      </c>
      <c r="D12" s="183" t="str">
        <f t="shared" si="0"/>
        <v>L14</v>
      </c>
    </row>
    <row r="13" spans="1:4" x14ac:dyDescent="0.25">
      <c r="A13" s="22" t="s">
        <v>9</v>
      </c>
      <c r="B13" s="22" t="s">
        <v>46</v>
      </c>
      <c r="C13" s="22">
        <v>16</v>
      </c>
      <c r="D13" s="183" t="str">
        <f t="shared" si="0"/>
        <v>L16</v>
      </c>
    </row>
    <row r="14" spans="1:4" x14ac:dyDescent="0.25">
      <c r="A14" s="22" t="s">
        <v>46</v>
      </c>
      <c r="B14" s="22" t="s">
        <v>48</v>
      </c>
      <c r="C14" s="22">
        <v>17</v>
      </c>
      <c r="D14" s="183" t="str">
        <f t="shared" si="0"/>
        <v>L17</v>
      </c>
    </row>
    <row r="15" spans="1:4" x14ac:dyDescent="0.25">
      <c r="A15" s="22" t="s">
        <v>455</v>
      </c>
      <c r="B15" s="22" t="s">
        <v>56</v>
      </c>
      <c r="C15" s="22">
        <v>18</v>
      </c>
      <c r="D15" s="183" t="str">
        <f t="shared" si="0"/>
        <v>L18</v>
      </c>
    </row>
    <row r="16" spans="1:4" x14ac:dyDescent="0.25">
      <c r="A16" s="22" t="s">
        <v>58</v>
      </c>
      <c r="B16" s="22" t="s">
        <v>57</v>
      </c>
      <c r="C16" s="22">
        <v>19</v>
      </c>
      <c r="D16" s="183" t="str">
        <f t="shared" si="0"/>
        <v>L19</v>
      </c>
    </row>
    <row r="17" spans="1:4" x14ac:dyDescent="0.25">
      <c r="A17" s="22" t="s">
        <v>59</v>
      </c>
      <c r="B17" s="22" t="s">
        <v>455</v>
      </c>
      <c r="C17" s="22">
        <v>20</v>
      </c>
      <c r="D17" s="183" t="str">
        <f t="shared" si="0"/>
        <v>L20</v>
      </c>
    </row>
    <row r="18" spans="1:4" x14ac:dyDescent="0.25">
      <c r="A18" s="22" t="s">
        <v>55</v>
      </c>
      <c r="B18" s="22" t="s">
        <v>54</v>
      </c>
      <c r="C18" s="22">
        <v>21</v>
      </c>
      <c r="D18" s="183" t="str">
        <f t="shared" si="0"/>
        <v>L21</v>
      </c>
    </row>
    <row r="19" spans="1:4" x14ac:dyDescent="0.25">
      <c r="A19" s="22" t="s">
        <v>54</v>
      </c>
      <c r="B19" s="22" t="s">
        <v>50</v>
      </c>
      <c r="C19" s="22">
        <v>22</v>
      </c>
      <c r="D19" s="183" t="str">
        <f t="shared" si="0"/>
        <v>L22</v>
      </c>
    </row>
    <row r="20" spans="1:4" x14ac:dyDescent="0.25">
      <c r="A20" s="22" t="s">
        <v>56</v>
      </c>
      <c r="B20" s="22" t="s">
        <v>10</v>
      </c>
      <c r="C20" s="22">
        <v>23</v>
      </c>
      <c r="D20" s="183" t="str">
        <f t="shared" si="0"/>
        <v>L23</v>
      </c>
    </row>
    <row r="21" spans="1:4" x14ac:dyDescent="0.25">
      <c r="A21" s="22" t="s">
        <v>57</v>
      </c>
      <c r="B21" s="22" t="s">
        <v>458</v>
      </c>
      <c r="C21" s="22">
        <v>24</v>
      </c>
      <c r="D21" s="183" t="str">
        <f t="shared" si="0"/>
        <v>L24</v>
      </c>
    </row>
    <row r="22" spans="1:4" x14ac:dyDescent="0.25">
      <c r="A22" s="22" t="s">
        <v>10</v>
      </c>
      <c r="B22" s="22" t="s">
        <v>49</v>
      </c>
      <c r="C22" s="22">
        <v>25</v>
      </c>
      <c r="D22" s="183" t="str">
        <f t="shared" si="0"/>
        <v>L25</v>
      </c>
    </row>
    <row r="23" spans="1:4" x14ac:dyDescent="0.25">
      <c r="A23" s="22" t="s">
        <v>50</v>
      </c>
      <c r="B23" s="22" t="s">
        <v>49</v>
      </c>
      <c r="C23" s="22">
        <v>27</v>
      </c>
      <c r="D23" s="183" t="str">
        <f t="shared" si="0"/>
        <v>L27</v>
      </c>
    </row>
    <row r="24" spans="1:4" x14ac:dyDescent="0.25">
      <c r="A24" s="22" t="s">
        <v>49</v>
      </c>
      <c r="B24" s="22" t="s">
        <v>34</v>
      </c>
      <c r="C24" s="22">
        <v>28</v>
      </c>
      <c r="D24" s="183" t="str">
        <f t="shared" si="0"/>
        <v>L28</v>
      </c>
    </row>
    <row r="25" spans="1:4" x14ac:dyDescent="0.25">
      <c r="A25" s="22" t="s">
        <v>458</v>
      </c>
      <c r="B25" s="22" t="s">
        <v>461</v>
      </c>
      <c r="C25" s="22">
        <v>29</v>
      </c>
      <c r="D25" s="22" t="str">
        <f t="shared" si="0"/>
        <v>L29</v>
      </c>
    </row>
    <row r="26" spans="1:4" x14ac:dyDescent="0.25">
      <c r="A26" s="22" t="s">
        <v>461</v>
      </c>
      <c r="B26" s="22" t="s">
        <v>56</v>
      </c>
      <c r="C26" s="22">
        <v>30</v>
      </c>
      <c r="D26" s="22" t="str">
        <f t="shared" si="0"/>
        <v>L30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3"/>
  <dimension ref="A1:M16"/>
  <sheetViews>
    <sheetView zoomScale="85" zoomScaleNormal="85" workbookViewId="0">
      <selection activeCell="B2" sqref="B2:M6"/>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25">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25">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25">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25">
      <c r="E16" s="22"/>
      <c r="F16" s="22"/>
      <c r="G16" s="22"/>
      <c r="H16" s="22"/>
      <c r="I16" s="22"/>
      <c r="J16" s="22"/>
      <c r="K16" s="2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79"/>
  <dimension ref="A1:N55"/>
  <sheetViews>
    <sheetView topLeftCell="A21" zoomScale="85" zoomScaleNormal="85" workbookViewId="0">
      <selection activeCell="C55" sqref="C55:N55"/>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0</v>
      </c>
      <c r="D2" s="22">
        <v>0</v>
      </c>
      <c r="E2" s="22">
        <v>0</v>
      </c>
      <c r="F2" s="22">
        <v>0</v>
      </c>
      <c r="G2" s="22">
        <v>0</v>
      </c>
      <c r="H2" s="22">
        <v>0</v>
      </c>
      <c r="I2" s="22">
        <v>0</v>
      </c>
      <c r="J2" s="22">
        <v>0</v>
      </c>
      <c r="K2" s="22">
        <v>0</v>
      </c>
      <c r="L2" s="22">
        <v>0</v>
      </c>
      <c r="M2" s="22">
        <v>0</v>
      </c>
      <c r="N2" s="22">
        <v>0</v>
      </c>
    </row>
    <row r="3" spans="1:14" x14ac:dyDescent="0.25">
      <c r="A3" s="22" t="s">
        <v>31</v>
      </c>
      <c r="B3" s="22" t="s">
        <v>32</v>
      </c>
      <c r="C3" s="22">
        <v>0</v>
      </c>
      <c r="D3" s="22">
        <v>0</v>
      </c>
      <c r="E3" s="22">
        <v>0</v>
      </c>
      <c r="F3" s="22">
        <v>0</v>
      </c>
      <c r="G3" s="22">
        <v>0</v>
      </c>
      <c r="H3" s="22">
        <v>0</v>
      </c>
      <c r="I3" s="22">
        <v>0</v>
      </c>
      <c r="J3" s="22">
        <v>0</v>
      </c>
      <c r="K3" s="22">
        <v>0</v>
      </c>
      <c r="L3" s="22">
        <v>0</v>
      </c>
      <c r="M3" s="22">
        <v>0</v>
      </c>
      <c r="N3" s="22">
        <v>0</v>
      </c>
    </row>
    <row r="4" spans="1:14" x14ac:dyDescent="0.25">
      <c r="A4" s="22" t="s">
        <v>32</v>
      </c>
      <c r="B4" s="22" t="s">
        <v>33</v>
      </c>
      <c r="C4" s="22">
        <v>0</v>
      </c>
      <c r="D4" s="22">
        <v>0</v>
      </c>
      <c r="E4" s="22">
        <v>0</v>
      </c>
      <c r="F4" s="22">
        <v>0</v>
      </c>
      <c r="G4" s="22">
        <v>0</v>
      </c>
      <c r="H4" s="22">
        <v>0</v>
      </c>
      <c r="I4" s="22">
        <v>0</v>
      </c>
      <c r="J4" s="22">
        <v>0</v>
      </c>
      <c r="K4" s="22">
        <v>0</v>
      </c>
      <c r="L4" s="22">
        <v>0</v>
      </c>
      <c r="M4" s="22">
        <v>0</v>
      </c>
      <c r="N4" s="22">
        <v>0</v>
      </c>
    </row>
    <row r="5" spans="1:14" x14ac:dyDescent="0.25">
      <c r="A5" s="22" t="s">
        <v>7</v>
      </c>
      <c r="B5" s="22" t="s">
        <v>33</v>
      </c>
      <c r="C5" s="22">
        <v>0</v>
      </c>
      <c r="D5" s="22">
        <v>0</v>
      </c>
      <c r="E5" s="22">
        <v>0</v>
      </c>
      <c r="F5" s="22">
        <v>0</v>
      </c>
      <c r="G5" s="22">
        <v>0</v>
      </c>
      <c r="H5" s="22">
        <v>0</v>
      </c>
      <c r="I5" s="22">
        <v>0</v>
      </c>
      <c r="J5" s="22">
        <v>0</v>
      </c>
      <c r="K5" s="22">
        <v>0</v>
      </c>
      <c r="L5" s="22">
        <v>0</v>
      </c>
      <c r="M5" s="22">
        <v>0</v>
      </c>
      <c r="N5" s="22">
        <v>0</v>
      </c>
    </row>
    <row r="6" spans="1:14" x14ac:dyDescent="0.25">
      <c r="A6" s="22" t="s">
        <v>33</v>
      </c>
      <c r="B6" s="22" t="s">
        <v>8</v>
      </c>
      <c r="C6" s="22">
        <v>0</v>
      </c>
      <c r="D6" s="22">
        <v>0</v>
      </c>
      <c r="E6" s="22">
        <v>0</v>
      </c>
      <c r="F6" s="22">
        <v>0</v>
      </c>
      <c r="G6" s="22">
        <v>0</v>
      </c>
      <c r="H6" s="22">
        <v>0</v>
      </c>
      <c r="I6" s="22">
        <v>0</v>
      </c>
      <c r="J6" s="22">
        <v>0</v>
      </c>
      <c r="K6" s="22">
        <v>0</v>
      </c>
      <c r="L6" s="22">
        <v>0</v>
      </c>
      <c r="M6" s="22">
        <v>0</v>
      </c>
      <c r="N6" s="22">
        <v>0</v>
      </c>
    </row>
    <row r="7" spans="1:14" x14ac:dyDescent="0.25">
      <c r="A7" s="22" t="s">
        <v>5</v>
      </c>
      <c r="B7" s="22" t="s">
        <v>6</v>
      </c>
      <c r="C7" s="22">
        <v>0</v>
      </c>
      <c r="D7" s="22">
        <v>0</v>
      </c>
      <c r="E7" s="22">
        <v>0</v>
      </c>
      <c r="F7" s="22">
        <v>0</v>
      </c>
      <c r="G7" s="22">
        <v>0</v>
      </c>
      <c r="H7" s="22">
        <v>0</v>
      </c>
      <c r="I7" s="22">
        <v>0</v>
      </c>
      <c r="J7" s="22">
        <v>0</v>
      </c>
      <c r="K7" s="22">
        <v>0</v>
      </c>
      <c r="L7" s="22">
        <v>0</v>
      </c>
      <c r="M7" s="22">
        <v>0</v>
      </c>
      <c r="N7" s="22">
        <v>0</v>
      </c>
    </row>
    <row r="8" spans="1:14" x14ac:dyDescent="0.25">
      <c r="A8" s="22" t="s">
        <v>32</v>
      </c>
      <c r="B8" s="22" t="s">
        <v>6</v>
      </c>
      <c r="C8" s="22">
        <v>0</v>
      </c>
      <c r="D8" s="22">
        <v>0</v>
      </c>
      <c r="E8" s="22">
        <v>0</v>
      </c>
      <c r="F8" s="22">
        <v>0</v>
      </c>
      <c r="G8" s="22">
        <v>0</v>
      </c>
      <c r="H8" s="22">
        <v>0</v>
      </c>
      <c r="I8" s="22">
        <v>0</v>
      </c>
      <c r="J8" s="22">
        <v>0</v>
      </c>
      <c r="K8" s="22">
        <v>0</v>
      </c>
      <c r="L8" s="22">
        <v>0</v>
      </c>
      <c r="M8" s="22">
        <v>0</v>
      </c>
      <c r="N8" s="22">
        <v>0</v>
      </c>
    </row>
    <row r="9" spans="1:14" x14ac:dyDescent="0.25">
      <c r="A9" s="22" t="s">
        <v>6</v>
      </c>
      <c r="B9" s="22" t="s">
        <v>8</v>
      </c>
      <c r="C9" s="22">
        <v>0</v>
      </c>
      <c r="D9" s="22">
        <v>0</v>
      </c>
      <c r="E9" s="22">
        <v>0</v>
      </c>
      <c r="F9" s="22">
        <v>0</v>
      </c>
      <c r="G9" s="22">
        <v>0</v>
      </c>
      <c r="H9" s="22">
        <v>0</v>
      </c>
      <c r="I9" s="22">
        <v>0</v>
      </c>
      <c r="J9" s="22">
        <v>0</v>
      </c>
      <c r="K9" s="22">
        <v>0</v>
      </c>
      <c r="L9" s="22">
        <v>0</v>
      </c>
      <c r="M9" s="22">
        <v>0</v>
      </c>
      <c r="N9" s="22">
        <v>0</v>
      </c>
    </row>
    <row r="10" spans="1:14" x14ac:dyDescent="0.25">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25">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25">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25">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25">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25">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25">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25">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25">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25">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25">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25">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25">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25">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25">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25">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25">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25">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25">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25">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25">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25">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25">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25">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25">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25">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25">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25">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25">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25">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25">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25">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25">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25">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25">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25">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25">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25">
      <c r="A47" s="183" t="s">
        <v>63</v>
      </c>
      <c r="B47" s="183" t="s">
        <v>8</v>
      </c>
      <c r="C47" s="183">
        <v>0</v>
      </c>
      <c r="D47" s="183">
        <v>0</v>
      </c>
      <c r="E47" s="183">
        <v>0</v>
      </c>
      <c r="F47" s="183">
        <v>0</v>
      </c>
      <c r="G47" s="183">
        <v>0</v>
      </c>
      <c r="H47" s="183">
        <v>0</v>
      </c>
      <c r="I47" s="183">
        <v>0</v>
      </c>
      <c r="J47" s="183">
        <v>0</v>
      </c>
      <c r="K47" s="183">
        <v>0</v>
      </c>
      <c r="L47" s="183">
        <v>0</v>
      </c>
      <c r="M47" s="183">
        <v>0</v>
      </c>
      <c r="N47" s="183">
        <v>0</v>
      </c>
    </row>
    <row r="48" spans="1:14" x14ac:dyDescent="0.25">
      <c r="A48" s="183" t="s">
        <v>36</v>
      </c>
      <c r="B48" s="183" t="s">
        <v>39</v>
      </c>
      <c r="C48" s="183">
        <v>0</v>
      </c>
      <c r="D48" s="183">
        <v>0</v>
      </c>
      <c r="E48" s="183">
        <v>0</v>
      </c>
      <c r="F48" s="183">
        <v>0</v>
      </c>
      <c r="G48" s="183">
        <v>0</v>
      </c>
      <c r="H48" s="183">
        <v>0</v>
      </c>
      <c r="I48" s="183">
        <v>0</v>
      </c>
      <c r="J48" s="183">
        <v>0</v>
      </c>
      <c r="K48" s="183">
        <v>0</v>
      </c>
      <c r="L48" s="183">
        <v>0</v>
      </c>
      <c r="M48" s="183">
        <v>0</v>
      </c>
      <c r="N48" s="183">
        <v>0</v>
      </c>
    </row>
    <row r="49" spans="1:14" x14ac:dyDescent="0.25">
      <c r="A49" s="183" t="s">
        <v>455</v>
      </c>
      <c r="B49" s="183" t="s">
        <v>56</v>
      </c>
      <c r="C49" s="183">
        <v>0</v>
      </c>
      <c r="D49" s="183">
        <v>0</v>
      </c>
      <c r="E49" s="183">
        <v>0</v>
      </c>
      <c r="F49" s="183">
        <v>0</v>
      </c>
      <c r="G49" s="183">
        <v>0</v>
      </c>
      <c r="H49" s="183">
        <v>0</v>
      </c>
      <c r="I49" s="183">
        <v>0</v>
      </c>
      <c r="J49" s="183">
        <v>0</v>
      </c>
      <c r="K49" s="183">
        <v>0</v>
      </c>
      <c r="L49" s="183">
        <v>0</v>
      </c>
      <c r="M49" s="183">
        <v>0</v>
      </c>
      <c r="N49" s="183">
        <v>0</v>
      </c>
    </row>
    <row r="50" spans="1:14" x14ac:dyDescent="0.25">
      <c r="A50" s="183" t="s">
        <v>58</v>
      </c>
      <c r="B50" s="183" t="s">
        <v>57</v>
      </c>
      <c r="C50" s="183">
        <v>0</v>
      </c>
      <c r="D50" s="183">
        <v>0</v>
      </c>
      <c r="E50" s="183">
        <v>0</v>
      </c>
      <c r="F50" s="183">
        <v>0</v>
      </c>
      <c r="G50" s="183">
        <v>0</v>
      </c>
      <c r="H50" s="183">
        <v>0</v>
      </c>
      <c r="I50" s="183">
        <v>0</v>
      </c>
      <c r="J50" s="183">
        <v>0</v>
      </c>
      <c r="K50" s="183">
        <v>0</v>
      </c>
      <c r="L50" s="183">
        <v>0</v>
      </c>
      <c r="M50" s="183">
        <v>0</v>
      </c>
      <c r="N50" s="183">
        <v>0</v>
      </c>
    </row>
    <row r="51" spans="1:14" x14ac:dyDescent="0.25">
      <c r="A51" s="183" t="s">
        <v>59</v>
      </c>
      <c r="B51" s="183" t="s">
        <v>455</v>
      </c>
      <c r="C51" s="183">
        <v>0</v>
      </c>
      <c r="D51" s="183">
        <v>0</v>
      </c>
      <c r="E51" s="183">
        <v>0</v>
      </c>
      <c r="F51" s="183">
        <v>0</v>
      </c>
      <c r="G51" s="183">
        <v>0</v>
      </c>
      <c r="H51" s="183">
        <v>0</v>
      </c>
      <c r="I51" s="183">
        <v>0</v>
      </c>
      <c r="J51" s="183">
        <v>0</v>
      </c>
      <c r="K51" s="183">
        <v>0</v>
      </c>
      <c r="L51" s="183">
        <v>0</v>
      </c>
      <c r="M51" s="183">
        <v>0</v>
      </c>
      <c r="N51" s="183">
        <v>0</v>
      </c>
    </row>
    <row r="52" spans="1:14" x14ac:dyDescent="0.25">
      <c r="A52" s="183" t="s">
        <v>57</v>
      </c>
      <c r="B52" s="183" t="s">
        <v>458</v>
      </c>
      <c r="C52" s="183">
        <v>0</v>
      </c>
      <c r="D52" s="183">
        <v>0</v>
      </c>
      <c r="E52" s="183">
        <v>0</v>
      </c>
      <c r="F52" s="183">
        <v>0</v>
      </c>
      <c r="G52" s="183">
        <v>0</v>
      </c>
      <c r="H52" s="183">
        <v>0</v>
      </c>
      <c r="I52" s="183">
        <v>0</v>
      </c>
      <c r="J52" s="183">
        <v>0</v>
      </c>
      <c r="K52" s="183">
        <v>0</v>
      </c>
      <c r="L52" s="183">
        <v>0</v>
      </c>
      <c r="M52" s="183">
        <v>0</v>
      </c>
      <c r="N52" s="183">
        <v>0</v>
      </c>
    </row>
    <row r="53" spans="1:14" x14ac:dyDescent="0.25">
      <c r="A53" s="183" t="s">
        <v>50</v>
      </c>
      <c r="B53" s="183" t="s">
        <v>49</v>
      </c>
      <c r="C53" s="183">
        <v>0</v>
      </c>
      <c r="D53" s="183">
        <v>0</v>
      </c>
      <c r="E53" s="183">
        <v>0</v>
      </c>
      <c r="F53" s="183">
        <v>0</v>
      </c>
      <c r="G53" s="183">
        <v>0</v>
      </c>
      <c r="H53" s="183">
        <v>0</v>
      </c>
      <c r="I53" s="183">
        <v>0</v>
      </c>
      <c r="J53" s="183">
        <v>0</v>
      </c>
      <c r="K53" s="183">
        <v>0</v>
      </c>
      <c r="L53" s="183">
        <v>0</v>
      </c>
      <c r="M53" s="183">
        <v>0</v>
      </c>
      <c r="N53" s="183">
        <v>0</v>
      </c>
    </row>
    <row r="54" spans="1:14" x14ac:dyDescent="0.25">
      <c r="A54" s="183" t="s">
        <v>458</v>
      </c>
      <c r="B54" s="183" t="s">
        <v>461</v>
      </c>
      <c r="C54" s="183">
        <v>0</v>
      </c>
      <c r="D54" s="183">
        <v>0</v>
      </c>
      <c r="E54" s="183">
        <v>0</v>
      </c>
      <c r="F54" s="183">
        <v>0</v>
      </c>
      <c r="G54" s="183">
        <v>0</v>
      </c>
      <c r="H54" s="183">
        <v>0</v>
      </c>
      <c r="I54" s="183">
        <v>0</v>
      </c>
      <c r="J54" s="183">
        <v>0</v>
      </c>
      <c r="K54" s="183">
        <v>0</v>
      </c>
      <c r="L54" s="183">
        <v>0</v>
      </c>
      <c r="M54" s="183">
        <v>0</v>
      </c>
      <c r="N54" s="183">
        <v>0</v>
      </c>
    </row>
    <row r="55" spans="1:14" x14ac:dyDescent="0.25">
      <c r="A55" s="22" t="s">
        <v>461</v>
      </c>
      <c r="B55" s="22" t="s">
        <v>56</v>
      </c>
      <c r="C55" s="183">
        <v>0</v>
      </c>
      <c r="D55" s="183">
        <v>0</v>
      </c>
      <c r="E55" s="183">
        <v>0</v>
      </c>
      <c r="F55" s="183">
        <v>0</v>
      </c>
      <c r="G55" s="183">
        <v>0</v>
      </c>
      <c r="H55" s="183">
        <v>0</v>
      </c>
      <c r="I55" s="183">
        <v>0</v>
      </c>
      <c r="J55" s="183">
        <v>0</v>
      </c>
      <c r="K55" s="183">
        <v>0</v>
      </c>
      <c r="L55" s="183">
        <v>0</v>
      </c>
      <c r="M55" s="183">
        <v>0</v>
      </c>
      <c r="N55" s="183">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0"/>
  <dimension ref="A1:M6"/>
  <sheetViews>
    <sheetView workbookViewId="0">
      <selection activeCell="C3" sqref="C3"/>
    </sheetView>
  </sheetViews>
  <sheetFormatPr defaultColWidth="9.140625" defaultRowHeight="15" x14ac:dyDescent="0.25"/>
  <cols>
    <col min="1" max="16384" width="9.140625" style="22"/>
  </cols>
  <sheetData>
    <row r="1" spans="1:13" x14ac:dyDescent="0.25">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25">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25">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25">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5"/>
  <dimension ref="A1:D18"/>
  <sheetViews>
    <sheetView workbookViewId="0">
      <selection activeCell="B6" sqref="B6:D6"/>
    </sheetView>
  </sheetViews>
  <sheetFormatPr defaultRowHeight="15" x14ac:dyDescent="0.25"/>
  <cols>
    <col min="2" max="2" width="11" customWidth="1"/>
  </cols>
  <sheetData>
    <row r="1" spans="1:4" x14ac:dyDescent="0.25">
      <c r="B1" s="14" t="s">
        <v>13</v>
      </c>
      <c r="C1" s="14" t="s">
        <v>14</v>
      </c>
      <c r="D1" s="14" t="s">
        <v>80</v>
      </c>
    </row>
    <row r="2" spans="1:4" x14ac:dyDescent="0.25">
      <c r="A2" s="15" t="s">
        <v>31</v>
      </c>
      <c r="B2" s="24">
        <v>0.58020000000000005</v>
      </c>
      <c r="C2" s="24">
        <v>8.8779000000000003</v>
      </c>
      <c r="D2" s="24">
        <v>4.7440000000000003E-2</v>
      </c>
    </row>
    <row r="3" spans="1:4" x14ac:dyDescent="0.25">
      <c r="A3" s="15" t="s">
        <v>34</v>
      </c>
      <c r="B3" s="24">
        <v>0.17180000000000001</v>
      </c>
      <c r="C3" s="24">
        <v>5.21E-2</v>
      </c>
      <c r="D3" s="24">
        <v>3.0042</v>
      </c>
    </row>
    <row r="4" spans="1:4" x14ac:dyDescent="0.25">
      <c r="A4" s="15" t="s">
        <v>44</v>
      </c>
      <c r="B4">
        <v>0.17180000000000001</v>
      </c>
      <c r="C4">
        <v>5.21E-2</v>
      </c>
      <c r="D4">
        <v>3.0042</v>
      </c>
    </row>
    <row r="5" spans="1:4" x14ac:dyDescent="0.25">
      <c r="A5" s="15" t="s">
        <v>10</v>
      </c>
      <c r="B5" s="24">
        <v>-4.0000000000000002E-4</v>
      </c>
      <c r="C5" s="24">
        <v>6.9400000000000003E-2</v>
      </c>
      <c r="D5" s="24">
        <v>0.40760000000000002</v>
      </c>
    </row>
    <row r="6" spans="1:4" x14ac:dyDescent="0.25">
      <c r="A6" s="15" t="s">
        <v>57</v>
      </c>
      <c r="B6" s="183">
        <v>1E-3</v>
      </c>
      <c r="C6" s="183">
        <v>2.9499999999999998E-2</v>
      </c>
      <c r="D6" s="183">
        <v>8.9700000000000002E-2</v>
      </c>
    </row>
    <row r="11" spans="1:4" x14ac:dyDescent="0.25">
      <c r="B11" s="22"/>
      <c r="C11" s="22"/>
      <c r="D11" s="22"/>
    </row>
    <row r="12" spans="1:4" x14ac:dyDescent="0.25">
      <c r="B12" s="24"/>
      <c r="C12" s="24"/>
      <c r="D12" s="24"/>
    </row>
    <row r="17" spans="1:4" x14ac:dyDescent="0.25">
      <c r="A17" s="183" t="s">
        <v>57</v>
      </c>
      <c r="B17" s="183">
        <v>1E-3</v>
      </c>
      <c r="C17" s="183">
        <v>2.9499999999999998E-2</v>
      </c>
      <c r="D17" s="183">
        <v>8.9700000000000002E-2</v>
      </c>
    </row>
    <row r="18" spans="1:4" x14ac:dyDescent="0.25">
      <c r="A18" s="22"/>
      <c r="B18" s="22"/>
      <c r="C18" s="22"/>
      <c r="D18" s="22"/>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71">
    <tabColor theme="7" tint="0.39997558519241921"/>
  </sheetPr>
  <dimension ref="A1:Q136"/>
  <sheetViews>
    <sheetView topLeftCell="A84" zoomScale="70" zoomScaleNormal="70" workbookViewId="0">
      <selection activeCell="H98" sqref="H98"/>
    </sheetView>
  </sheetViews>
  <sheetFormatPr defaultColWidth="9.140625" defaultRowHeight="15" x14ac:dyDescent="0.25"/>
  <cols>
    <col min="1" max="1" width="9.140625" style="22"/>
    <col min="2" max="2" width="13.85546875" style="22" customWidth="1"/>
    <col min="3" max="3" width="13.140625" style="22" bestFit="1" customWidth="1"/>
    <col min="4" max="4" width="14" style="22" customWidth="1"/>
    <col min="5" max="5" width="11.28515625" style="22" customWidth="1"/>
    <col min="6" max="6" width="9.140625" style="22"/>
    <col min="7" max="7" width="10.140625" style="22" bestFit="1" customWidth="1"/>
    <col min="8" max="8" width="13.140625" style="22" bestFit="1" customWidth="1"/>
    <col min="9" max="9" width="24.85546875" style="22" bestFit="1" customWidth="1"/>
    <col min="10" max="10" width="13.42578125" style="22" customWidth="1"/>
    <col min="11" max="16384" width="9.140625" style="22"/>
  </cols>
  <sheetData>
    <row r="1" spans="1:9" x14ac:dyDescent="0.25">
      <c r="B1" s="22" t="s">
        <v>84</v>
      </c>
      <c r="C1" s="22" t="s">
        <v>85</v>
      </c>
      <c r="D1" s="22" t="s">
        <v>86</v>
      </c>
      <c r="E1" s="22" t="s">
        <v>87</v>
      </c>
      <c r="I1" s="22" t="s">
        <v>88</v>
      </c>
    </row>
    <row r="2" spans="1:9" x14ac:dyDescent="0.25">
      <c r="A2" s="22">
        <v>0</v>
      </c>
      <c r="B2" s="22">
        <v>0</v>
      </c>
      <c r="C2" s="22">
        <v>1399.0320000000002</v>
      </c>
      <c r="D2" s="22">
        <v>0</v>
      </c>
      <c r="E2" s="22">
        <f>(B3-B2/C3-C2)*2</f>
        <v>317907.2183832</v>
      </c>
      <c r="I2" s="22">
        <v>1399.0320000000002</v>
      </c>
    </row>
    <row r="3" spans="1:9" x14ac:dyDescent="0.25">
      <c r="A3" s="22">
        <v>1</v>
      </c>
      <c r="B3" s="22">
        <v>160352.64119160001</v>
      </c>
      <c r="C3" s="22">
        <v>1402.0800000000002</v>
      </c>
      <c r="D3" s="22">
        <f>E2-D2</f>
        <v>317907.2183832</v>
      </c>
      <c r="E3" s="22">
        <f t="shared" ref="E3:E18" si="0">(B4-B3/C4-C3)*2</f>
        <v>1598027.0490112202</v>
      </c>
    </row>
    <row r="4" spans="1:9" x14ac:dyDescent="0.25">
      <c r="A4" s="22">
        <v>2</v>
      </c>
      <c r="B4" s="22">
        <v>800529.72410267999</v>
      </c>
      <c r="C4" s="22">
        <v>1405.1280000000002</v>
      </c>
      <c r="D4" s="22">
        <f>E3-D3</f>
        <v>1280119.8306280202</v>
      </c>
      <c r="E4" s="22">
        <f t="shared" si="0"/>
        <v>4286102.6628393326</v>
      </c>
    </row>
    <row r="5" spans="1:9" x14ac:dyDescent="0.25">
      <c r="A5" s="22">
        <v>3</v>
      </c>
      <c r="B5" s="22">
        <v>2145024.9464014801</v>
      </c>
      <c r="C5" s="22">
        <v>1408.1760000000002</v>
      </c>
      <c r="D5" s="22">
        <f t="shared" ref="D5:D19" si="1">E4-D4</f>
        <v>3005982.8322113124</v>
      </c>
      <c r="E5" s="22">
        <f t="shared" si="0"/>
        <v>8519970.2823303919</v>
      </c>
    </row>
    <row r="6" spans="1:9" x14ac:dyDescent="0.25">
      <c r="A6" s="22">
        <v>4</v>
      </c>
      <c r="B6" s="22">
        <v>4262913.2919859197</v>
      </c>
      <c r="C6" s="22">
        <v>1411.2240000000002</v>
      </c>
      <c r="D6" s="22">
        <f t="shared" si="1"/>
        <v>5513987.45011908</v>
      </c>
      <c r="E6" s="22">
        <f t="shared" si="0"/>
        <v>14637512.681381175</v>
      </c>
    </row>
    <row r="7" spans="1:9" x14ac:dyDescent="0.25">
      <c r="A7" s="22">
        <v>5</v>
      </c>
      <c r="B7" s="22">
        <v>7323181.7750348402</v>
      </c>
      <c r="C7" s="22">
        <v>1414.2720000000002</v>
      </c>
      <c r="D7" s="22">
        <f t="shared" si="1"/>
        <v>9123525.2312620953</v>
      </c>
      <c r="E7" s="22">
        <f t="shared" si="0"/>
        <v>22771714.443631914</v>
      </c>
    </row>
    <row r="8" spans="1:9" x14ac:dyDescent="0.25">
      <c r="A8" s="22">
        <v>6</v>
      </c>
      <c r="B8" s="22">
        <v>11392438.41573552</v>
      </c>
      <c r="C8" s="22">
        <v>1417.3200000000002</v>
      </c>
      <c r="D8" s="22">
        <f t="shared" si="1"/>
        <v>13648189.212369818</v>
      </c>
      <c r="E8" s="22">
        <f t="shared" si="0"/>
        <v>32559846.592044104</v>
      </c>
    </row>
    <row r="9" spans="1:9" x14ac:dyDescent="0.25">
      <c r="A9" s="22">
        <v>7</v>
      </c>
      <c r="B9" s="22">
        <v>16289361.381355921</v>
      </c>
      <c r="C9" s="22">
        <v>1420.3680000000002</v>
      </c>
      <c r="D9" s="22">
        <f t="shared" si="1"/>
        <v>18911657.379674286</v>
      </c>
      <c r="E9" s="22">
        <f t="shared" si="0"/>
        <v>43691335.477174677</v>
      </c>
    </row>
    <row r="10" spans="1:9" x14ac:dyDescent="0.25">
      <c r="A10" s="22">
        <v>8</v>
      </c>
      <c r="B10" s="22">
        <v>21858531.958125722</v>
      </c>
      <c r="C10" s="22">
        <v>1423.4160000000002</v>
      </c>
      <c r="D10" s="22">
        <f t="shared" si="1"/>
        <v>24779678.097500391</v>
      </c>
      <c r="E10" s="22">
        <f t="shared" si="0"/>
        <v>46059203.504166842</v>
      </c>
    </row>
    <row r="11" spans="1:9" x14ac:dyDescent="0.25">
      <c r="A11" s="22">
        <v>9</v>
      </c>
      <c r="B11" s="22">
        <v>23046374.984798882</v>
      </c>
      <c r="C11" s="22">
        <v>1424.0256000000002</v>
      </c>
      <c r="D11" s="22">
        <f t="shared" si="1"/>
        <v>21279525.40666645</v>
      </c>
      <c r="E11" s="22">
        <f t="shared" si="0"/>
        <v>55718219.216748796</v>
      </c>
    </row>
    <row r="12" spans="1:9" x14ac:dyDescent="0.25">
      <c r="A12" s="22">
        <v>10</v>
      </c>
      <c r="B12" s="22">
        <v>27876689.930232</v>
      </c>
      <c r="C12" s="22">
        <v>1426.4640000000002</v>
      </c>
      <c r="D12" s="22">
        <f t="shared" si="1"/>
        <v>34438693.810082346</v>
      </c>
      <c r="E12" s="22">
        <f t="shared" si="0"/>
        <v>69279825.65379253</v>
      </c>
    </row>
    <row r="13" spans="1:9" x14ac:dyDescent="0.25">
      <c r="A13" s="22">
        <v>11</v>
      </c>
      <c r="B13" s="22">
        <v>34660840.134492002</v>
      </c>
      <c r="C13" s="22">
        <v>1429.5120000000002</v>
      </c>
      <c r="D13" s="22">
        <f t="shared" si="1"/>
        <v>34841131.843710184</v>
      </c>
      <c r="E13" s="22">
        <f t="shared" si="0"/>
        <v>84072213.437714234</v>
      </c>
    </row>
    <row r="14" spans="1:9" x14ac:dyDescent="0.25">
      <c r="A14" s="22">
        <v>12</v>
      </c>
      <c r="B14" s="22">
        <v>42061731.266411997</v>
      </c>
      <c r="C14" s="22">
        <v>1432.5600000000002</v>
      </c>
      <c r="D14" s="22">
        <f t="shared" si="1"/>
        <v>49231081.59400405</v>
      </c>
      <c r="E14" s="22">
        <f t="shared" si="0"/>
        <v>100343960.10857148</v>
      </c>
    </row>
    <row r="15" spans="1:9" x14ac:dyDescent="0.25">
      <c r="A15" s="22">
        <v>13</v>
      </c>
      <c r="B15" s="22">
        <v>50202711.511523999</v>
      </c>
      <c r="C15" s="22">
        <v>1435.6080000000002</v>
      </c>
      <c r="D15" s="22">
        <f t="shared" si="1"/>
        <v>51112878.514567435</v>
      </c>
      <c r="E15" s="22">
        <f t="shared" si="0"/>
        <v>118094899.39706072</v>
      </c>
    </row>
    <row r="16" spans="1:9" x14ac:dyDescent="0.25">
      <c r="A16" s="22">
        <v>14</v>
      </c>
      <c r="B16" s="22">
        <v>59083780.869828001</v>
      </c>
      <c r="C16" s="22">
        <v>1438.6560000000002</v>
      </c>
      <c r="D16" s="22">
        <f t="shared" si="1"/>
        <v>66982020.882493287</v>
      </c>
      <c r="E16" s="22">
        <f t="shared" si="0"/>
        <v>137571733.92546424</v>
      </c>
    </row>
    <row r="17" spans="1:13" x14ac:dyDescent="0.25">
      <c r="A17" s="22">
        <v>15</v>
      </c>
      <c r="B17" s="22">
        <v>68828287.526856005</v>
      </c>
      <c r="C17" s="22">
        <v>1441.7040000000002</v>
      </c>
      <c r="D17" s="22">
        <f t="shared" si="1"/>
        <v>70589713.042970955</v>
      </c>
      <c r="E17" s="22">
        <f t="shared" si="0"/>
        <v>159020995.50987345</v>
      </c>
    </row>
    <row r="18" spans="1:13" x14ac:dyDescent="0.25">
      <c r="A18" s="22">
        <v>16</v>
      </c>
      <c r="B18" s="22">
        <v>79559579.668139994</v>
      </c>
      <c r="C18" s="22">
        <v>1444.7520000000002</v>
      </c>
      <c r="D18" s="22">
        <f t="shared" si="1"/>
        <v>88431282.466902494</v>
      </c>
      <c r="E18" s="22">
        <f t="shared" si="0"/>
        <v>182195824.60997781</v>
      </c>
    </row>
    <row r="19" spans="1:13" x14ac:dyDescent="0.25">
      <c r="A19" s="22">
        <v>17</v>
      </c>
      <c r="B19" s="22">
        <v>91154309.108148009</v>
      </c>
      <c r="C19" s="22">
        <v>1447.8000000000002</v>
      </c>
      <c r="D19" s="22">
        <f t="shared" si="1"/>
        <v>93764542.143075317</v>
      </c>
      <c r="E19" s="22">
        <f>(B19/C19)*2</f>
        <v>125921.1342839453</v>
      </c>
    </row>
    <row r="25" spans="1:13" x14ac:dyDescent="0.25">
      <c r="A25" s="27" t="s">
        <v>54</v>
      </c>
      <c r="B25" s="27" t="s">
        <v>89</v>
      </c>
      <c r="I25" s="28" t="s">
        <v>90</v>
      </c>
    </row>
    <row r="26" spans="1:13" x14ac:dyDescent="0.25">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25">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25">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25">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25">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25">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25">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25">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25">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25">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25">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25">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25">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25">
      <c r="B39" s="22">
        <f t="shared" si="3"/>
        <v>68.002985879999997</v>
      </c>
      <c r="C39" s="22">
        <f t="shared" si="2"/>
        <v>1761.7440000000001</v>
      </c>
      <c r="D39" s="22">
        <f t="shared" si="6"/>
        <v>5.1819875629905319</v>
      </c>
      <c r="E39" s="22">
        <f t="shared" si="4"/>
        <v>6052064.7637795247</v>
      </c>
      <c r="I39" s="22">
        <v>55131</v>
      </c>
      <c r="J39" s="22">
        <v>5780</v>
      </c>
    </row>
    <row r="40" spans="1:13" x14ac:dyDescent="0.25">
      <c r="B40" s="22">
        <f t="shared" si="3"/>
        <v>86.449679279999998</v>
      </c>
      <c r="C40" s="22">
        <f t="shared" si="2"/>
        <v>1767.8400000000001</v>
      </c>
      <c r="D40" s="22">
        <f t="shared" si="6"/>
        <v>6.0520595817919611</v>
      </c>
      <c r="E40" s="22">
        <f t="shared" si="4"/>
        <v>97802.605756177029</v>
      </c>
      <c r="I40" s="22">
        <v>70086</v>
      </c>
      <c r="J40" s="22">
        <v>5800</v>
      </c>
    </row>
    <row r="45" spans="1:13" x14ac:dyDescent="0.25">
      <c r="A45" s="27" t="s">
        <v>34</v>
      </c>
      <c r="B45" s="27" t="s">
        <v>96</v>
      </c>
      <c r="I45" s="28" t="s">
        <v>90</v>
      </c>
    </row>
    <row r="46" spans="1:13" x14ac:dyDescent="0.25">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25">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25">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25">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25">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25">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25">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25">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25">
      <c r="F54" s="22" t="s">
        <v>26</v>
      </c>
      <c r="G54" s="22">
        <f t="shared" si="11"/>
        <v>0.15240000000000001</v>
      </c>
      <c r="L54" s="22" t="s">
        <v>26</v>
      </c>
      <c r="M54" s="22">
        <v>0.5</v>
      </c>
    </row>
    <row r="55" spans="1:13" x14ac:dyDescent="0.25">
      <c r="F55" s="22" t="s">
        <v>27</v>
      </c>
      <c r="G55" s="22">
        <f t="shared" si="11"/>
        <v>9.1440000000000007E-2</v>
      </c>
      <c r="L55" s="22" t="s">
        <v>27</v>
      </c>
      <c r="M55" s="22">
        <v>0.3</v>
      </c>
    </row>
    <row r="56" spans="1:13" x14ac:dyDescent="0.25">
      <c r="F56" s="22" t="s">
        <v>28</v>
      </c>
      <c r="G56" s="22">
        <f t="shared" si="11"/>
        <v>9.1440000000000007E-2</v>
      </c>
      <c r="L56" s="22" t="s">
        <v>28</v>
      </c>
      <c r="M56" s="22">
        <v>0.3</v>
      </c>
    </row>
    <row r="57" spans="1:13" x14ac:dyDescent="0.25">
      <c r="F57" s="22" t="s">
        <v>29</v>
      </c>
      <c r="G57" s="22">
        <f t="shared" si="11"/>
        <v>0</v>
      </c>
      <c r="L57" s="22" t="s">
        <v>29</v>
      </c>
      <c r="M57" s="22">
        <v>0</v>
      </c>
    </row>
    <row r="58" spans="1:13" x14ac:dyDescent="0.25">
      <c r="F58" s="22" t="s">
        <v>30</v>
      </c>
      <c r="G58" s="22">
        <f t="shared" si="11"/>
        <v>0</v>
      </c>
      <c r="L58" s="22" t="s">
        <v>30</v>
      </c>
      <c r="M58" s="22">
        <v>0</v>
      </c>
    </row>
    <row r="62" spans="1:13" x14ac:dyDescent="0.25">
      <c r="A62" s="27" t="s">
        <v>31</v>
      </c>
      <c r="B62" s="27" t="s">
        <v>97</v>
      </c>
      <c r="I62" s="28" t="s">
        <v>90</v>
      </c>
    </row>
    <row r="63" spans="1:13" x14ac:dyDescent="0.25">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25">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25">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25">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25">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25">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25">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25">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25">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25">
      <c r="F73" s="22" t="s">
        <v>28</v>
      </c>
      <c r="G73" s="22">
        <f t="shared" si="15"/>
        <v>9.1440000000000007E-2</v>
      </c>
      <c r="L73" s="22" t="s">
        <v>28</v>
      </c>
      <c r="M73" s="22">
        <v>0.3</v>
      </c>
    </row>
    <row r="74" spans="1:13" x14ac:dyDescent="0.25">
      <c r="F74" s="22" t="s">
        <v>29</v>
      </c>
      <c r="G74" s="22">
        <f t="shared" si="15"/>
        <v>0</v>
      </c>
      <c r="L74" s="22" t="s">
        <v>29</v>
      </c>
      <c r="M74" s="22">
        <v>0</v>
      </c>
    </row>
    <row r="75" spans="1:13" x14ac:dyDescent="0.25">
      <c r="F75" s="22" t="s">
        <v>30</v>
      </c>
      <c r="G75" s="22">
        <f t="shared" si="15"/>
        <v>0</v>
      </c>
      <c r="L75" s="22" t="s">
        <v>30</v>
      </c>
      <c r="M75" s="22">
        <v>0</v>
      </c>
    </row>
    <row r="80" spans="1:13" x14ac:dyDescent="0.25">
      <c r="A80" s="27" t="s">
        <v>44</v>
      </c>
      <c r="B80" s="27" t="s">
        <v>98</v>
      </c>
      <c r="I80" s="28" t="s">
        <v>90</v>
      </c>
    </row>
    <row r="81" spans="1:15" x14ac:dyDescent="0.25">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25">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25">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25">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25">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25">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25">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25">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25">
      <c r="F89" s="22" t="s">
        <v>26</v>
      </c>
      <c r="G89" s="22">
        <f t="shared" si="21"/>
        <v>0.15240000000000001</v>
      </c>
      <c r="L89" s="22" t="s">
        <v>26</v>
      </c>
      <c r="M89" s="22">
        <v>0.5</v>
      </c>
    </row>
    <row r="90" spans="1:15" x14ac:dyDescent="0.25">
      <c r="F90" s="22" t="s">
        <v>27</v>
      </c>
      <c r="G90" s="22">
        <f t="shared" si="21"/>
        <v>9.1440000000000007E-2</v>
      </c>
      <c r="L90" s="22" t="s">
        <v>27</v>
      </c>
      <c r="M90" s="22">
        <v>0.3</v>
      </c>
    </row>
    <row r="91" spans="1:15" x14ac:dyDescent="0.25">
      <c r="F91" s="22" t="s">
        <v>28</v>
      </c>
      <c r="G91" s="22">
        <f t="shared" si="21"/>
        <v>9.1440000000000007E-2</v>
      </c>
      <c r="L91" s="22" t="s">
        <v>28</v>
      </c>
      <c r="M91" s="22">
        <v>0.3</v>
      </c>
    </row>
    <row r="92" spans="1:15" x14ac:dyDescent="0.25">
      <c r="F92" s="22" t="s">
        <v>29</v>
      </c>
      <c r="G92" s="22">
        <f t="shared" si="21"/>
        <v>0</v>
      </c>
      <c r="L92" s="22" t="s">
        <v>29</v>
      </c>
      <c r="M92" s="22">
        <v>0</v>
      </c>
    </row>
    <row r="93" spans="1:15" x14ac:dyDescent="0.25">
      <c r="F93" s="22" t="s">
        <v>30</v>
      </c>
      <c r="G93" s="22">
        <f t="shared" si="21"/>
        <v>0</v>
      </c>
      <c r="L93" s="22" t="s">
        <v>30</v>
      </c>
      <c r="M93" s="22">
        <v>0</v>
      </c>
    </row>
    <row r="96" spans="1:15" x14ac:dyDescent="0.25">
      <c r="A96" s="27" t="s">
        <v>10</v>
      </c>
      <c r="B96" s="27" t="s">
        <v>99</v>
      </c>
      <c r="I96" s="28" t="s">
        <v>90</v>
      </c>
      <c r="O96" s="22" t="s">
        <v>450</v>
      </c>
    </row>
    <row r="97" spans="1:17" ht="45" x14ac:dyDescent="0.25">
      <c r="A97" s="29"/>
      <c r="B97" s="29" t="s">
        <v>100</v>
      </c>
      <c r="C97" s="29" t="s">
        <v>85</v>
      </c>
      <c r="D97" s="29" t="s">
        <v>101</v>
      </c>
      <c r="E97" s="29" t="s">
        <v>87</v>
      </c>
      <c r="F97" s="29" t="s">
        <v>91</v>
      </c>
      <c r="G97" s="29" t="s">
        <v>92</v>
      </c>
      <c r="H97" s="29" t="s">
        <v>454</v>
      </c>
      <c r="I97" s="29" t="s">
        <v>93</v>
      </c>
      <c r="J97" s="29" t="s">
        <v>94</v>
      </c>
      <c r="K97" s="29"/>
      <c r="L97" s="29" t="s">
        <v>91</v>
      </c>
      <c r="M97" s="29" t="s">
        <v>95</v>
      </c>
      <c r="O97" s="182" t="s">
        <v>451</v>
      </c>
      <c r="P97" s="182" t="s">
        <v>452</v>
      </c>
      <c r="Q97" s="182" t="s">
        <v>453</v>
      </c>
    </row>
    <row r="98" spans="1:17" x14ac:dyDescent="0.25">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183">
        <v>4590</v>
      </c>
      <c r="P98" s="183">
        <v>1</v>
      </c>
      <c r="Q98" s="183">
        <v>0</v>
      </c>
    </row>
    <row r="99" spans="1:17" x14ac:dyDescent="0.25">
      <c r="B99" s="183">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181">
        <f t="shared" ref="H99:H115" si="26">P99*0.0040468564224</f>
        <v>0.1052182669824</v>
      </c>
      <c r="I99" s="22">
        <v>130</v>
      </c>
      <c r="J99" s="22">
        <v>4600</v>
      </c>
      <c r="L99" s="22" t="s">
        <v>20</v>
      </c>
      <c r="M99" s="22">
        <v>0</v>
      </c>
      <c r="O99" s="183">
        <v>4600</v>
      </c>
      <c r="P99" s="183">
        <v>26</v>
      </c>
      <c r="Q99" s="183">
        <v>130</v>
      </c>
    </row>
    <row r="100" spans="1:17" x14ac:dyDescent="0.25">
      <c r="B100" s="183">
        <f t="shared" si="23"/>
        <v>0.80052972410267997</v>
      </c>
      <c r="C100" s="22">
        <f t="shared" si="22"/>
        <v>1405.1280000000002</v>
      </c>
      <c r="D100" s="22">
        <f t="shared" ref="D100:D115" si="27">(E99-D99)/1000000</f>
        <v>0.42006359747929034</v>
      </c>
      <c r="E100" s="22">
        <f t="shared" si="24"/>
        <v>882214.71279448771</v>
      </c>
      <c r="F100" s="22" t="s">
        <v>21</v>
      </c>
      <c r="G100" s="22">
        <f t="shared" si="25"/>
        <v>0</v>
      </c>
      <c r="H100" s="181">
        <f t="shared" si="26"/>
        <v>0.30756108810240002</v>
      </c>
      <c r="I100" s="22">
        <v>649</v>
      </c>
      <c r="J100" s="22">
        <v>4610</v>
      </c>
      <c r="L100" s="22" t="s">
        <v>21</v>
      </c>
      <c r="M100" s="22">
        <v>0</v>
      </c>
      <c r="O100" s="183">
        <v>4610</v>
      </c>
      <c r="P100" s="183">
        <v>76</v>
      </c>
      <c r="Q100" s="183">
        <v>649</v>
      </c>
    </row>
    <row r="101" spans="1:17" x14ac:dyDescent="0.25">
      <c r="B101" s="183">
        <f t="shared" si="23"/>
        <v>2.1450249464014801</v>
      </c>
      <c r="C101" s="22">
        <f>J101*0.3048</f>
        <v>1408.1760000000002</v>
      </c>
      <c r="D101" s="22">
        <f t="shared" si="27"/>
        <v>0.88221429273089025</v>
      </c>
      <c r="E101" s="22">
        <f t="shared" si="24"/>
        <v>1389690.5154753535</v>
      </c>
      <c r="F101" s="22" t="s">
        <v>22</v>
      </c>
      <c r="G101" s="22">
        <f t="shared" si="25"/>
        <v>3.0480000000000004E-2</v>
      </c>
      <c r="H101" s="181">
        <f t="shared" si="26"/>
        <v>0.57465361198080001</v>
      </c>
      <c r="I101" s="22">
        <v>1739</v>
      </c>
      <c r="J101" s="22">
        <v>4620</v>
      </c>
      <c r="L101" s="22" t="s">
        <v>22</v>
      </c>
      <c r="M101" s="22">
        <v>0.1</v>
      </c>
      <c r="O101" s="183">
        <v>4620</v>
      </c>
      <c r="P101" s="183">
        <v>142</v>
      </c>
      <c r="Q101" s="183">
        <v>1739</v>
      </c>
    </row>
    <row r="102" spans="1:17" x14ac:dyDescent="0.25">
      <c r="B102" s="183">
        <f t="shared" si="23"/>
        <v>4.2629132919859201</v>
      </c>
      <c r="C102" s="22">
        <f t="shared" si="22"/>
        <v>1411.2240000000002</v>
      </c>
      <c r="D102" s="22">
        <f t="shared" si="27"/>
        <v>1.3896896332610609</v>
      </c>
      <c r="E102" s="22">
        <f t="shared" si="24"/>
        <v>2008050.1857276363</v>
      </c>
      <c r="F102" s="22" t="s">
        <v>23</v>
      </c>
      <c r="G102" s="22">
        <f t="shared" si="25"/>
        <v>0.12192000000000001</v>
      </c>
      <c r="H102" s="181">
        <f t="shared" si="26"/>
        <v>0.82960556659200002</v>
      </c>
      <c r="I102" s="22">
        <v>3456</v>
      </c>
      <c r="J102" s="22">
        <v>4630</v>
      </c>
      <c r="L102" s="22" t="s">
        <v>23</v>
      </c>
      <c r="M102" s="22">
        <v>0.4</v>
      </c>
      <c r="O102" s="183">
        <v>4630</v>
      </c>
      <c r="P102" s="183">
        <v>205</v>
      </c>
      <c r="Q102" s="183">
        <v>3456</v>
      </c>
    </row>
    <row r="103" spans="1:17" x14ac:dyDescent="0.25">
      <c r="B103" s="183">
        <f t="shared" si="23"/>
        <v>7.3231817750348398</v>
      </c>
      <c r="C103" s="22">
        <f t="shared" si="22"/>
        <v>1414.2720000000002</v>
      </c>
      <c r="D103" s="22">
        <f t="shared" si="27"/>
        <v>2.0080487960380031</v>
      </c>
      <c r="E103" s="22">
        <f t="shared" si="24"/>
        <v>2670115.9059715727</v>
      </c>
      <c r="F103" s="22" t="s">
        <v>24</v>
      </c>
      <c r="G103" s="22">
        <f t="shared" si="25"/>
        <v>0.15240000000000001</v>
      </c>
      <c r="H103" s="181">
        <f t="shared" si="26"/>
        <v>1.1776352189184001</v>
      </c>
      <c r="I103" s="22">
        <v>5937</v>
      </c>
      <c r="J103" s="22">
        <v>4640</v>
      </c>
      <c r="L103" s="22" t="s">
        <v>24</v>
      </c>
      <c r="M103" s="22">
        <v>0.5</v>
      </c>
      <c r="O103" s="183">
        <v>4640</v>
      </c>
      <c r="P103" s="183">
        <v>291</v>
      </c>
      <c r="Q103" s="183">
        <v>5937</v>
      </c>
    </row>
    <row r="104" spans="1:17" x14ac:dyDescent="0.25">
      <c r="B104" s="183">
        <f t="shared" si="23"/>
        <v>11.392438415735519</v>
      </c>
      <c r="C104" s="22">
        <f t="shared" si="22"/>
        <v>1417.3200000000002</v>
      </c>
      <c r="D104" s="22">
        <f t="shared" si="27"/>
        <v>2.6701138979227768</v>
      </c>
      <c r="E104" s="22">
        <f t="shared" si="24"/>
        <v>3213204.0456826761</v>
      </c>
      <c r="F104" s="22" t="s">
        <v>25</v>
      </c>
      <c r="G104" s="22">
        <f t="shared" si="25"/>
        <v>0.18288000000000001</v>
      </c>
      <c r="H104" s="181">
        <f t="shared" si="26"/>
        <v>1.4851963070208001</v>
      </c>
      <c r="I104" s="22">
        <v>9236</v>
      </c>
      <c r="J104" s="22">
        <v>4650</v>
      </c>
      <c r="L104" s="22" t="s">
        <v>25</v>
      </c>
      <c r="M104" s="22">
        <v>0.6</v>
      </c>
      <c r="O104" s="183">
        <v>4650</v>
      </c>
      <c r="P104" s="183">
        <v>367</v>
      </c>
      <c r="Q104" s="183">
        <v>9236</v>
      </c>
    </row>
    <row r="105" spans="1:17" x14ac:dyDescent="0.25">
      <c r="B105" s="183">
        <f t="shared" si="23"/>
        <v>16.289361381355921</v>
      </c>
      <c r="C105" s="22">
        <f t="shared" si="22"/>
        <v>1420.3680000000002</v>
      </c>
      <c r="D105" s="22">
        <f t="shared" si="27"/>
        <v>3.2132013755687781</v>
      </c>
      <c r="E105" s="22">
        <f t="shared" si="24"/>
        <v>3654311.4020799189</v>
      </c>
      <c r="F105" s="22" t="s">
        <v>26</v>
      </c>
      <c r="G105" s="22">
        <f t="shared" si="25"/>
        <v>0.15240000000000001</v>
      </c>
      <c r="H105" s="181">
        <f t="shared" si="26"/>
        <v>1.7280076923648</v>
      </c>
      <c r="I105" s="22">
        <v>13206</v>
      </c>
      <c r="J105" s="22">
        <v>4660</v>
      </c>
      <c r="L105" s="22" t="s">
        <v>26</v>
      </c>
      <c r="M105" s="22">
        <v>0.5</v>
      </c>
      <c r="O105" s="183">
        <v>4660</v>
      </c>
      <c r="P105" s="183">
        <v>427</v>
      </c>
      <c r="Q105" s="183">
        <v>13206</v>
      </c>
    </row>
    <row r="106" spans="1:17" x14ac:dyDescent="0.25">
      <c r="B106" s="183">
        <f t="shared" si="23"/>
        <v>21.85853195812572</v>
      </c>
      <c r="C106" s="22">
        <f t="shared" si="22"/>
        <v>1423.4160000000002</v>
      </c>
      <c r="D106" s="22">
        <f t="shared" si="27"/>
        <v>3.6543081888785434</v>
      </c>
      <c r="E106" s="22">
        <f t="shared" si="24"/>
        <v>3897122.7909224406</v>
      </c>
      <c r="F106" s="22" t="s">
        <v>27</v>
      </c>
      <c r="G106" s="22">
        <f t="shared" si="25"/>
        <v>9.1440000000000007E-2</v>
      </c>
      <c r="H106" s="181">
        <f t="shared" si="26"/>
        <v>1.9141630877952001</v>
      </c>
      <c r="I106" s="22">
        <v>17721</v>
      </c>
      <c r="J106" s="22">
        <v>4670</v>
      </c>
      <c r="L106" s="22" t="s">
        <v>27</v>
      </c>
      <c r="M106" s="22">
        <v>0.3</v>
      </c>
      <c r="O106" s="183">
        <v>4670</v>
      </c>
      <c r="P106" s="183">
        <v>473</v>
      </c>
      <c r="Q106" s="183">
        <v>17721</v>
      </c>
    </row>
    <row r="107" spans="1:17" x14ac:dyDescent="0.25">
      <c r="B107" s="183">
        <f t="shared" si="23"/>
        <v>23.046374984798881</v>
      </c>
      <c r="C107" s="22">
        <f t="shared" si="22"/>
        <v>1424.0256000000002</v>
      </c>
      <c r="D107" s="22">
        <f t="shared" si="27"/>
        <v>3.8971191366142519</v>
      </c>
      <c r="E107" s="22">
        <f t="shared" si="24"/>
        <v>3961872.4946137769</v>
      </c>
      <c r="F107" s="22" t="s">
        <v>28</v>
      </c>
      <c r="G107" s="22">
        <f t="shared" si="25"/>
        <v>9.1440000000000007E-2</v>
      </c>
      <c r="H107" s="181">
        <f t="shared" si="26"/>
        <v>1.9384442263296</v>
      </c>
      <c r="I107" s="22">
        <v>18684</v>
      </c>
      <c r="J107" s="22">
        <v>4672</v>
      </c>
      <c r="L107" s="22" t="s">
        <v>28</v>
      </c>
      <c r="M107" s="22">
        <v>0.3</v>
      </c>
      <c r="O107" s="183">
        <v>4672</v>
      </c>
      <c r="P107" s="183">
        <v>479</v>
      </c>
      <c r="Q107" s="183">
        <v>18684</v>
      </c>
    </row>
    <row r="108" spans="1:17" x14ac:dyDescent="0.25">
      <c r="B108" s="183">
        <f t="shared" si="23"/>
        <v>27.876689930232001</v>
      </c>
      <c r="C108" s="22">
        <f t="shared" si="22"/>
        <v>1426.4640000000002</v>
      </c>
      <c r="D108" s="22">
        <f t="shared" si="27"/>
        <v>3.9618685974946404</v>
      </c>
      <c r="E108" s="22">
        <f t="shared" si="24"/>
        <v>4451542.128779524</v>
      </c>
      <c r="F108" s="22" t="s">
        <v>29</v>
      </c>
      <c r="G108" s="22">
        <f t="shared" si="25"/>
        <v>0</v>
      </c>
      <c r="H108" s="181">
        <f t="shared" si="26"/>
        <v>2.0881779139584</v>
      </c>
      <c r="I108" s="22">
        <v>22600</v>
      </c>
      <c r="J108" s="22">
        <v>4680</v>
      </c>
      <c r="L108" s="22" t="s">
        <v>29</v>
      </c>
      <c r="M108" s="22">
        <v>0</v>
      </c>
      <c r="O108" s="183">
        <v>4680</v>
      </c>
      <c r="P108" s="183">
        <v>516</v>
      </c>
      <c r="Q108" s="183">
        <v>22600</v>
      </c>
    </row>
    <row r="109" spans="1:17" x14ac:dyDescent="0.25">
      <c r="B109" s="183">
        <f t="shared" si="23"/>
        <v>34.660840134491998</v>
      </c>
      <c r="C109" s="22">
        <f t="shared" si="22"/>
        <v>1429.5120000000002</v>
      </c>
      <c r="D109" s="22">
        <f t="shared" si="27"/>
        <v>4.4515381669109271</v>
      </c>
      <c r="E109" s="22">
        <f t="shared" si="24"/>
        <v>4856227.7768503902</v>
      </c>
      <c r="F109" s="22" t="s">
        <v>30</v>
      </c>
      <c r="G109" s="22">
        <f t="shared" si="25"/>
        <v>0</v>
      </c>
      <c r="H109" s="181">
        <f t="shared" si="26"/>
        <v>2.3148018736128</v>
      </c>
      <c r="I109" s="22">
        <v>28100</v>
      </c>
      <c r="J109" s="22">
        <v>4690</v>
      </c>
      <c r="L109" s="22" t="s">
        <v>30</v>
      </c>
      <c r="M109" s="22">
        <v>0</v>
      </c>
      <c r="O109" s="183">
        <v>4690</v>
      </c>
      <c r="P109" s="183">
        <v>572</v>
      </c>
      <c r="Q109" s="183">
        <v>28100</v>
      </c>
    </row>
    <row r="110" spans="1:17" x14ac:dyDescent="0.25">
      <c r="B110" s="183">
        <f t="shared" si="23"/>
        <v>42.061731266411996</v>
      </c>
      <c r="C110" s="22">
        <f t="shared" si="22"/>
        <v>1432.5600000000002</v>
      </c>
      <c r="D110" s="22">
        <f t="shared" si="27"/>
        <v>4.8562233253122233</v>
      </c>
      <c r="E110" s="22">
        <f t="shared" si="24"/>
        <v>5341850.5545354327</v>
      </c>
      <c r="H110" s="181">
        <f t="shared" si="26"/>
        <v>2.5454726896896003</v>
      </c>
      <c r="I110" s="22">
        <v>34100</v>
      </c>
      <c r="J110" s="22">
        <v>4700</v>
      </c>
      <c r="O110" s="183">
        <v>4700</v>
      </c>
      <c r="P110" s="183">
        <v>629</v>
      </c>
      <c r="Q110" s="183">
        <v>34100</v>
      </c>
    </row>
    <row r="111" spans="1:17" x14ac:dyDescent="0.25">
      <c r="B111" s="183">
        <f t="shared" si="23"/>
        <v>50.202711511524001</v>
      </c>
      <c r="C111" s="22">
        <f t="shared" si="22"/>
        <v>1435.6080000000002</v>
      </c>
      <c r="D111" s="22">
        <f t="shared" si="27"/>
        <v>5.3418456983121079</v>
      </c>
      <c r="E111" s="22">
        <f t="shared" si="24"/>
        <v>5827473.3322204668</v>
      </c>
      <c r="H111" s="181">
        <f t="shared" si="26"/>
        <v>2.8004246443008003</v>
      </c>
      <c r="I111" s="22">
        <v>40700</v>
      </c>
      <c r="J111" s="22">
        <v>4710</v>
      </c>
      <c r="O111" s="183">
        <v>4710</v>
      </c>
      <c r="P111" s="183">
        <v>692</v>
      </c>
      <c r="Q111" s="183">
        <v>40700</v>
      </c>
    </row>
    <row r="112" spans="1:17" x14ac:dyDescent="0.25">
      <c r="B112" s="183">
        <f t="shared" si="23"/>
        <v>59.083780869827997</v>
      </c>
      <c r="C112" s="22">
        <f t="shared" si="22"/>
        <v>1438.6560000000002</v>
      </c>
      <c r="D112" s="22">
        <f t="shared" si="27"/>
        <v>5.8274679903747684</v>
      </c>
      <c r="E112" s="22">
        <f t="shared" si="24"/>
        <v>6394033.2395196846</v>
      </c>
      <c r="H112" s="181">
        <f t="shared" si="26"/>
        <v>3.0634703117568001</v>
      </c>
      <c r="I112" s="22">
        <v>47900</v>
      </c>
      <c r="J112" s="22">
        <v>4720</v>
      </c>
      <c r="O112" s="183">
        <v>4720</v>
      </c>
      <c r="P112" s="183">
        <v>757</v>
      </c>
      <c r="Q112" s="183">
        <v>47900</v>
      </c>
    </row>
    <row r="113" spans="1:17" x14ac:dyDescent="0.25">
      <c r="B113" s="183">
        <f t="shared" si="23"/>
        <v>68.828287526856002</v>
      </c>
      <c r="C113" s="22">
        <f t="shared" si="22"/>
        <v>1441.7040000000002</v>
      </c>
      <c r="D113" s="22">
        <f t="shared" si="27"/>
        <v>6.3940274120516944</v>
      </c>
      <c r="E113" s="22">
        <f t="shared" si="24"/>
        <v>7041530.2764330674</v>
      </c>
      <c r="H113" s="181">
        <f t="shared" si="26"/>
        <v>3.3427034049024003</v>
      </c>
      <c r="I113" s="22">
        <v>55800</v>
      </c>
      <c r="J113" s="22">
        <v>4730</v>
      </c>
      <c r="O113" s="183">
        <v>4730</v>
      </c>
      <c r="P113" s="183">
        <v>826</v>
      </c>
      <c r="Q113" s="183">
        <v>55800</v>
      </c>
    </row>
    <row r="114" spans="1:17" x14ac:dyDescent="0.25">
      <c r="B114" s="183">
        <f t="shared" si="23"/>
        <v>79.559579668140003</v>
      </c>
      <c r="C114" s="22">
        <f t="shared" si="22"/>
        <v>1444.7520000000002</v>
      </c>
      <c r="D114" s="22">
        <f t="shared" si="27"/>
        <v>7.0415238824056559</v>
      </c>
      <c r="E114" s="22">
        <f t="shared" si="24"/>
        <v>7608090.1837322759</v>
      </c>
      <c r="H114" s="181">
        <f t="shared" si="26"/>
        <v>3.6421707801600003</v>
      </c>
      <c r="I114" s="22">
        <v>64500</v>
      </c>
      <c r="J114" s="22">
        <v>4740</v>
      </c>
      <c r="O114" s="183">
        <v>4740</v>
      </c>
      <c r="P114" s="183">
        <v>900</v>
      </c>
      <c r="Q114" s="183">
        <v>64500</v>
      </c>
    </row>
    <row r="115" spans="1:17" x14ac:dyDescent="0.25">
      <c r="B115" s="183">
        <f t="shared" si="23"/>
        <v>91.154309108147999</v>
      </c>
      <c r="C115" s="22">
        <f t="shared" si="22"/>
        <v>1447.8000000000002</v>
      </c>
      <c r="D115" s="22">
        <f t="shared" si="27"/>
        <v>7.6080831422083941</v>
      </c>
      <c r="E115" s="22">
        <f t="shared" si="24"/>
        <v>125921.13428394527</v>
      </c>
      <c r="H115" s="181">
        <f t="shared" si="26"/>
        <v>3.9497318682624001</v>
      </c>
      <c r="I115" s="22">
        <v>73900</v>
      </c>
      <c r="J115" s="22">
        <v>4750</v>
      </c>
      <c r="O115" s="184">
        <v>4750</v>
      </c>
      <c r="P115" s="184">
        <v>976</v>
      </c>
      <c r="Q115" s="184">
        <v>73900</v>
      </c>
    </row>
    <row r="120" spans="1:17" x14ac:dyDescent="0.25">
      <c r="A120" s="27" t="s">
        <v>57</v>
      </c>
      <c r="B120" s="27" t="s">
        <v>353</v>
      </c>
      <c r="I120" s="28" t="s">
        <v>90</v>
      </c>
    </row>
    <row r="121" spans="1:17" x14ac:dyDescent="0.25">
      <c r="A121" s="29"/>
      <c r="B121" s="29" t="s">
        <v>100</v>
      </c>
      <c r="C121" s="29" t="s">
        <v>85</v>
      </c>
      <c r="D121" s="29" t="s">
        <v>101</v>
      </c>
      <c r="E121" s="29" t="s">
        <v>87</v>
      </c>
      <c r="F121" s="29" t="s">
        <v>91</v>
      </c>
      <c r="G121" s="29" t="s">
        <v>92</v>
      </c>
      <c r="H121" s="29"/>
      <c r="I121" s="29" t="s">
        <v>93</v>
      </c>
      <c r="J121" s="29" t="s">
        <v>94</v>
      </c>
      <c r="K121" s="29" t="s">
        <v>354</v>
      </c>
      <c r="L121" s="29" t="s">
        <v>91</v>
      </c>
      <c r="M121" s="29" t="s">
        <v>95</v>
      </c>
    </row>
    <row r="122" spans="1:17" x14ac:dyDescent="0.25">
      <c r="B122" s="22">
        <f>I122*1233.48/1000000</f>
        <v>0</v>
      </c>
      <c r="C122" s="22">
        <f t="shared" ref="C122:C136" si="28">J122*0.3048</f>
        <v>1597.152</v>
      </c>
      <c r="D122" s="22">
        <f>K122*4046.856/1000000</f>
        <v>0</v>
      </c>
      <c r="E122" s="22">
        <f>(B123-B122)/(C123-C122)*2*1000000</f>
        <v>101171.25984251962</v>
      </c>
      <c r="F122" s="22" t="s">
        <v>19</v>
      </c>
      <c r="G122" s="22">
        <f>M122*0.3048</f>
        <v>0</v>
      </c>
      <c r="I122" s="147">
        <v>0</v>
      </c>
      <c r="J122" s="147">
        <v>5240</v>
      </c>
      <c r="K122" s="147">
        <v>0</v>
      </c>
      <c r="L122" s="22" t="s">
        <v>19</v>
      </c>
      <c r="M122" s="22">
        <v>0</v>
      </c>
    </row>
    <row r="123" spans="1:17" x14ac:dyDescent="0.25">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147">
        <v>250</v>
      </c>
      <c r="J123" s="147">
        <v>5260</v>
      </c>
      <c r="K123" s="147">
        <v>25</v>
      </c>
      <c r="L123" s="22" t="s">
        <v>20</v>
      </c>
      <c r="M123" s="22">
        <v>0</v>
      </c>
    </row>
    <row r="124" spans="1:17" x14ac:dyDescent="0.25">
      <c r="B124" s="22">
        <f t="shared" si="29"/>
        <v>1.4801759999999999</v>
      </c>
      <c r="C124" s="22">
        <f t="shared" si="28"/>
        <v>1612.3920000000001</v>
      </c>
      <c r="D124" s="22">
        <f t="shared" si="30"/>
        <v>0.15378052800000003</v>
      </c>
      <c r="E124" s="22">
        <f t="shared" si="31"/>
        <v>566559.05511810991</v>
      </c>
      <c r="F124" s="22" t="s">
        <v>21</v>
      </c>
      <c r="G124" s="22">
        <f t="shared" si="32"/>
        <v>0</v>
      </c>
      <c r="I124" s="147">
        <v>1200</v>
      </c>
      <c r="J124" s="147">
        <v>5290</v>
      </c>
      <c r="K124" s="147">
        <v>38</v>
      </c>
      <c r="L124" s="22" t="s">
        <v>21</v>
      </c>
      <c r="M124" s="22">
        <v>0</v>
      </c>
    </row>
    <row r="125" spans="1:17" x14ac:dyDescent="0.25">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147">
        <v>2600</v>
      </c>
      <c r="J125" s="147">
        <v>5310</v>
      </c>
      <c r="K125" s="147">
        <v>70</v>
      </c>
      <c r="L125" s="22" t="s">
        <v>22</v>
      </c>
      <c r="M125" s="22">
        <v>0.1</v>
      </c>
    </row>
    <row r="126" spans="1:17" x14ac:dyDescent="0.25">
      <c r="B126" s="22">
        <f t="shared" si="29"/>
        <v>6.9691619999999999</v>
      </c>
      <c r="C126" s="22">
        <f t="shared" si="28"/>
        <v>1627.6320000000001</v>
      </c>
      <c r="D126" s="22">
        <f t="shared" si="30"/>
        <v>0.41277931200000001</v>
      </c>
      <c r="E126" s="22">
        <f t="shared" si="31"/>
        <v>1173586.6141732277</v>
      </c>
      <c r="F126" s="22" t="s">
        <v>23</v>
      </c>
      <c r="G126" s="22">
        <f t="shared" si="32"/>
        <v>0.12192000000000001</v>
      </c>
      <c r="I126" s="147">
        <v>5650</v>
      </c>
      <c r="J126" s="147">
        <v>5340</v>
      </c>
      <c r="K126" s="147">
        <v>102</v>
      </c>
      <c r="L126" s="22" t="s">
        <v>23</v>
      </c>
      <c r="M126" s="22">
        <v>0.4</v>
      </c>
    </row>
    <row r="127" spans="1:17" x14ac:dyDescent="0.25">
      <c r="B127" s="22">
        <f t="shared" si="29"/>
        <v>12.3348</v>
      </c>
      <c r="C127" s="22">
        <f t="shared" si="28"/>
        <v>1636.7760000000001</v>
      </c>
      <c r="D127" s="22">
        <f t="shared" si="30"/>
        <v>0.51395071199999998</v>
      </c>
      <c r="E127" s="22">
        <f t="shared" si="31"/>
        <v>1214055.1181102358</v>
      </c>
      <c r="F127" s="22" t="s">
        <v>24</v>
      </c>
      <c r="G127" s="22">
        <f t="shared" si="32"/>
        <v>0.15240000000000001</v>
      </c>
      <c r="I127" s="147">
        <v>10000</v>
      </c>
      <c r="J127" s="147">
        <v>5370</v>
      </c>
      <c r="K127" s="147">
        <v>127</v>
      </c>
      <c r="L127" s="22" t="s">
        <v>24</v>
      </c>
      <c r="M127" s="22">
        <v>0.5</v>
      </c>
    </row>
    <row r="128" spans="1:17" x14ac:dyDescent="0.25">
      <c r="B128" s="22">
        <f t="shared" si="29"/>
        <v>14.18502</v>
      </c>
      <c r="C128" s="22">
        <f t="shared" si="28"/>
        <v>1639.8240000000001</v>
      </c>
      <c r="D128" s="22">
        <f t="shared" si="30"/>
        <v>0.66773123999999995</v>
      </c>
      <c r="E128" s="22">
        <f t="shared" si="31"/>
        <v>1011712.5984251965</v>
      </c>
      <c r="F128" s="22" t="s">
        <v>25</v>
      </c>
      <c r="G128" s="22">
        <f t="shared" si="32"/>
        <v>0.18288000000000001</v>
      </c>
      <c r="I128" s="147">
        <v>11500</v>
      </c>
      <c r="J128" s="147">
        <v>5380</v>
      </c>
      <c r="K128" s="147">
        <v>165</v>
      </c>
      <c r="L128" s="22" t="s">
        <v>25</v>
      </c>
      <c r="M128" s="22">
        <v>0.6</v>
      </c>
    </row>
    <row r="129" spans="2:13" x14ac:dyDescent="0.25">
      <c r="B129" s="22">
        <f t="shared" si="29"/>
        <v>14.80176</v>
      </c>
      <c r="C129" s="22">
        <f t="shared" si="28"/>
        <v>1641.0432000000001</v>
      </c>
      <c r="D129" s="22">
        <f t="shared" si="30"/>
        <v>0.74057464800000006</v>
      </c>
      <c r="E129" s="22">
        <f t="shared" si="31"/>
        <v>1618740.1574797104</v>
      </c>
      <c r="F129" s="22" t="s">
        <v>26</v>
      </c>
      <c r="G129" s="22">
        <f t="shared" si="32"/>
        <v>0.15240000000000001</v>
      </c>
      <c r="I129" s="147">
        <v>12000</v>
      </c>
      <c r="J129" s="147">
        <v>5384</v>
      </c>
      <c r="K129" s="147">
        <v>183</v>
      </c>
      <c r="L129" s="22" t="s">
        <v>26</v>
      </c>
      <c r="M129" s="22">
        <v>0.5</v>
      </c>
    </row>
    <row r="130" spans="2:13" x14ac:dyDescent="0.25">
      <c r="B130" s="22">
        <f t="shared" si="29"/>
        <v>15.048456</v>
      </c>
      <c r="C130" s="22">
        <f t="shared" si="28"/>
        <v>1641.3480000000002</v>
      </c>
      <c r="D130" s="22">
        <f t="shared" si="30"/>
        <v>0.75676207200000001</v>
      </c>
      <c r="E130" s="22">
        <f t="shared" si="31"/>
        <v>1618740.1574809179</v>
      </c>
      <c r="F130" s="22" t="s">
        <v>27</v>
      </c>
      <c r="G130" s="22">
        <f t="shared" si="32"/>
        <v>9.1440000000000007E-2</v>
      </c>
      <c r="I130" s="147">
        <v>12200</v>
      </c>
      <c r="J130" s="147">
        <v>5385</v>
      </c>
      <c r="K130" s="147">
        <v>187</v>
      </c>
      <c r="L130" s="22" t="s">
        <v>27</v>
      </c>
      <c r="M130" s="22">
        <v>0.3</v>
      </c>
    </row>
    <row r="131" spans="2:13" x14ac:dyDescent="0.25">
      <c r="B131" s="22">
        <f t="shared" si="29"/>
        <v>15.295152</v>
      </c>
      <c r="C131" s="22">
        <f t="shared" si="28"/>
        <v>1641.6528000000001</v>
      </c>
      <c r="D131" s="22">
        <f t="shared" si="30"/>
        <v>0.77699635200000006</v>
      </c>
      <c r="E131" s="22">
        <f t="shared" si="31"/>
        <v>1618740.1574803141</v>
      </c>
      <c r="F131" s="22" t="s">
        <v>28</v>
      </c>
      <c r="G131" s="22">
        <f t="shared" si="32"/>
        <v>9.1440000000000007E-2</v>
      </c>
      <c r="I131" s="147">
        <v>12400</v>
      </c>
      <c r="J131" s="147">
        <v>5386</v>
      </c>
      <c r="K131" s="147">
        <v>192</v>
      </c>
      <c r="L131" s="22" t="s">
        <v>28</v>
      </c>
      <c r="M131" s="22">
        <v>0.3</v>
      </c>
    </row>
    <row r="132" spans="2:13" x14ac:dyDescent="0.25">
      <c r="B132" s="22">
        <f t="shared" si="29"/>
        <v>15.788544</v>
      </c>
      <c r="C132" s="22">
        <f t="shared" si="28"/>
        <v>1642.2624000000001</v>
      </c>
      <c r="D132" s="22">
        <f t="shared" si="30"/>
        <v>0.81746491200000004</v>
      </c>
      <c r="E132" s="22">
        <f t="shared" si="31"/>
        <v>1618740.15748032</v>
      </c>
      <c r="F132" s="22" t="s">
        <v>29</v>
      </c>
      <c r="G132" s="22">
        <f t="shared" si="32"/>
        <v>0</v>
      </c>
      <c r="I132" s="147">
        <v>12800</v>
      </c>
      <c r="J132" s="147">
        <v>5388</v>
      </c>
      <c r="K132" s="147">
        <v>202</v>
      </c>
      <c r="L132" s="22" t="s">
        <v>29</v>
      </c>
      <c r="M132" s="22">
        <v>0</v>
      </c>
    </row>
    <row r="133" spans="2:13" x14ac:dyDescent="0.25">
      <c r="B133" s="22">
        <f t="shared" si="29"/>
        <v>16.281936000000002</v>
      </c>
      <c r="C133" s="22">
        <f t="shared" si="28"/>
        <v>1642.8720000000001</v>
      </c>
      <c r="D133" s="22">
        <f t="shared" si="30"/>
        <v>0.85793347200000003</v>
      </c>
      <c r="E133" s="22">
        <f t="shared" si="31"/>
        <v>1214055.1181102239</v>
      </c>
      <c r="F133" s="22" t="s">
        <v>30</v>
      </c>
      <c r="G133" s="22">
        <f t="shared" si="32"/>
        <v>0</v>
      </c>
      <c r="I133" s="147">
        <v>13200</v>
      </c>
      <c r="J133" s="147">
        <v>5390</v>
      </c>
      <c r="K133" s="147">
        <v>212</v>
      </c>
      <c r="L133" s="22" t="s">
        <v>30</v>
      </c>
      <c r="M133" s="22">
        <v>0</v>
      </c>
    </row>
    <row r="134" spans="2:13" x14ac:dyDescent="0.25">
      <c r="B134" s="22">
        <f t="shared" si="29"/>
        <v>16.651979999999998</v>
      </c>
      <c r="C134" s="22">
        <f t="shared" si="28"/>
        <v>1643.4816000000001</v>
      </c>
      <c r="D134" s="22">
        <f t="shared" si="30"/>
        <v>0.89840203200000002</v>
      </c>
      <c r="E134" s="22">
        <f t="shared" si="31"/>
        <v>2023425.196850393</v>
      </c>
      <c r="I134" s="147">
        <v>13500</v>
      </c>
      <c r="J134" s="147">
        <v>5392</v>
      </c>
      <c r="K134" s="147">
        <v>222</v>
      </c>
    </row>
    <row r="135" spans="2:13" x14ac:dyDescent="0.25">
      <c r="B135" s="22">
        <f t="shared" si="29"/>
        <v>17.268719999999998</v>
      </c>
      <c r="C135" s="22">
        <f t="shared" si="28"/>
        <v>1644.0912000000001</v>
      </c>
      <c r="D135" s="22">
        <f t="shared" si="30"/>
        <v>0.9429174480000001</v>
      </c>
      <c r="E135" s="22">
        <f t="shared" si="31"/>
        <v>2697900.2624668549</v>
      </c>
      <c r="I135" s="147">
        <v>14000</v>
      </c>
      <c r="J135" s="147">
        <v>5394</v>
      </c>
      <c r="K135" s="147">
        <v>233</v>
      </c>
    </row>
    <row r="136" spans="2:13" x14ac:dyDescent="0.25">
      <c r="B136" s="22">
        <f t="shared" si="29"/>
        <v>18.502199999999998</v>
      </c>
      <c r="C136" s="22">
        <f t="shared" si="28"/>
        <v>1645.0056000000002</v>
      </c>
      <c r="D136" s="22">
        <f t="shared" si="30"/>
        <v>1.011714</v>
      </c>
      <c r="E136" s="22">
        <f t="shared" si="31"/>
        <v>22494.999409120548</v>
      </c>
      <c r="I136" s="147">
        <v>15000</v>
      </c>
      <c r="J136" s="147">
        <v>5397</v>
      </c>
      <c r="K136" s="147">
        <v>250</v>
      </c>
    </row>
  </sheetData>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4"/>
  <dimension ref="A1:T13"/>
  <sheetViews>
    <sheetView workbookViewId="0">
      <selection activeCell="E24" sqref="E24"/>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350</v>
      </c>
    </row>
    <row r="2" spans="1:20" x14ac:dyDescent="0.25">
      <c r="A2" s="12" t="s">
        <v>6</v>
      </c>
      <c r="B2" s="22">
        <v>0.27</v>
      </c>
      <c r="C2" s="22">
        <v>0.27</v>
      </c>
      <c r="D2" s="22">
        <v>0.27</v>
      </c>
      <c r="E2" s="22">
        <v>0.73</v>
      </c>
      <c r="F2" s="22">
        <v>0.73</v>
      </c>
      <c r="G2" s="22">
        <v>0.73</v>
      </c>
      <c r="H2" s="22">
        <v>0.73</v>
      </c>
      <c r="I2" s="22">
        <v>0.73</v>
      </c>
      <c r="J2" s="22">
        <v>0.73</v>
      </c>
      <c r="K2" s="22">
        <v>0.73</v>
      </c>
      <c r="L2" s="22">
        <v>0.27</v>
      </c>
      <c r="M2" s="22">
        <v>0.27</v>
      </c>
      <c r="R2" t="s">
        <v>351</v>
      </c>
      <c r="S2" s="13" t="s">
        <v>6</v>
      </c>
      <c r="T2" s="13" t="s">
        <v>72</v>
      </c>
    </row>
    <row r="3" spans="1:20" x14ac:dyDescent="0.25">
      <c r="A3" s="12" t="s">
        <v>35</v>
      </c>
      <c r="B3" s="22">
        <v>1</v>
      </c>
      <c r="C3" s="22">
        <v>1</v>
      </c>
      <c r="D3" s="22">
        <v>1</v>
      </c>
      <c r="E3" s="22">
        <v>1</v>
      </c>
      <c r="F3" s="22">
        <v>1</v>
      </c>
      <c r="G3" s="22">
        <v>1</v>
      </c>
      <c r="H3" s="22">
        <v>1</v>
      </c>
      <c r="I3" s="22">
        <v>1</v>
      </c>
      <c r="J3" s="22">
        <v>1</v>
      </c>
      <c r="K3" s="22">
        <v>1</v>
      </c>
      <c r="L3" s="22">
        <v>1</v>
      </c>
      <c r="M3" s="22">
        <v>1</v>
      </c>
      <c r="R3" s="22" t="s">
        <v>352</v>
      </c>
      <c r="S3" s="13" t="s">
        <v>35</v>
      </c>
      <c r="T3" s="13" t="s">
        <v>73</v>
      </c>
    </row>
    <row r="4" spans="1:20" x14ac:dyDescent="0.25">
      <c r="A4" s="12" t="s">
        <v>40</v>
      </c>
      <c r="B4" s="183">
        <v>0.27</v>
      </c>
      <c r="C4" s="183">
        <v>0.27</v>
      </c>
      <c r="D4" s="183">
        <v>0.27</v>
      </c>
      <c r="E4" s="183">
        <v>0.73</v>
      </c>
      <c r="F4" s="183">
        <v>0.73</v>
      </c>
      <c r="G4" s="183">
        <v>0.73</v>
      </c>
      <c r="H4" s="183">
        <v>0.73</v>
      </c>
      <c r="I4" s="183">
        <v>0.73</v>
      </c>
      <c r="J4" s="183">
        <v>0.73</v>
      </c>
      <c r="K4" s="183">
        <v>0.73</v>
      </c>
      <c r="L4" s="183">
        <v>0.27</v>
      </c>
      <c r="M4" s="183">
        <v>0.27</v>
      </c>
      <c r="R4" s="22" t="s">
        <v>352</v>
      </c>
      <c r="S4" s="13" t="s">
        <v>40</v>
      </c>
      <c r="T4" s="13" t="s">
        <v>74</v>
      </c>
    </row>
    <row r="5" spans="1:20" x14ac:dyDescent="0.25">
      <c r="A5" s="12" t="s">
        <v>43</v>
      </c>
      <c r="B5" s="183">
        <v>1</v>
      </c>
      <c r="C5" s="183">
        <v>1</v>
      </c>
      <c r="D5" s="183">
        <v>1</v>
      </c>
      <c r="E5" s="183">
        <v>1</v>
      </c>
      <c r="F5" s="183">
        <v>1</v>
      </c>
      <c r="G5" s="183">
        <v>1</v>
      </c>
      <c r="H5" s="183">
        <v>1</v>
      </c>
      <c r="I5" s="183">
        <v>1</v>
      </c>
      <c r="J5" s="183">
        <v>1</v>
      </c>
      <c r="K5" s="183">
        <v>1</v>
      </c>
      <c r="L5" s="183">
        <v>1</v>
      </c>
      <c r="M5" s="183">
        <v>1</v>
      </c>
      <c r="R5" s="22" t="s">
        <v>352</v>
      </c>
      <c r="S5" s="13" t="s">
        <v>43</v>
      </c>
      <c r="T5" s="13" t="s">
        <v>75</v>
      </c>
    </row>
    <row r="6" spans="1:20" x14ac:dyDescent="0.25">
      <c r="A6" s="12" t="s">
        <v>42</v>
      </c>
      <c r="B6" s="183">
        <v>1</v>
      </c>
      <c r="C6" s="183">
        <v>1</v>
      </c>
      <c r="D6" s="183">
        <v>1</v>
      </c>
      <c r="E6" s="183">
        <v>1</v>
      </c>
      <c r="F6" s="183">
        <v>1</v>
      </c>
      <c r="G6" s="183">
        <v>1</v>
      </c>
      <c r="H6" s="183">
        <v>1</v>
      </c>
      <c r="I6" s="183">
        <v>1</v>
      </c>
      <c r="J6" s="183">
        <v>1</v>
      </c>
      <c r="K6" s="183">
        <v>1</v>
      </c>
      <c r="L6" s="183">
        <v>1</v>
      </c>
      <c r="M6" s="183">
        <v>1</v>
      </c>
      <c r="R6" s="22" t="s">
        <v>352</v>
      </c>
      <c r="S6" s="13" t="s">
        <v>42</v>
      </c>
      <c r="T6" s="13" t="s">
        <v>76</v>
      </c>
    </row>
    <row r="7" spans="1:20" x14ac:dyDescent="0.25">
      <c r="A7" s="12" t="s">
        <v>53</v>
      </c>
      <c r="B7" s="183">
        <v>1</v>
      </c>
      <c r="C7" s="183">
        <v>1</v>
      </c>
      <c r="D7" s="183">
        <v>1</v>
      </c>
      <c r="E7" s="183">
        <v>1</v>
      </c>
      <c r="F7" s="183">
        <v>1</v>
      </c>
      <c r="G7" s="183">
        <v>1</v>
      </c>
      <c r="H7" s="183">
        <v>1</v>
      </c>
      <c r="I7" s="183">
        <v>1</v>
      </c>
      <c r="J7" s="183">
        <v>1</v>
      </c>
      <c r="K7" s="183">
        <v>1</v>
      </c>
      <c r="L7" s="183">
        <v>1</v>
      </c>
      <c r="M7" s="183">
        <v>1</v>
      </c>
      <c r="R7" s="22" t="s">
        <v>352</v>
      </c>
      <c r="S7" s="13" t="s">
        <v>53</v>
      </c>
      <c r="T7" s="13" t="s">
        <v>77</v>
      </c>
    </row>
    <row r="8" spans="1:20" x14ac:dyDescent="0.25">
      <c r="A8" s="12" t="s">
        <v>52</v>
      </c>
      <c r="B8" s="183">
        <v>0.27</v>
      </c>
      <c r="C8" s="183">
        <v>0.27</v>
      </c>
      <c r="D8" s="183">
        <v>0.27</v>
      </c>
      <c r="E8" s="183">
        <v>0.73</v>
      </c>
      <c r="F8" s="183">
        <v>0.73</v>
      </c>
      <c r="G8" s="183">
        <v>0.73</v>
      </c>
      <c r="H8" s="183">
        <v>0.73</v>
      </c>
      <c r="I8" s="183">
        <v>0.73</v>
      </c>
      <c r="J8" s="183">
        <v>0.73</v>
      </c>
      <c r="K8" s="183">
        <v>0.73</v>
      </c>
      <c r="L8" s="183">
        <v>0.27</v>
      </c>
      <c r="M8" s="183">
        <v>0.27</v>
      </c>
      <c r="R8" t="s">
        <v>352</v>
      </c>
      <c r="S8" s="13" t="s">
        <v>52</v>
      </c>
      <c r="T8" s="13" t="s">
        <v>78</v>
      </c>
    </row>
    <row r="9" spans="1:20" x14ac:dyDescent="0.25">
      <c r="A9" s="12" t="s">
        <v>63</v>
      </c>
      <c r="B9" s="183">
        <v>1</v>
      </c>
      <c r="C9" s="183">
        <v>1</v>
      </c>
      <c r="D9" s="183">
        <v>1</v>
      </c>
      <c r="E9" s="183">
        <v>1</v>
      </c>
      <c r="F9" s="183">
        <v>1</v>
      </c>
      <c r="G9" s="183">
        <v>1</v>
      </c>
      <c r="H9" s="183">
        <v>1</v>
      </c>
      <c r="I9" s="183">
        <v>1</v>
      </c>
      <c r="J9" s="183">
        <v>1</v>
      </c>
      <c r="K9" s="183">
        <v>1</v>
      </c>
      <c r="L9" s="183">
        <v>1</v>
      </c>
      <c r="M9" s="183">
        <v>1</v>
      </c>
      <c r="R9" t="s">
        <v>351</v>
      </c>
      <c r="S9" s="13" t="s">
        <v>63</v>
      </c>
      <c r="T9" s="13" t="s">
        <v>79</v>
      </c>
    </row>
    <row r="10" spans="1:20" x14ac:dyDescent="0.25">
      <c r="A10" s="183" t="s">
        <v>62</v>
      </c>
      <c r="B10" s="183">
        <v>1</v>
      </c>
      <c r="C10" s="183">
        <v>1</v>
      </c>
      <c r="D10" s="183">
        <v>1</v>
      </c>
      <c r="E10" s="183">
        <v>1</v>
      </c>
      <c r="F10" s="183">
        <v>1</v>
      </c>
      <c r="G10" s="183">
        <v>1</v>
      </c>
      <c r="H10" s="183">
        <v>1</v>
      </c>
      <c r="I10" s="183">
        <v>1</v>
      </c>
      <c r="J10" s="183">
        <v>1</v>
      </c>
      <c r="K10" s="183">
        <v>1</v>
      </c>
      <c r="L10" s="183">
        <v>1</v>
      </c>
      <c r="M10" s="183">
        <v>1</v>
      </c>
    </row>
    <row r="11" spans="1:20" x14ac:dyDescent="0.25">
      <c r="A11" s="183" t="s">
        <v>456</v>
      </c>
      <c r="B11" s="183">
        <v>0.27</v>
      </c>
      <c r="C11" s="183">
        <v>0.27</v>
      </c>
      <c r="D11" s="183">
        <v>0.27</v>
      </c>
      <c r="E11" s="183">
        <v>0.73</v>
      </c>
      <c r="F11" s="183">
        <v>0.73</v>
      </c>
      <c r="G11" s="183">
        <v>0.73</v>
      </c>
      <c r="H11" s="183">
        <v>0.73</v>
      </c>
      <c r="I11" s="183">
        <v>0.73</v>
      </c>
      <c r="J11" s="183">
        <v>0.73</v>
      </c>
      <c r="K11" s="183">
        <v>0.73</v>
      </c>
      <c r="L11" s="183">
        <v>0.27</v>
      </c>
      <c r="M11" s="183">
        <v>0.27</v>
      </c>
    </row>
    <row r="12" spans="1:20" x14ac:dyDescent="0.25">
      <c r="A12" s="183" t="s">
        <v>457</v>
      </c>
      <c r="B12" s="183">
        <v>0.27</v>
      </c>
      <c r="C12" s="183">
        <v>0.27</v>
      </c>
      <c r="D12" s="183">
        <v>0.27</v>
      </c>
      <c r="E12" s="183">
        <v>0.73</v>
      </c>
      <c r="F12" s="183">
        <v>0.73</v>
      </c>
      <c r="G12" s="183">
        <v>0.73</v>
      </c>
      <c r="H12" s="183">
        <v>0.73</v>
      </c>
      <c r="I12" s="183">
        <v>0.73</v>
      </c>
      <c r="J12" s="183">
        <v>0.73</v>
      </c>
      <c r="K12" s="183">
        <v>0.73</v>
      </c>
      <c r="L12" s="183">
        <v>0.27</v>
      </c>
      <c r="M12" s="183">
        <v>0.27</v>
      </c>
    </row>
    <row r="13" spans="1:20" x14ac:dyDescent="0.25">
      <c r="A13" s="183" t="s">
        <v>459</v>
      </c>
      <c r="B13" s="183">
        <v>0.27</v>
      </c>
      <c r="C13" s="183">
        <v>0.27</v>
      </c>
      <c r="D13" s="183">
        <v>0.27</v>
      </c>
      <c r="E13" s="183">
        <v>0.73</v>
      </c>
      <c r="F13" s="183">
        <v>0.73</v>
      </c>
      <c r="G13" s="183">
        <v>0.73</v>
      </c>
      <c r="H13" s="183">
        <v>0.73</v>
      </c>
      <c r="I13" s="183">
        <v>0.73</v>
      </c>
      <c r="J13" s="183">
        <v>0.73</v>
      </c>
      <c r="K13" s="183">
        <v>0.73</v>
      </c>
      <c r="L13" s="183">
        <v>0.27</v>
      </c>
      <c r="M13" s="183">
        <v>0.27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6"/>
  <dimension ref="A1:G5"/>
  <sheetViews>
    <sheetView workbookViewId="0">
      <selection activeCell="B5" sqref="B5"/>
    </sheetView>
  </sheetViews>
  <sheetFormatPr defaultRowHeight="15" x14ac:dyDescent="0.25"/>
  <sheetData>
    <row r="1" spans="1:7" x14ac:dyDescent="0.25">
      <c r="A1" s="16" t="s">
        <v>31</v>
      </c>
      <c r="B1" s="22">
        <v>0</v>
      </c>
    </row>
    <row r="2" spans="1:7" x14ac:dyDescent="0.25">
      <c r="A2" s="16" t="s">
        <v>34</v>
      </c>
      <c r="B2" s="22">
        <v>0</v>
      </c>
    </row>
    <row r="3" spans="1:7" x14ac:dyDescent="0.25">
      <c r="A3" s="16" t="s">
        <v>44</v>
      </c>
      <c r="B3" s="22">
        <v>0</v>
      </c>
    </row>
    <row r="4" spans="1:7" x14ac:dyDescent="0.25">
      <c r="A4" s="16" t="s">
        <v>10</v>
      </c>
      <c r="B4" s="183">
        <v>4.2</v>
      </c>
      <c r="F4" s="183">
        <v>4.2</v>
      </c>
    </row>
    <row r="5" spans="1:7" x14ac:dyDescent="0.25">
      <c r="A5" s="16" t="s">
        <v>57</v>
      </c>
      <c r="B5" s="183">
        <f>2000*1233.48/1000000</f>
        <v>2.4669599999999998</v>
      </c>
      <c r="F5" s="183">
        <f>2000*1233.48/1000000</f>
        <v>2.4669599999999998</v>
      </c>
      <c r="G5" s="22"/>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7"/>
  <dimension ref="A1:J5"/>
  <sheetViews>
    <sheetView workbookViewId="0">
      <selection activeCell="H10" sqref="H10"/>
    </sheetView>
  </sheetViews>
  <sheetFormatPr defaultRowHeight="15" x14ac:dyDescent="0.25"/>
  <sheetData>
    <row r="1" spans="1:10" x14ac:dyDescent="0.25">
      <c r="A1" s="16" t="s">
        <v>31</v>
      </c>
      <c r="B1" s="22">
        <v>0</v>
      </c>
    </row>
    <row r="2" spans="1:10" x14ac:dyDescent="0.25">
      <c r="A2" s="16" t="s">
        <v>34</v>
      </c>
      <c r="B2" s="22">
        <v>0</v>
      </c>
    </row>
    <row r="3" spans="1:10" x14ac:dyDescent="0.25">
      <c r="A3" s="16" t="s">
        <v>44</v>
      </c>
      <c r="B3" s="22">
        <v>0</v>
      </c>
    </row>
    <row r="4" spans="1:10" x14ac:dyDescent="0.25">
      <c r="A4" s="16" t="s">
        <v>10</v>
      </c>
      <c r="B4" s="183">
        <f>23046340/1000000</f>
        <v>23.046340000000001</v>
      </c>
      <c r="G4" s="183">
        <f>23046340/1000000</f>
        <v>23.046340000000001</v>
      </c>
      <c r="J4" s="22"/>
    </row>
    <row r="5" spans="1:10" x14ac:dyDescent="0.25">
      <c r="A5" s="16" t="s">
        <v>57</v>
      </c>
      <c r="B5" s="183">
        <f>13000*1233.48/1000000</f>
        <v>16.035240000000002</v>
      </c>
      <c r="C5" s="183"/>
      <c r="G5" s="183">
        <f>13000*1233.48/1000000</f>
        <v>16.035240000000002</v>
      </c>
      <c r="J5" s="22"/>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dimension ref="A1:H5"/>
  <sheetViews>
    <sheetView workbookViewId="0">
      <selection activeCell="B6" sqref="B6"/>
    </sheetView>
  </sheetViews>
  <sheetFormatPr defaultRowHeight="15" x14ac:dyDescent="0.25"/>
  <cols>
    <col min="1" max="1" width="13.28515625" bestFit="1" customWidth="1"/>
    <col min="4" max="5" width="11" bestFit="1" customWidth="1"/>
  </cols>
  <sheetData>
    <row r="1" spans="1:8" x14ac:dyDescent="0.25">
      <c r="A1" s="22" t="s">
        <v>31</v>
      </c>
      <c r="B1" s="22">
        <v>0</v>
      </c>
      <c r="G1" t="s">
        <v>102</v>
      </c>
      <c r="H1" s="22"/>
    </row>
    <row r="2" spans="1:8" x14ac:dyDescent="0.25">
      <c r="A2" s="22" t="s">
        <v>34</v>
      </c>
      <c r="B2" s="22">
        <v>0</v>
      </c>
      <c r="H2" s="22"/>
    </row>
    <row r="3" spans="1:8" x14ac:dyDescent="0.25">
      <c r="A3" s="22" t="s">
        <v>44</v>
      </c>
      <c r="B3" s="22">
        <v>0</v>
      </c>
      <c r="H3" s="22"/>
    </row>
    <row r="4" spans="1:8" x14ac:dyDescent="0.25">
      <c r="A4" s="22" t="s">
        <v>10</v>
      </c>
      <c r="B4" s="22">
        <v>5</v>
      </c>
      <c r="F4" s="183">
        <v>5</v>
      </c>
      <c r="H4" s="22">
        <v>12.796140767087245</v>
      </c>
    </row>
    <row r="5" spans="1:8" x14ac:dyDescent="0.25">
      <c r="A5" s="22" t="s">
        <v>57</v>
      </c>
      <c r="B5" s="183">
        <v>3</v>
      </c>
      <c r="F5" s="22">
        <v>3</v>
      </c>
      <c r="H5" s="22">
        <v>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8"/>
  <dimension ref="A1:M45"/>
  <sheetViews>
    <sheetView zoomScale="85" zoomScaleNormal="85" workbookViewId="0">
      <selection activeCell="B4" sqref="B4"/>
    </sheetView>
  </sheetViews>
  <sheetFormatPr defaultRowHeight="15" x14ac:dyDescent="0.25"/>
  <sheetData>
    <row r="1" spans="1:13" x14ac:dyDescent="0.25">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25">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25">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25">
      <c r="A4" s="17" t="s">
        <v>40</v>
      </c>
      <c r="B4" s="17">
        <v>0</v>
      </c>
      <c r="C4" s="17">
        <v>0</v>
      </c>
      <c r="D4" s="17">
        <v>0</v>
      </c>
      <c r="E4" s="17">
        <v>0</v>
      </c>
      <c r="F4" s="17">
        <v>0</v>
      </c>
      <c r="G4" s="17">
        <v>0</v>
      </c>
      <c r="H4" s="17">
        <v>0</v>
      </c>
      <c r="I4" s="17">
        <v>0</v>
      </c>
      <c r="J4" s="17">
        <v>0</v>
      </c>
      <c r="K4" s="17">
        <v>0</v>
      </c>
      <c r="L4" s="17">
        <v>0</v>
      </c>
      <c r="M4" s="17">
        <v>0</v>
      </c>
    </row>
    <row r="5" spans="1:13" x14ac:dyDescent="0.25">
      <c r="A5" s="17" t="s">
        <v>43</v>
      </c>
      <c r="B5" s="17">
        <v>0</v>
      </c>
      <c r="C5" s="17">
        <v>0</v>
      </c>
      <c r="D5" s="17">
        <v>0</v>
      </c>
      <c r="E5" s="17">
        <v>0</v>
      </c>
      <c r="F5" s="17">
        <v>0</v>
      </c>
      <c r="G5" s="17">
        <v>0</v>
      </c>
      <c r="H5" s="17">
        <v>0</v>
      </c>
      <c r="I5" s="17">
        <v>0</v>
      </c>
      <c r="J5" s="17">
        <v>0</v>
      </c>
      <c r="K5" s="17">
        <v>0</v>
      </c>
      <c r="L5" s="17">
        <v>0</v>
      </c>
      <c r="M5" s="17">
        <v>0</v>
      </c>
    </row>
    <row r="6" spans="1:13" x14ac:dyDescent="0.25">
      <c r="A6" s="17" t="s">
        <v>42</v>
      </c>
      <c r="B6" s="17">
        <v>0</v>
      </c>
      <c r="C6" s="17">
        <v>0</v>
      </c>
      <c r="D6" s="17">
        <v>0</v>
      </c>
      <c r="E6" s="17">
        <v>0</v>
      </c>
      <c r="F6" s="17">
        <v>0</v>
      </c>
      <c r="G6" s="17">
        <v>0</v>
      </c>
      <c r="H6" s="17">
        <v>0</v>
      </c>
      <c r="I6" s="17">
        <v>0</v>
      </c>
      <c r="J6" s="17">
        <v>0</v>
      </c>
      <c r="K6" s="17">
        <v>0</v>
      </c>
      <c r="L6" s="17">
        <v>0</v>
      </c>
      <c r="M6" s="17">
        <v>0</v>
      </c>
    </row>
    <row r="7" spans="1:13" x14ac:dyDescent="0.25">
      <c r="A7" s="17" t="s">
        <v>53</v>
      </c>
      <c r="B7" s="17">
        <f>B25*0.0744661151309</f>
        <v>0</v>
      </c>
      <c r="C7" s="183">
        <f t="shared" ref="C7:M7" si="0">C25*0.0744661151309</f>
        <v>0</v>
      </c>
      <c r="D7" s="183">
        <f t="shared" si="0"/>
        <v>0</v>
      </c>
      <c r="E7" s="183">
        <f t="shared" si="0"/>
        <v>0</v>
      </c>
      <c r="F7" s="183">
        <f t="shared" si="0"/>
        <v>1.6015533761367167</v>
      </c>
      <c r="G7" s="183">
        <f t="shared" si="0"/>
        <v>2.1768927656599741</v>
      </c>
      <c r="H7" s="183">
        <f t="shared" si="0"/>
        <v>2.0624711758513152</v>
      </c>
      <c r="I7" s="183">
        <f t="shared" si="0"/>
        <v>1.8378717640855335</v>
      </c>
      <c r="J7" s="183">
        <f t="shared" si="0"/>
        <v>1.0392987468435968</v>
      </c>
      <c r="K7" s="183">
        <f t="shared" si="0"/>
        <v>0</v>
      </c>
      <c r="L7" s="183">
        <f t="shared" si="0"/>
        <v>0</v>
      </c>
      <c r="M7" s="183">
        <f t="shared" si="0"/>
        <v>0</v>
      </c>
    </row>
    <row r="8" spans="1:13" x14ac:dyDescent="0.25">
      <c r="A8" s="17" t="s">
        <v>52</v>
      </c>
      <c r="B8" s="183">
        <f t="shared" ref="B8:M13" si="1">B26*0.0744661151309</f>
        <v>0</v>
      </c>
      <c r="C8" s="183">
        <f t="shared" si="1"/>
        <v>0</v>
      </c>
      <c r="D8" s="183">
        <f t="shared" si="1"/>
        <v>0</v>
      </c>
      <c r="E8" s="183">
        <f t="shared" si="1"/>
        <v>0</v>
      </c>
      <c r="F8" s="183">
        <f t="shared" si="1"/>
        <v>0</v>
      </c>
      <c r="G8" s="183">
        <f t="shared" si="1"/>
        <v>0</v>
      </c>
      <c r="H8" s="183">
        <f t="shared" si="1"/>
        <v>0</v>
      </c>
      <c r="I8" s="183">
        <f t="shared" si="1"/>
        <v>0</v>
      </c>
      <c r="J8" s="183">
        <f t="shared" si="1"/>
        <v>0</v>
      </c>
      <c r="K8" s="183">
        <f t="shared" si="1"/>
        <v>0</v>
      </c>
      <c r="L8" s="183">
        <f t="shared" si="1"/>
        <v>0</v>
      </c>
      <c r="M8" s="183">
        <f t="shared" si="1"/>
        <v>0</v>
      </c>
    </row>
    <row r="9" spans="1:13" x14ac:dyDescent="0.25">
      <c r="A9" s="17" t="s">
        <v>63</v>
      </c>
      <c r="B9" s="183">
        <f t="shared" si="1"/>
        <v>0</v>
      </c>
      <c r="C9" s="183">
        <f t="shared" si="1"/>
        <v>0</v>
      </c>
      <c r="D9" s="183">
        <f t="shared" si="1"/>
        <v>0</v>
      </c>
      <c r="E9" s="183">
        <f t="shared" si="1"/>
        <v>0</v>
      </c>
      <c r="F9" s="183">
        <f t="shared" si="1"/>
        <v>0</v>
      </c>
      <c r="G9" s="183">
        <f t="shared" si="1"/>
        <v>0</v>
      </c>
      <c r="H9" s="183">
        <f t="shared" si="1"/>
        <v>0</v>
      </c>
      <c r="I9" s="183">
        <f t="shared" si="1"/>
        <v>0</v>
      </c>
      <c r="J9" s="183">
        <f t="shared" si="1"/>
        <v>0</v>
      </c>
      <c r="K9" s="183">
        <f t="shared" si="1"/>
        <v>0</v>
      </c>
      <c r="L9" s="183">
        <f t="shared" si="1"/>
        <v>0</v>
      </c>
      <c r="M9" s="183">
        <f t="shared" si="1"/>
        <v>0</v>
      </c>
    </row>
    <row r="10" spans="1:13" x14ac:dyDescent="0.25">
      <c r="A10" s="183" t="s">
        <v>62</v>
      </c>
      <c r="B10" s="183">
        <f t="shared" si="1"/>
        <v>0</v>
      </c>
      <c r="C10" s="183">
        <f t="shared" si="1"/>
        <v>0</v>
      </c>
      <c r="D10" s="183">
        <f t="shared" si="1"/>
        <v>0</v>
      </c>
      <c r="E10" s="183">
        <f t="shared" si="1"/>
        <v>0</v>
      </c>
      <c r="F10" s="183">
        <f t="shared" si="1"/>
        <v>2.8759877465198329</v>
      </c>
      <c r="G10" s="183">
        <f t="shared" si="1"/>
        <v>2.4447225597474467</v>
      </c>
      <c r="H10" s="183">
        <f t="shared" si="1"/>
        <v>1.9548556288234324</v>
      </c>
      <c r="I10" s="183">
        <f t="shared" si="1"/>
        <v>1.7756565259600428</v>
      </c>
      <c r="J10" s="183">
        <f t="shared" si="1"/>
        <v>0.96979703938808515</v>
      </c>
      <c r="K10" s="183">
        <f t="shared" si="1"/>
        <v>0</v>
      </c>
      <c r="L10" s="183">
        <f t="shared" si="1"/>
        <v>0</v>
      </c>
      <c r="M10" s="183">
        <f t="shared" si="1"/>
        <v>0</v>
      </c>
    </row>
    <row r="11" spans="1:13" x14ac:dyDescent="0.25">
      <c r="A11" s="183" t="s">
        <v>456</v>
      </c>
      <c r="B11" s="183">
        <f t="shared" si="1"/>
        <v>0</v>
      </c>
      <c r="C11" s="183">
        <f t="shared" si="1"/>
        <v>0</v>
      </c>
      <c r="D11" s="183">
        <f t="shared" si="1"/>
        <v>0</v>
      </c>
      <c r="E11" s="183">
        <f t="shared" si="1"/>
        <v>0</v>
      </c>
      <c r="F11" s="183">
        <f t="shared" si="1"/>
        <v>0.89566779477801473</v>
      </c>
      <c r="G11" s="183">
        <f t="shared" si="1"/>
        <v>1.7569038763216982</v>
      </c>
      <c r="H11" s="183">
        <f>H29*0.0744661151309*0.5</f>
        <v>1.2348163381625545</v>
      </c>
      <c r="I11" s="183">
        <f>I29*0.0744661151309*0.3</f>
        <v>0.72345031916042346</v>
      </c>
      <c r="J11" s="183">
        <v>0</v>
      </c>
      <c r="K11" s="183">
        <f t="shared" si="1"/>
        <v>0</v>
      </c>
      <c r="L11" s="183">
        <f t="shared" si="1"/>
        <v>0</v>
      </c>
      <c r="M11" s="183">
        <f t="shared" si="1"/>
        <v>0</v>
      </c>
    </row>
    <row r="12" spans="1:13" x14ac:dyDescent="0.25">
      <c r="A12" s="183" t="s">
        <v>457</v>
      </c>
      <c r="B12" s="183">
        <f t="shared" si="1"/>
        <v>0</v>
      </c>
      <c r="C12" s="183">
        <f t="shared" si="1"/>
        <v>0</v>
      </c>
      <c r="D12" s="183">
        <f t="shared" si="1"/>
        <v>0</v>
      </c>
      <c r="E12" s="183">
        <f t="shared" si="1"/>
        <v>0</v>
      </c>
      <c r="F12" s="183">
        <f t="shared" si="1"/>
        <v>2.8759877465198329</v>
      </c>
      <c r="G12" s="183">
        <f t="shared" si="1"/>
        <v>2.4447225597474467</v>
      </c>
      <c r="H12" s="183">
        <f t="shared" si="1"/>
        <v>1.9548556288234324</v>
      </c>
      <c r="I12" s="183">
        <f t="shared" si="1"/>
        <v>1.7756565259600428</v>
      </c>
      <c r="J12" s="183">
        <f t="shared" si="1"/>
        <v>0.96979703938808515</v>
      </c>
      <c r="K12" s="183">
        <f t="shared" si="1"/>
        <v>0</v>
      </c>
      <c r="L12" s="183">
        <f t="shared" si="1"/>
        <v>0</v>
      </c>
      <c r="M12" s="183">
        <f t="shared" si="1"/>
        <v>0</v>
      </c>
    </row>
    <row r="13" spans="1:13" x14ac:dyDescent="0.25">
      <c r="A13" s="183" t="s">
        <v>459</v>
      </c>
      <c r="B13" s="183">
        <f t="shared" si="1"/>
        <v>0</v>
      </c>
      <c r="C13" s="183">
        <f t="shared" si="1"/>
        <v>0</v>
      </c>
      <c r="D13" s="183">
        <f t="shared" si="1"/>
        <v>0</v>
      </c>
      <c r="E13" s="183">
        <f t="shared" si="1"/>
        <v>0</v>
      </c>
      <c r="F13" s="183">
        <f t="shared" si="1"/>
        <v>2.4287711340325639</v>
      </c>
      <c r="G13" s="183">
        <f t="shared" si="1"/>
        <v>4.3567641759251918</v>
      </c>
      <c r="H13" s="183">
        <f t="shared" si="1"/>
        <v>4.2909297244621509</v>
      </c>
      <c r="I13" s="183">
        <f t="shared" si="1"/>
        <v>3.0648811708230723</v>
      </c>
      <c r="J13" s="183">
        <f t="shared" si="1"/>
        <v>0</v>
      </c>
      <c r="K13" s="183">
        <f t="shared" si="1"/>
        <v>0</v>
      </c>
      <c r="L13" s="183">
        <f t="shared" si="1"/>
        <v>0</v>
      </c>
      <c r="M13" s="183">
        <f t="shared" si="1"/>
        <v>0</v>
      </c>
    </row>
    <row r="14" spans="1:13" s="183" customFormat="1" x14ac:dyDescent="0.25"/>
    <row r="15" spans="1:13" s="183" customFormat="1" x14ac:dyDescent="0.25"/>
    <row r="16" spans="1:13" s="183" customFormat="1" x14ac:dyDescent="0.25"/>
    <row r="17" spans="1:13" s="183" customFormat="1" x14ac:dyDescent="0.25"/>
    <row r="18" spans="1:13" s="183" customFormat="1" x14ac:dyDescent="0.25"/>
    <row r="19" spans="1:13" s="183" customFormat="1" x14ac:dyDescent="0.25"/>
    <row r="20" spans="1:13" s="183" customFormat="1" x14ac:dyDescent="0.25"/>
    <row r="21" spans="1:13" x14ac:dyDescent="0.25">
      <c r="F21" s="18"/>
      <c r="G21" s="18"/>
      <c r="H21" s="18"/>
      <c r="I21" s="18"/>
      <c r="J21" s="18"/>
      <c r="K21" s="18"/>
      <c r="L21" s="18"/>
      <c r="M21" s="18"/>
    </row>
    <row r="23" spans="1:13" x14ac:dyDescent="0.25">
      <c r="B23" s="22"/>
      <c r="C23" s="22"/>
      <c r="L23" s="22"/>
      <c r="M23" s="22"/>
    </row>
    <row r="24" spans="1:13" x14ac:dyDescent="0.25">
      <c r="A24" t="s">
        <v>460</v>
      </c>
      <c r="B24" s="22"/>
      <c r="C24" s="22"/>
      <c r="L24" s="22"/>
      <c r="M24" s="22"/>
    </row>
    <row r="25" spans="1:13" x14ac:dyDescent="0.25">
      <c r="A25" s="183" t="s">
        <v>53</v>
      </c>
      <c r="B25" s="183">
        <v>0</v>
      </c>
      <c r="C25" s="183">
        <v>0</v>
      </c>
      <c r="D25" s="183">
        <v>0</v>
      </c>
      <c r="E25" s="183">
        <v>0</v>
      </c>
      <c r="F25" s="183">
        <v>21.507142857142899</v>
      </c>
      <c r="G25" s="183">
        <v>29.233333333333299</v>
      </c>
      <c r="H25" s="183">
        <v>27.6967741935484</v>
      </c>
      <c r="I25" s="183">
        <v>24.6806451612903</v>
      </c>
      <c r="J25" s="183">
        <v>13.956666666666701</v>
      </c>
      <c r="K25" s="183">
        <v>0</v>
      </c>
      <c r="L25" s="183">
        <v>0</v>
      </c>
      <c r="M25" s="183">
        <v>0</v>
      </c>
    </row>
    <row r="26" spans="1:13" x14ac:dyDescent="0.25">
      <c r="A26" s="183" t="s">
        <v>52</v>
      </c>
      <c r="B26" s="183">
        <v>0</v>
      </c>
      <c r="C26" s="183">
        <v>0</v>
      </c>
      <c r="D26" s="183">
        <v>0</v>
      </c>
      <c r="E26" s="183">
        <v>0</v>
      </c>
      <c r="F26" s="183">
        <v>0</v>
      </c>
      <c r="G26" s="183">
        <v>0</v>
      </c>
      <c r="H26" s="183">
        <v>0</v>
      </c>
      <c r="I26" s="183">
        <v>0</v>
      </c>
      <c r="J26" s="183">
        <v>0</v>
      </c>
      <c r="K26" s="183">
        <v>0</v>
      </c>
      <c r="L26" s="183">
        <v>0</v>
      </c>
      <c r="M26" s="183">
        <v>0</v>
      </c>
    </row>
    <row r="27" spans="1:13" x14ac:dyDescent="0.25">
      <c r="A27" s="183" t="s">
        <v>63</v>
      </c>
      <c r="B27" s="183">
        <v>0</v>
      </c>
      <c r="C27" s="183">
        <v>0</v>
      </c>
      <c r="D27" s="183">
        <v>0</v>
      </c>
      <c r="E27" s="183">
        <v>0</v>
      </c>
      <c r="F27" s="183">
        <v>0</v>
      </c>
      <c r="G27" s="183">
        <v>0</v>
      </c>
      <c r="H27" s="183">
        <v>0</v>
      </c>
      <c r="I27" s="183">
        <v>0</v>
      </c>
      <c r="J27" s="183">
        <v>0</v>
      </c>
      <c r="K27" s="183">
        <v>0</v>
      </c>
      <c r="L27" s="183">
        <v>0</v>
      </c>
      <c r="M27" s="183">
        <v>0</v>
      </c>
    </row>
    <row r="28" spans="1:13" x14ac:dyDescent="0.25">
      <c r="A28" s="183" t="s">
        <v>62</v>
      </c>
      <c r="B28" s="183"/>
      <c r="C28" s="183"/>
      <c r="D28" s="183"/>
      <c r="E28" s="183"/>
      <c r="F28" s="183">
        <v>38.621428571428602</v>
      </c>
      <c r="G28" s="183">
        <v>32.83</v>
      </c>
      <c r="H28" s="183">
        <v>26.251612903225801</v>
      </c>
      <c r="I28" s="183">
        <v>23.845161290322601</v>
      </c>
      <c r="J28" s="183">
        <v>13.0233333333333</v>
      </c>
      <c r="K28" s="183"/>
      <c r="L28" s="183"/>
      <c r="M28" s="183"/>
    </row>
    <row r="29" spans="1:13" x14ac:dyDescent="0.25">
      <c r="A29" s="183" t="s">
        <v>456</v>
      </c>
      <c r="B29" s="183"/>
      <c r="C29" s="183"/>
      <c r="D29" s="183"/>
      <c r="E29" s="183"/>
      <c r="F29" s="183">
        <v>12.0278571428571</v>
      </c>
      <c r="G29" s="183">
        <v>23.593333333333302</v>
      </c>
      <c r="H29" s="183">
        <v>33.1645161290323</v>
      </c>
      <c r="I29" s="183">
        <v>32.383870967741899</v>
      </c>
      <c r="J29" s="183">
        <v>13.22</v>
      </c>
      <c r="K29" s="183"/>
      <c r="L29" s="183"/>
      <c r="M29" s="183"/>
    </row>
    <row r="30" spans="1:13" x14ac:dyDescent="0.25">
      <c r="A30" s="183" t="s">
        <v>457</v>
      </c>
      <c r="B30" s="183"/>
      <c r="C30" s="183"/>
      <c r="D30" s="183"/>
      <c r="E30" s="183"/>
      <c r="F30" s="183">
        <v>38.621428571428602</v>
      </c>
      <c r="G30" s="183">
        <v>32.83</v>
      </c>
      <c r="H30" s="183">
        <v>26.251612903225801</v>
      </c>
      <c r="I30" s="183">
        <v>23.845161290322601</v>
      </c>
      <c r="J30" s="183">
        <v>13.0233333333333</v>
      </c>
      <c r="K30" s="183"/>
      <c r="L30" s="183"/>
      <c r="M30" s="183"/>
    </row>
    <row r="31" spans="1:13" x14ac:dyDescent="0.25">
      <c r="A31" s="183" t="s">
        <v>459</v>
      </c>
      <c r="B31" s="183"/>
      <c r="C31" s="183"/>
      <c r="D31" s="183"/>
      <c r="E31" s="183"/>
      <c r="F31" s="183">
        <v>32.615789473684202</v>
      </c>
      <c r="G31" s="183">
        <v>58.506666666666703</v>
      </c>
      <c r="H31" s="183">
        <v>57.6225806451613</v>
      </c>
      <c r="I31" s="183">
        <v>41.158064516129002</v>
      </c>
      <c r="J31" s="183">
        <v>0</v>
      </c>
      <c r="K31" s="183"/>
      <c r="L31" s="183"/>
      <c r="M31" s="183"/>
    </row>
    <row r="32" spans="1:13" x14ac:dyDescent="0.25">
      <c r="D32" s="22"/>
      <c r="E32" s="22"/>
      <c r="F32" s="22"/>
      <c r="G32" s="22"/>
      <c r="H32" s="22"/>
      <c r="I32" s="22"/>
      <c r="J32" s="22"/>
      <c r="K32" s="22"/>
    </row>
    <row r="33" spans="1:11" x14ac:dyDescent="0.25">
      <c r="K33" s="22"/>
    </row>
    <row r="35" spans="1:11" x14ac:dyDescent="0.25">
      <c r="D35" s="18"/>
      <c r="E35" s="18"/>
      <c r="F35" s="18"/>
      <c r="G35" s="18"/>
      <c r="H35" s="18"/>
      <c r="I35" s="18"/>
      <c r="J35" s="18"/>
      <c r="K35" s="18"/>
    </row>
    <row r="36" spans="1:11" x14ac:dyDescent="0.25">
      <c r="F36" s="22"/>
      <c r="G36" s="22"/>
      <c r="H36" s="22"/>
      <c r="I36" s="22"/>
      <c r="J36" s="22"/>
    </row>
    <row r="39" spans="1:11" x14ac:dyDescent="0.25">
      <c r="D39" s="22"/>
      <c r="E39" s="22"/>
      <c r="F39" s="22"/>
      <c r="G39" s="22"/>
      <c r="H39" s="22"/>
      <c r="I39" s="22"/>
      <c r="J39" s="22"/>
      <c r="K39" s="22"/>
    </row>
    <row r="45" spans="1:11" x14ac:dyDescent="0.25">
      <c r="A45" t="s">
        <v>53</v>
      </c>
      <c r="D45" s="22"/>
      <c r="E45" s="22" t="s">
        <v>378</v>
      </c>
      <c r="F45" s="183">
        <v>3.7716555412978479</v>
      </c>
      <c r="G45" s="183">
        <v>4.2016264360691444</v>
      </c>
      <c r="H45" s="183">
        <v>4.4244883051485413</v>
      </c>
      <c r="I45" s="183">
        <v>4.1871575898281206</v>
      </c>
      <c r="J45" s="183">
        <v>1.9542390814185833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9"/>
  <dimension ref="A1:O27"/>
  <sheetViews>
    <sheetView topLeftCell="A8" workbookViewId="0">
      <selection activeCell="A2" sqref="A2:N27"/>
    </sheetView>
  </sheetViews>
  <sheetFormatPr defaultRowHeight="15" x14ac:dyDescent="0.25"/>
  <sheetData>
    <row r="1" spans="1:14" x14ac:dyDescent="0.25">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25">
      <c r="A2" s="183" t="s">
        <v>61</v>
      </c>
      <c r="B2" s="183" t="s">
        <v>31</v>
      </c>
      <c r="C2" s="19">
        <v>0</v>
      </c>
      <c r="D2" s="19">
        <v>0</v>
      </c>
      <c r="E2" s="19">
        <v>0</v>
      </c>
      <c r="F2" s="19">
        <v>0</v>
      </c>
      <c r="G2" s="19">
        <v>0</v>
      </c>
      <c r="H2" s="19">
        <v>0</v>
      </c>
      <c r="I2" s="19">
        <v>0</v>
      </c>
      <c r="J2" s="19">
        <v>0</v>
      </c>
      <c r="K2" s="19">
        <v>0</v>
      </c>
      <c r="L2" s="19">
        <v>0</v>
      </c>
      <c r="M2" s="19">
        <v>0</v>
      </c>
      <c r="N2" s="19">
        <v>0</v>
      </c>
    </row>
    <row r="3" spans="1:14" x14ac:dyDescent="0.25">
      <c r="A3" s="183" t="s">
        <v>31</v>
      </c>
      <c r="B3" s="183" t="s">
        <v>32</v>
      </c>
      <c r="C3" s="19">
        <v>0</v>
      </c>
      <c r="D3" s="19">
        <v>0</v>
      </c>
      <c r="E3" s="19">
        <v>0</v>
      </c>
      <c r="F3" s="19">
        <v>0</v>
      </c>
      <c r="G3" s="19">
        <v>0</v>
      </c>
      <c r="H3" s="19">
        <v>0</v>
      </c>
      <c r="I3" s="19">
        <v>0</v>
      </c>
      <c r="J3" s="19">
        <v>0</v>
      </c>
      <c r="K3" s="19">
        <v>0</v>
      </c>
      <c r="L3" s="19">
        <v>0</v>
      </c>
      <c r="M3" s="19">
        <v>0</v>
      </c>
      <c r="N3" s="19">
        <v>0</v>
      </c>
    </row>
    <row r="4" spans="1:14" x14ac:dyDescent="0.25">
      <c r="A4" s="183" t="s">
        <v>32</v>
      </c>
      <c r="B4" s="183" t="s">
        <v>33</v>
      </c>
      <c r="C4" s="19">
        <v>0</v>
      </c>
      <c r="D4" s="19">
        <v>0</v>
      </c>
      <c r="E4" s="19">
        <v>0</v>
      </c>
      <c r="F4" s="19">
        <v>0</v>
      </c>
      <c r="G4" s="19">
        <v>0</v>
      </c>
      <c r="H4" s="19">
        <v>0</v>
      </c>
      <c r="I4" s="19">
        <v>0</v>
      </c>
      <c r="J4" s="19">
        <v>0</v>
      </c>
      <c r="K4" s="19">
        <v>0</v>
      </c>
      <c r="L4" s="19">
        <v>0</v>
      </c>
      <c r="M4" s="19">
        <v>0</v>
      </c>
      <c r="N4" s="19">
        <v>0</v>
      </c>
    </row>
    <row r="5" spans="1:14" x14ac:dyDescent="0.25">
      <c r="A5" s="183" t="s">
        <v>7</v>
      </c>
      <c r="B5" s="183" t="s">
        <v>33</v>
      </c>
      <c r="C5">
        <v>0</v>
      </c>
      <c r="D5" s="22">
        <v>0</v>
      </c>
      <c r="E5" s="22">
        <v>0</v>
      </c>
      <c r="F5" s="22">
        <v>0</v>
      </c>
      <c r="G5" s="22">
        <v>0</v>
      </c>
      <c r="H5" s="22">
        <v>0</v>
      </c>
      <c r="I5" s="22">
        <v>0</v>
      </c>
      <c r="J5" s="22">
        <v>0</v>
      </c>
      <c r="K5" s="22">
        <v>0</v>
      </c>
      <c r="L5" s="22">
        <v>0</v>
      </c>
      <c r="M5" s="22">
        <v>0</v>
      </c>
      <c r="N5" s="22">
        <v>0</v>
      </c>
    </row>
    <row r="6" spans="1:14" x14ac:dyDescent="0.25">
      <c r="A6" s="183" t="s">
        <v>33</v>
      </c>
      <c r="B6" s="183" t="s">
        <v>8</v>
      </c>
      <c r="C6" s="22">
        <v>0</v>
      </c>
      <c r="D6" s="22">
        <v>0</v>
      </c>
      <c r="E6" s="22">
        <v>0</v>
      </c>
      <c r="F6" s="22">
        <v>0</v>
      </c>
      <c r="G6" s="22">
        <v>0</v>
      </c>
      <c r="H6" s="22">
        <v>0</v>
      </c>
      <c r="I6" s="22">
        <v>0</v>
      </c>
      <c r="J6" s="22">
        <v>0</v>
      </c>
      <c r="K6" s="22">
        <v>0</v>
      </c>
      <c r="L6" s="22">
        <v>0</v>
      </c>
      <c r="M6" s="22">
        <v>0</v>
      </c>
      <c r="N6" s="22">
        <v>0</v>
      </c>
    </row>
    <row r="7" spans="1:14" x14ac:dyDescent="0.25">
      <c r="A7" s="183" t="s">
        <v>8</v>
      </c>
      <c r="B7" s="183" t="s">
        <v>34</v>
      </c>
      <c r="C7" s="22">
        <v>0</v>
      </c>
      <c r="D7" s="22">
        <v>0</v>
      </c>
      <c r="E7" s="22">
        <v>0</v>
      </c>
      <c r="F7" s="22">
        <v>0</v>
      </c>
      <c r="G7" s="22">
        <v>0</v>
      </c>
      <c r="H7" s="22">
        <v>0</v>
      </c>
      <c r="I7" s="22">
        <v>0</v>
      </c>
      <c r="J7" s="22">
        <v>0</v>
      </c>
      <c r="K7" s="22">
        <v>0</v>
      </c>
      <c r="L7" s="22">
        <v>0</v>
      </c>
      <c r="M7" s="22">
        <v>0</v>
      </c>
      <c r="N7" s="22">
        <v>0</v>
      </c>
    </row>
    <row r="8" spans="1:14" x14ac:dyDescent="0.25">
      <c r="A8" s="183" t="s">
        <v>34</v>
      </c>
      <c r="B8" s="183" t="s">
        <v>36</v>
      </c>
      <c r="C8" s="22">
        <v>0</v>
      </c>
      <c r="D8" s="22">
        <v>0</v>
      </c>
      <c r="E8" s="22">
        <v>0</v>
      </c>
      <c r="F8" s="22">
        <v>0</v>
      </c>
      <c r="G8" s="22">
        <v>0</v>
      </c>
      <c r="H8" s="22">
        <v>0</v>
      </c>
      <c r="I8" s="22">
        <v>0</v>
      </c>
      <c r="J8" s="22">
        <v>0</v>
      </c>
      <c r="K8" s="22">
        <v>0</v>
      </c>
      <c r="L8" s="22">
        <v>0</v>
      </c>
      <c r="M8" s="22">
        <v>0</v>
      </c>
      <c r="N8" s="22">
        <v>0</v>
      </c>
    </row>
    <row r="9" spans="1:14" x14ac:dyDescent="0.25">
      <c r="A9" s="183" t="s">
        <v>36</v>
      </c>
      <c r="B9" s="183" t="s">
        <v>39</v>
      </c>
      <c r="C9" s="22">
        <v>0</v>
      </c>
      <c r="D9" s="22">
        <v>0</v>
      </c>
      <c r="E9" s="22">
        <v>0</v>
      </c>
      <c r="F9" s="22">
        <v>0</v>
      </c>
      <c r="G9" s="22">
        <v>0</v>
      </c>
      <c r="H9" s="22">
        <v>0</v>
      </c>
      <c r="I9" s="22">
        <v>0</v>
      </c>
      <c r="J9" s="22">
        <v>0</v>
      </c>
      <c r="K9" s="22">
        <v>0</v>
      </c>
      <c r="L9" s="22">
        <v>0</v>
      </c>
      <c r="M9" s="22">
        <v>0</v>
      </c>
      <c r="N9" s="22">
        <v>0</v>
      </c>
    </row>
    <row r="10" spans="1:14" x14ac:dyDescent="0.25">
      <c r="A10" s="183" t="s">
        <v>39</v>
      </c>
      <c r="B10" s="183" t="s">
        <v>41</v>
      </c>
      <c r="C10" s="22">
        <v>0</v>
      </c>
      <c r="D10" s="22">
        <v>0</v>
      </c>
      <c r="E10" s="22">
        <v>0</v>
      </c>
      <c r="F10" s="22">
        <v>0</v>
      </c>
      <c r="G10" s="22">
        <v>0</v>
      </c>
      <c r="H10" s="22">
        <v>0</v>
      </c>
      <c r="I10" s="22">
        <v>0</v>
      </c>
      <c r="J10" s="22">
        <v>0</v>
      </c>
      <c r="K10" s="22">
        <v>0</v>
      </c>
      <c r="L10" s="22">
        <v>0</v>
      </c>
      <c r="M10" s="22">
        <v>0</v>
      </c>
      <c r="N10" s="22">
        <v>0</v>
      </c>
    </row>
    <row r="11" spans="1:14" x14ac:dyDescent="0.25">
      <c r="A11" s="183" t="s">
        <v>41</v>
      </c>
      <c r="B11" s="183" t="s">
        <v>44</v>
      </c>
      <c r="C11" s="22">
        <v>0</v>
      </c>
      <c r="D11" s="22">
        <v>0</v>
      </c>
      <c r="E11" s="22">
        <v>0</v>
      </c>
      <c r="F11" s="22">
        <v>0</v>
      </c>
      <c r="G11" s="22">
        <v>0</v>
      </c>
      <c r="H11" s="22">
        <v>0</v>
      </c>
      <c r="I11" s="22">
        <v>0</v>
      </c>
      <c r="J11" s="22">
        <v>0</v>
      </c>
      <c r="K11" s="22">
        <v>0</v>
      </c>
      <c r="L11" s="22">
        <v>0</v>
      </c>
      <c r="M11" s="22">
        <v>0</v>
      </c>
      <c r="N11" s="22">
        <v>0</v>
      </c>
    </row>
    <row r="12" spans="1:14" x14ac:dyDescent="0.25">
      <c r="A12" s="183" t="s">
        <v>44</v>
      </c>
      <c r="B12" s="183" t="s">
        <v>9</v>
      </c>
      <c r="C12" s="22">
        <v>0</v>
      </c>
      <c r="D12" s="22">
        <v>0</v>
      </c>
      <c r="E12" s="22">
        <v>0</v>
      </c>
      <c r="F12" s="22">
        <v>0</v>
      </c>
      <c r="G12" s="22">
        <v>0</v>
      </c>
      <c r="H12" s="22">
        <v>0</v>
      </c>
      <c r="I12" s="22">
        <v>0</v>
      </c>
      <c r="J12" s="22">
        <v>0</v>
      </c>
      <c r="K12" s="22">
        <v>0</v>
      </c>
      <c r="L12" s="22">
        <v>0</v>
      </c>
      <c r="M12" s="22">
        <v>0</v>
      </c>
      <c r="N12" s="22">
        <v>0</v>
      </c>
    </row>
    <row r="13" spans="1:14" x14ac:dyDescent="0.25">
      <c r="A13" s="183" t="s">
        <v>45</v>
      </c>
      <c r="B13" s="183" t="s">
        <v>9</v>
      </c>
      <c r="C13" s="22">
        <v>0</v>
      </c>
      <c r="D13" s="22">
        <v>0</v>
      </c>
      <c r="E13" s="22">
        <v>0</v>
      </c>
      <c r="F13" s="22">
        <v>0</v>
      </c>
      <c r="G13" s="22">
        <v>0</v>
      </c>
      <c r="H13" s="22">
        <v>0</v>
      </c>
      <c r="I13" s="22">
        <v>0</v>
      </c>
      <c r="J13" s="22">
        <v>0</v>
      </c>
      <c r="K13" s="22">
        <v>0</v>
      </c>
      <c r="L13" s="22">
        <v>0</v>
      </c>
      <c r="M13" s="22">
        <v>0</v>
      </c>
      <c r="N13" s="22">
        <v>0</v>
      </c>
    </row>
    <row r="14" spans="1:14" x14ac:dyDescent="0.25">
      <c r="A14" s="183" t="s">
        <v>9</v>
      </c>
      <c r="B14" s="183" t="s">
        <v>46</v>
      </c>
      <c r="C14" s="22">
        <v>0</v>
      </c>
      <c r="D14" s="22">
        <v>0</v>
      </c>
      <c r="E14" s="22">
        <v>0</v>
      </c>
      <c r="F14" s="22">
        <v>0</v>
      </c>
      <c r="G14" s="22">
        <v>0</v>
      </c>
      <c r="H14" s="22">
        <v>0</v>
      </c>
      <c r="I14" s="22">
        <v>0</v>
      </c>
      <c r="J14" s="22">
        <v>0</v>
      </c>
      <c r="K14" s="22">
        <v>0</v>
      </c>
      <c r="L14" s="22">
        <v>0</v>
      </c>
      <c r="M14" s="22">
        <v>0</v>
      </c>
      <c r="N14" s="22">
        <v>0</v>
      </c>
    </row>
    <row r="15" spans="1:14" x14ac:dyDescent="0.25">
      <c r="A15" s="183" t="s">
        <v>46</v>
      </c>
      <c r="B15" s="183" t="s">
        <v>48</v>
      </c>
      <c r="C15" s="22">
        <v>0</v>
      </c>
      <c r="D15" s="22">
        <v>0</v>
      </c>
      <c r="E15" s="22">
        <v>0</v>
      </c>
      <c r="F15" s="22">
        <v>0</v>
      </c>
      <c r="G15" s="22">
        <v>0</v>
      </c>
      <c r="H15" s="22">
        <v>0</v>
      </c>
      <c r="I15" s="22">
        <v>0</v>
      </c>
      <c r="J15" s="22">
        <v>0</v>
      </c>
      <c r="K15" s="22">
        <v>0</v>
      </c>
      <c r="L15" s="22">
        <v>0</v>
      </c>
      <c r="M15" s="22">
        <v>0</v>
      </c>
      <c r="N15" s="22">
        <v>0</v>
      </c>
    </row>
    <row r="16" spans="1:14" x14ac:dyDescent="0.25">
      <c r="A16" s="183" t="s">
        <v>455</v>
      </c>
      <c r="B16" s="183" t="s">
        <v>56</v>
      </c>
      <c r="C16" s="22">
        <v>0</v>
      </c>
      <c r="D16" s="22">
        <v>0</v>
      </c>
      <c r="E16" s="22">
        <v>0</v>
      </c>
      <c r="F16" s="22">
        <v>0</v>
      </c>
      <c r="G16" s="22">
        <v>0</v>
      </c>
      <c r="H16" s="22">
        <v>0</v>
      </c>
      <c r="I16" s="22">
        <v>0</v>
      </c>
      <c r="J16" s="22">
        <v>0</v>
      </c>
      <c r="K16" s="22">
        <v>0</v>
      </c>
      <c r="L16" s="22">
        <v>0</v>
      </c>
      <c r="M16" s="22">
        <v>0</v>
      </c>
      <c r="N16" s="22">
        <v>0</v>
      </c>
    </row>
    <row r="17" spans="1:15" x14ac:dyDescent="0.25">
      <c r="A17" s="183" t="s">
        <v>58</v>
      </c>
      <c r="B17" s="183" t="s">
        <v>57</v>
      </c>
      <c r="C17" s="22">
        <v>0</v>
      </c>
      <c r="D17" s="22">
        <v>0</v>
      </c>
      <c r="E17" s="22">
        <v>0</v>
      </c>
      <c r="F17" s="22">
        <v>0</v>
      </c>
      <c r="G17" s="22">
        <v>0</v>
      </c>
      <c r="H17" s="22">
        <v>0</v>
      </c>
      <c r="I17" s="22">
        <v>0</v>
      </c>
      <c r="J17" s="22">
        <v>0</v>
      </c>
      <c r="K17" s="22">
        <v>0</v>
      </c>
      <c r="L17" s="22">
        <v>0</v>
      </c>
      <c r="M17" s="22">
        <v>0</v>
      </c>
      <c r="N17" s="22">
        <v>0</v>
      </c>
    </row>
    <row r="18" spans="1:15" x14ac:dyDescent="0.25">
      <c r="A18" s="183" t="s">
        <v>59</v>
      </c>
      <c r="B18" s="183" t="s">
        <v>455</v>
      </c>
      <c r="C18" s="22">
        <v>0</v>
      </c>
      <c r="D18" s="22">
        <v>0</v>
      </c>
      <c r="E18" s="22">
        <v>0</v>
      </c>
      <c r="F18" s="22">
        <v>0</v>
      </c>
      <c r="G18" s="22">
        <v>0</v>
      </c>
      <c r="H18" s="22">
        <v>0</v>
      </c>
      <c r="I18" s="22">
        <v>0</v>
      </c>
      <c r="J18" s="22">
        <v>0</v>
      </c>
      <c r="K18" s="22">
        <v>0</v>
      </c>
      <c r="L18" s="22">
        <v>0</v>
      </c>
      <c r="M18" s="22">
        <v>0</v>
      </c>
      <c r="N18" s="22">
        <v>0</v>
      </c>
    </row>
    <row r="19" spans="1:15" x14ac:dyDescent="0.25">
      <c r="A19" s="183" t="s">
        <v>55</v>
      </c>
      <c r="B19" s="183" t="s">
        <v>54</v>
      </c>
      <c r="C19" s="22">
        <v>0</v>
      </c>
      <c r="D19" s="22">
        <v>0</v>
      </c>
      <c r="E19" s="22">
        <v>0</v>
      </c>
      <c r="F19" s="22">
        <v>0</v>
      </c>
      <c r="G19" s="22">
        <v>0</v>
      </c>
      <c r="H19" s="22">
        <v>0</v>
      </c>
      <c r="I19" s="22">
        <v>0</v>
      </c>
      <c r="J19" s="22">
        <v>0</v>
      </c>
      <c r="K19" s="22">
        <v>0</v>
      </c>
      <c r="L19" s="22">
        <v>0</v>
      </c>
      <c r="M19" s="22">
        <v>0</v>
      </c>
      <c r="N19" s="22">
        <v>0</v>
      </c>
    </row>
    <row r="20" spans="1:15" x14ac:dyDescent="0.25">
      <c r="A20" s="183" t="s">
        <v>54</v>
      </c>
      <c r="B20" s="183" t="s">
        <v>50</v>
      </c>
      <c r="C20" s="22">
        <v>0</v>
      </c>
      <c r="D20" s="22">
        <v>0</v>
      </c>
      <c r="E20" s="22">
        <v>0</v>
      </c>
      <c r="F20" s="22">
        <v>0</v>
      </c>
      <c r="G20" s="22">
        <v>0</v>
      </c>
      <c r="H20" s="22">
        <v>0</v>
      </c>
      <c r="I20" s="22">
        <v>0</v>
      </c>
      <c r="J20" s="22">
        <v>0</v>
      </c>
      <c r="K20" s="22">
        <v>0</v>
      </c>
      <c r="L20" s="22">
        <v>0</v>
      </c>
      <c r="M20" s="22">
        <v>0</v>
      </c>
      <c r="N20" s="22">
        <v>0</v>
      </c>
    </row>
    <row r="21" spans="1:15" x14ac:dyDescent="0.25">
      <c r="A21" s="183" t="s">
        <v>56</v>
      </c>
      <c r="B21" s="183" t="s">
        <v>10</v>
      </c>
      <c r="C21" s="183">
        <v>0</v>
      </c>
      <c r="D21" s="183">
        <v>0</v>
      </c>
      <c r="E21" s="183">
        <v>0</v>
      </c>
      <c r="F21" s="183">
        <v>0</v>
      </c>
      <c r="G21" s="183">
        <v>0</v>
      </c>
      <c r="H21" s="183">
        <v>0</v>
      </c>
      <c r="I21" s="183">
        <v>0</v>
      </c>
      <c r="J21" s="183">
        <v>0</v>
      </c>
      <c r="K21" s="183">
        <v>0</v>
      </c>
      <c r="L21" s="183">
        <v>0</v>
      </c>
      <c r="M21" s="183">
        <v>0</v>
      </c>
      <c r="N21" s="183">
        <v>0</v>
      </c>
    </row>
    <row r="22" spans="1:15" x14ac:dyDescent="0.25">
      <c r="A22" s="183" t="s">
        <v>57</v>
      </c>
      <c r="B22" s="183" t="s">
        <v>458</v>
      </c>
      <c r="C22" s="183">
        <v>0</v>
      </c>
      <c r="D22" s="183">
        <v>0</v>
      </c>
      <c r="E22" s="183">
        <v>0</v>
      </c>
      <c r="F22" s="183">
        <v>0</v>
      </c>
      <c r="G22" s="183">
        <v>0</v>
      </c>
      <c r="H22" s="183">
        <v>0</v>
      </c>
      <c r="I22" s="183">
        <v>0</v>
      </c>
      <c r="J22" s="183">
        <v>0</v>
      </c>
      <c r="K22" s="183">
        <v>0</v>
      </c>
      <c r="L22" s="183">
        <v>0</v>
      </c>
      <c r="M22" s="183">
        <v>0</v>
      </c>
      <c r="N22" s="183">
        <v>0</v>
      </c>
    </row>
    <row r="23" spans="1:15" x14ac:dyDescent="0.25">
      <c r="A23" s="183" t="s">
        <v>10</v>
      </c>
      <c r="B23" s="183" t="s">
        <v>49</v>
      </c>
      <c r="C23" s="183">
        <v>0</v>
      </c>
      <c r="D23" s="183">
        <v>0.6</v>
      </c>
      <c r="E23" s="183">
        <v>0.8</v>
      </c>
      <c r="F23" s="183">
        <v>1.2</v>
      </c>
      <c r="G23" s="183">
        <v>0.2</v>
      </c>
      <c r="H23" s="183">
        <v>0.1</v>
      </c>
      <c r="I23" s="183">
        <v>0.1</v>
      </c>
      <c r="J23" s="183">
        <v>0.1</v>
      </c>
      <c r="K23" s="183">
        <v>0.1</v>
      </c>
      <c r="L23" s="183">
        <v>0.1</v>
      </c>
      <c r="M23" s="183">
        <v>0</v>
      </c>
      <c r="N23" s="183">
        <v>0</v>
      </c>
      <c r="O23" s="183"/>
    </row>
    <row r="24" spans="1:15" x14ac:dyDescent="0.25">
      <c r="A24" s="183" t="s">
        <v>50</v>
      </c>
      <c r="B24" s="183" t="s">
        <v>49</v>
      </c>
      <c r="C24" s="183">
        <v>0</v>
      </c>
      <c r="D24" s="183">
        <v>0</v>
      </c>
      <c r="E24" s="183">
        <v>0</v>
      </c>
      <c r="F24" s="183">
        <v>0</v>
      </c>
      <c r="G24" s="183">
        <v>0</v>
      </c>
      <c r="H24" s="183">
        <v>0</v>
      </c>
      <c r="I24" s="183">
        <v>0</v>
      </c>
      <c r="J24" s="183">
        <v>0</v>
      </c>
      <c r="K24" s="183">
        <v>0</v>
      </c>
      <c r="L24" s="183">
        <v>0</v>
      </c>
      <c r="M24" s="183">
        <v>0</v>
      </c>
      <c r="N24" s="183">
        <v>0</v>
      </c>
      <c r="O24" s="183"/>
    </row>
    <row r="25" spans="1:15" x14ac:dyDescent="0.25">
      <c r="A25" s="183" t="s">
        <v>49</v>
      </c>
      <c r="B25" s="183" t="s">
        <v>34</v>
      </c>
      <c r="C25" s="183">
        <v>0</v>
      </c>
      <c r="D25" s="183">
        <v>0</v>
      </c>
      <c r="E25" s="183">
        <v>0</v>
      </c>
      <c r="F25" s="183">
        <v>0</v>
      </c>
      <c r="G25" s="183">
        <v>0</v>
      </c>
      <c r="H25" s="183">
        <v>0</v>
      </c>
      <c r="I25" s="183">
        <v>0</v>
      </c>
      <c r="J25" s="183">
        <v>0</v>
      </c>
      <c r="K25" s="183">
        <v>0</v>
      </c>
      <c r="L25" s="183">
        <v>0</v>
      </c>
      <c r="M25" s="183">
        <v>0</v>
      </c>
      <c r="N25" s="183">
        <v>0</v>
      </c>
    </row>
    <row r="26" spans="1:15" x14ac:dyDescent="0.25">
      <c r="A26" s="183" t="s">
        <v>458</v>
      </c>
      <c r="B26" s="183" t="s">
        <v>461</v>
      </c>
      <c r="C26" s="183">
        <v>0</v>
      </c>
      <c r="D26" s="183">
        <v>0</v>
      </c>
      <c r="E26" s="183">
        <v>0</v>
      </c>
      <c r="F26" s="183">
        <v>0</v>
      </c>
      <c r="G26" s="183">
        <v>0</v>
      </c>
      <c r="H26" s="183">
        <v>0</v>
      </c>
      <c r="I26" s="183">
        <v>0</v>
      </c>
      <c r="J26" s="183">
        <v>0</v>
      </c>
      <c r="K26" s="183">
        <v>0</v>
      </c>
      <c r="L26" s="183">
        <v>0</v>
      </c>
      <c r="M26" s="183">
        <v>0</v>
      </c>
      <c r="N26" s="183">
        <v>0</v>
      </c>
    </row>
    <row r="27" spans="1:15" x14ac:dyDescent="0.25">
      <c r="A27" t="s">
        <v>461</v>
      </c>
      <c r="B27" t="s">
        <v>56</v>
      </c>
      <c r="C27" s="183">
        <v>0</v>
      </c>
      <c r="D27" s="183">
        <v>0</v>
      </c>
      <c r="E27" s="183">
        <v>0</v>
      </c>
      <c r="F27" s="183">
        <v>0</v>
      </c>
      <c r="G27" s="183">
        <v>0</v>
      </c>
      <c r="H27" s="183">
        <v>0</v>
      </c>
      <c r="I27" s="183">
        <v>0</v>
      </c>
      <c r="J27" s="183">
        <v>0</v>
      </c>
      <c r="K27" s="183">
        <v>0</v>
      </c>
      <c r="L27" s="183">
        <v>0</v>
      </c>
      <c r="M27" s="183">
        <v>0</v>
      </c>
      <c r="N27" s="183">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0"/>
  <dimension ref="A1:C13"/>
  <sheetViews>
    <sheetView workbookViewId="0">
      <selection activeCell="B12" sqref="B12"/>
    </sheetView>
  </sheetViews>
  <sheetFormatPr defaultRowHeight="15" x14ac:dyDescent="0.25"/>
  <sheetData>
    <row r="1" spans="1:3" x14ac:dyDescent="0.25">
      <c r="A1" t="s">
        <v>32</v>
      </c>
      <c r="B1" t="s">
        <v>63</v>
      </c>
      <c r="C1" s="19">
        <v>100000</v>
      </c>
    </row>
    <row r="2" spans="1:3" x14ac:dyDescent="0.25">
      <c r="A2" t="s">
        <v>34</v>
      </c>
      <c r="B2" t="s">
        <v>43</v>
      </c>
      <c r="C2" s="19">
        <v>100000</v>
      </c>
    </row>
    <row r="3" spans="1:3" x14ac:dyDescent="0.25">
      <c r="A3" t="s">
        <v>34</v>
      </c>
      <c r="B3" t="s">
        <v>35</v>
      </c>
      <c r="C3" s="19">
        <v>100000</v>
      </c>
    </row>
    <row r="4" spans="1:3" x14ac:dyDescent="0.25">
      <c r="A4" t="s">
        <v>44</v>
      </c>
      <c r="B4" t="s">
        <v>43</v>
      </c>
      <c r="C4" s="19">
        <v>100000</v>
      </c>
    </row>
    <row r="5" spans="1:3" x14ac:dyDescent="0.25">
      <c r="A5" t="s">
        <v>10</v>
      </c>
      <c r="B5" t="s">
        <v>459</v>
      </c>
      <c r="C5" s="183">
        <v>100000</v>
      </c>
    </row>
    <row r="6" spans="1:3" x14ac:dyDescent="0.25">
      <c r="A6" t="s">
        <v>10</v>
      </c>
      <c r="B6" t="s">
        <v>53</v>
      </c>
      <c r="C6" s="183">
        <v>100000</v>
      </c>
    </row>
    <row r="7" spans="1:3" x14ac:dyDescent="0.25">
      <c r="A7" t="s">
        <v>39</v>
      </c>
      <c r="B7" t="s">
        <v>40</v>
      </c>
      <c r="C7" s="183">
        <v>100000</v>
      </c>
    </row>
    <row r="8" spans="1:3" x14ac:dyDescent="0.25">
      <c r="A8" t="s">
        <v>39</v>
      </c>
      <c r="B8" t="s">
        <v>42</v>
      </c>
      <c r="C8" s="183">
        <v>100000</v>
      </c>
    </row>
    <row r="9" spans="1:3" x14ac:dyDescent="0.25">
      <c r="A9" t="s">
        <v>54</v>
      </c>
      <c r="B9" t="s">
        <v>52</v>
      </c>
      <c r="C9" s="183">
        <v>100000</v>
      </c>
    </row>
    <row r="10" spans="1:3" x14ac:dyDescent="0.25">
      <c r="A10" t="s">
        <v>32</v>
      </c>
      <c r="B10" t="s">
        <v>6</v>
      </c>
      <c r="C10" s="22">
        <v>100000</v>
      </c>
    </row>
    <row r="11" spans="1:3" x14ac:dyDescent="0.25">
      <c r="A11" t="s">
        <v>461</v>
      </c>
      <c r="B11" t="s">
        <v>457</v>
      </c>
      <c r="C11" s="183">
        <v>100000</v>
      </c>
    </row>
    <row r="12" spans="1:3" x14ac:dyDescent="0.25">
      <c r="A12" t="s">
        <v>458</v>
      </c>
      <c r="B12" t="s">
        <v>456</v>
      </c>
      <c r="C12" s="183">
        <v>100000</v>
      </c>
    </row>
    <row r="13" spans="1:3" x14ac:dyDescent="0.25">
      <c r="A13" t="s">
        <v>57</v>
      </c>
      <c r="B13" t="s">
        <v>62</v>
      </c>
      <c r="C13" s="183">
        <v>100000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31"/>
  <dimension ref="A1:N27"/>
  <sheetViews>
    <sheetView zoomScale="115" zoomScaleNormal="115" workbookViewId="0">
      <selection activeCell="F31" sqref="F31"/>
    </sheetView>
  </sheetViews>
  <sheetFormatPr defaultRowHeight="15" x14ac:dyDescent="0.25"/>
  <cols>
    <col min="3" max="3" width="9.85546875" customWidth="1"/>
  </cols>
  <sheetData>
    <row r="1" spans="1:14" x14ac:dyDescent="0.25">
      <c r="C1" t="s">
        <v>15</v>
      </c>
      <c r="D1" t="s">
        <v>16</v>
      </c>
      <c r="K1" t="s">
        <v>378</v>
      </c>
      <c r="L1" t="s">
        <v>378</v>
      </c>
    </row>
    <row r="2" spans="1:14" x14ac:dyDescent="0.25">
      <c r="A2" s="148" t="s">
        <v>32</v>
      </c>
      <c r="B2" s="148" t="s">
        <v>33</v>
      </c>
      <c r="C2" s="22">
        <v>1.17E-2</v>
      </c>
      <c r="D2" s="22">
        <v>0.90859999999999996</v>
      </c>
      <c r="K2" s="183">
        <v>1.17E-2</v>
      </c>
      <c r="L2" s="183">
        <v>0.90859999999999996</v>
      </c>
    </row>
    <row r="3" spans="1:14" x14ac:dyDescent="0.25">
      <c r="A3" s="148" t="s">
        <v>7</v>
      </c>
      <c r="B3" s="148" t="s">
        <v>33</v>
      </c>
      <c r="C3" s="22">
        <v>2.2200000000000001E-2</v>
      </c>
      <c r="D3" s="22">
        <v>1.5952</v>
      </c>
      <c r="K3" s="183">
        <v>2.2200000000000001E-2</v>
      </c>
      <c r="L3" s="183">
        <v>1.5952</v>
      </c>
      <c r="M3" s="183"/>
      <c r="N3" s="183"/>
    </row>
    <row r="4" spans="1:14" x14ac:dyDescent="0.25">
      <c r="A4" s="148" t="s">
        <v>33</v>
      </c>
      <c r="B4" s="148" t="s">
        <v>8</v>
      </c>
      <c r="C4" s="183">
        <v>1.4200000000000001E-2</v>
      </c>
      <c r="D4" s="183">
        <v>1.181</v>
      </c>
      <c r="K4" s="183">
        <v>1.4200000000000001E-2</v>
      </c>
      <c r="L4" s="183">
        <v>1.181</v>
      </c>
      <c r="M4" s="183"/>
      <c r="N4" s="183"/>
    </row>
    <row r="5" spans="1:14" x14ac:dyDescent="0.25">
      <c r="A5" s="148" t="s">
        <v>46</v>
      </c>
      <c r="B5" s="148" t="s">
        <v>48</v>
      </c>
      <c r="C5" s="24">
        <v>1.21E-2</v>
      </c>
      <c r="D5" s="24">
        <v>0.66080000000000005</v>
      </c>
      <c r="K5" s="24">
        <v>1.21E-2</v>
      </c>
      <c r="L5" s="24">
        <v>0.66080000000000005</v>
      </c>
      <c r="M5" s="183"/>
      <c r="N5" s="183"/>
    </row>
    <row r="6" spans="1:14" x14ac:dyDescent="0.25">
      <c r="A6" s="148" t="s">
        <v>61</v>
      </c>
      <c r="B6" s="148" t="s">
        <v>31</v>
      </c>
      <c r="C6" s="24">
        <v>8.3000000000000001E-3</v>
      </c>
      <c r="D6" s="24">
        <v>0.70540000000000003</v>
      </c>
      <c r="H6" s="22"/>
      <c r="I6" s="22"/>
      <c r="K6" s="24">
        <v>8.3000000000000001E-3</v>
      </c>
      <c r="L6" s="24">
        <v>0.70540000000000003</v>
      </c>
      <c r="M6" s="183"/>
      <c r="N6" s="183"/>
    </row>
    <row r="7" spans="1:14" x14ac:dyDescent="0.25">
      <c r="A7" s="148" t="s">
        <v>31</v>
      </c>
      <c r="B7" s="148" t="s">
        <v>32</v>
      </c>
      <c r="C7" s="24">
        <v>8.3000000000000001E-3</v>
      </c>
      <c r="D7" s="24">
        <v>0.70540000000000003</v>
      </c>
      <c r="H7" s="22"/>
      <c r="I7" s="22"/>
      <c r="K7" s="24">
        <v>8.3000000000000001E-3</v>
      </c>
      <c r="L7" s="24">
        <v>0.70540000000000003</v>
      </c>
      <c r="M7" s="183"/>
      <c r="N7" s="183"/>
    </row>
    <row r="8" spans="1:14" x14ac:dyDescent="0.25">
      <c r="A8" s="148" t="s">
        <v>8</v>
      </c>
      <c r="B8" s="148" t="s">
        <v>34</v>
      </c>
      <c r="C8" s="24">
        <v>1.21E-2</v>
      </c>
      <c r="D8" s="24">
        <v>0.36080000000000001</v>
      </c>
      <c r="H8" s="22"/>
      <c r="I8" s="22"/>
      <c r="K8" s="24">
        <v>1.21E-2</v>
      </c>
      <c r="L8" s="24">
        <v>0.36080000000000001</v>
      </c>
      <c r="M8" s="183"/>
      <c r="N8" s="183"/>
    </row>
    <row r="9" spans="1:14" x14ac:dyDescent="0.25">
      <c r="A9" s="148" t="s">
        <v>34</v>
      </c>
      <c r="B9" s="148" t="s">
        <v>36</v>
      </c>
      <c r="C9" s="24">
        <v>1.21E-2</v>
      </c>
      <c r="D9" s="24">
        <v>0.36080000000000001</v>
      </c>
      <c r="H9" s="22"/>
      <c r="I9" s="22"/>
      <c r="K9" s="24">
        <v>1.21E-2</v>
      </c>
      <c r="L9" s="24">
        <v>0.36080000000000001</v>
      </c>
      <c r="M9" s="183"/>
      <c r="N9" s="183"/>
    </row>
    <row r="10" spans="1:14" x14ac:dyDescent="0.25">
      <c r="A10" s="148" t="s">
        <v>39</v>
      </c>
      <c r="B10" s="148" t="s">
        <v>41</v>
      </c>
      <c r="C10" s="24">
        <v>1.21E-2</v>
      </c>
      <c r="D10" s="24">
        <v>0.36080000000000001</v>
      </c>
      <c r="H10" s="22"/>
      <c r="I10" s="22"/>
      <c r="K10" s="24">
        <v>1.21E-2</v>
      </c>
      <c r="L10" s="24">
        <v>0.36080000000000001</v>
      </c>
      <c r="M10" s="183"/>
      <c r="N10" s="183"/>
    </row>
    <row r="11" spans="1:14" x14ac:dyDescent="0.25">
      <c r="A11" s="148" t="s">
        <v>41</v>
      </c>
      <c r="B11" s="148" t="s">
        <v>44</v>
      </c>
      <c r="C11" s="24">
        <v>1.21E-2</v>
      </c>
      <c r="D11" s="24">
        <v>0.36080000000000001</v>
      </c>
      <c r="H11" s="22"/>
      <c r="I11" s="22"/>
      <c r="K11" s="24">
        <v>1.21E-2</v>
      </c>
      <c r="L11" s="24">
        <v>0.36080000000000001</v>
      </c>
      <c r="M11" s="183"/>
      <c r="N11" s="183"/>
    </row>
    <row r="12" spans="1:14" x14ac:dyDescent="0.25">
      <c r="A12" s="148" t="s">
        <v>44</v>
      </c>
      <c r="B12" s="148" t="s">
        <v>9</v>
      </c>
      <c r="C12" s="24">
        <v>1.21E-2</v>
      </c>
      <c r="D12" s="24">
        <v>0.36080000000000001</v>
      </c>
      <c r="H12" s="22"/>
      <c r="I12" s="22"/>
      <c r="K12" s="24">
        <v>1.21E-2</v>
      </c>
      <c r="L12" s="24">
        <v>0.36080000000000001</v>
      </c>
      <c r="M12" s="183"/>
      <c r="N12" s="183"/>
    </row>
    <row r="13" spans="1:14" x14ac:dyDescent="0.25">
      <c r="A13" s="148" t="s">
        <v>45</v>
      </c>
      <c r="B13" s="148" t="s">
        <v>9</v>
      </c>
      <c r="C13" s="24">
        <v>2.5600000000000001E-2</v>
      </c>
      <c r="D13" s="24">
        <v>0.29820000000000002</v>
      </c>
      <c r="H13" s="22"/>
      <c r="I13" s="22"/>
      <c r="K13" s="24">
        <v>2.5600000000000001E-2</v>
      </c>
      <c r="L13" s="24">
        <v>0.29820000000000002</v>
      </c>
      <c r="M13" s="183"/>
      <c r="N13" s="183"/>
    </row>
    <row r="14" spans="1:14" x14ac:dyDescent="0.25">
      <c r="A14" s="148" t="s">
        <v>9</v>
      </c>
      <c r="B14" s="148" t="s">
        <v>46</v>
      </c>
      <c r="C14" s="24">
        <v>2.5600000000000001E-2</v>
      </c>
      <c r="D14" s="24">
        <v>0.29820000000000002</v>
      </c>
      <c r="H14" s="22"/>
      <c r="I14" s="22"/>
      <c r="K14" s="24">
        <v>2.5600000000000001E-2</v>
      </c>
      <c r="L14" s="24">
        <v>0.29820000000000002</v>
      </c>
      <c r="M14" s="183"/>
      <c r="N14" s="183"/>
    </row>
    <row r="15" spans="1:14" x14ac:dyDescent="0.25">
      <c r="A15" s="148" t="s">
        <v>55</v>
      </c>
      <c r="B15" s="148" t="s">
        <v>54</v>
      </c>
      <c r="C15" s="24">
        <v>2.1700000000000001E-2</v>
      </c>
      <c r="D15" s="24">
        <v>1.0789</v>
      </c>
      <c r="H15" s="22"/>
      <c r="I15" s="22"/>
      <c r="K15" s="24">
        <v>2.1700000000000001E-2</v>
      </c>
      <c r="L15" s="24">
        <v>1.0789</v>
      </c>
      <c r="M15" s="183"/>
      <c r="N15" s="183"/>
    </row>
    <row r="16" spans="1:14" x14ac:dyDescent="0.25">
      <c r="A16" s="148" t="s">
        <v>54</v>
      </c>
      <c r="B16" s="148" t="s">
        <v>50</v>
      </c>
      <c r="C16" s="24">
        <v>2.1700000000000001E-2</v>
      </c>
      <c r="D16" s="24">
        <v>1.0789</v>
      </c>
      <c r="H16" s="22"/>
      <c r="I16" s="22"/>
      <c r="K16" s="24">
        <v>2.1700000000000001E-2</v>
      </c>
      <c r="L16" s="24">
        <v>1.0789</v>
      </c>
      <c r="M16" s="183"/>
      <c r="N16" s="183"/>
    </row>
    <row r="17" spans="1:14" x14ac:dyDescent="0.25">
      <c r="A17" s="148" t="s">
        <v>56</v>
      </c>
      <c r="B17" s="148" t="s">
        <v>10</v>
      </c>
      <c r="C17" s="24">
        <v>5.0500000000000003E-2</v>
      </c>
      <c r="D17" s="24">
        <v>0.35699999999999998</v>
      </c>
      <c r="H17" s="22"/>
      <c r="I17" s="22"/>
      <c r="K17" s="24">
        <v>5.0500000000000003E-2</v>
      </c>
      <c r="L17" s="24">
        <v>1.357</v>
      </c>
      <c r="M17" s="183"/>
      <c r="N17" s="183"/>
    </row>
    <row r="18" spans="1:14" x14ac:dyDescent="0.25">
      <c r="A18" s="148" t="s">
        <v>10</v>
      </c>
      <c r="B18" s="148" t="s">
        <v>49</v>
      </c>
      <c r="C18" s="24">
        <v>3.3700000000000001E-2</v>
      </c>
      <c r="D18" s="24">
        <v>0.36020000000000002</v>
      </c>
      <c r="H18" s="22"/>
      <c r="I18" s="22"/>
      <c r="K18" s="24">
        <v>3.3700000000000001E-2</v>
      </c>
      <c r="L18" s="24">
        <v>0.36020000000000002</v>
      </c>
      <c r="M18" s="183"/>
      <c r="N18" s="183"/>
    </row>
    <row r="19" spans="1:14" x14ac:dyDescent="0.25">
      <c r="A19" s="148" t="s">
        <v>49</v>
      </c>
      <c r="B19" s="148" t="s">
        <v>34</v>
      </c>
      <c r="C19" s="24">
        <v>3.3700000000000001E-2</v>
      </c>
      <c r="D19" s="24">
        <v>0.36020000000000002</v>
      </c>
      <c r="H19" s="22"/>
      <c r="I19" s="22"/>
      <c r="K19" s="24">
        <v>3.3700000000000001E-2</v>
      </c>
      <c r="L19" s="24">
        <v>0.36020000000000002</v>
      </c>
      <c r="M19" s="183"/>
      <c r="N19" s="183"/>
    </row>
    <row r="20" spans="1:14" x14ac:dyDescent="0.25">
      <c r="A20" s="148" t="s">
        <v>36</v>
      </c>
      <c r="B20" s="148" t="s">
        <v>39</v>
      </c>
      <c r="C20" s="24">
        <v>5.0500000000000003E-2</v>
      </c>
      <c r="D20" s="24">
        <v>0.35699999999999998</v>
      </c>
      <c r="H20" s="22"/>
      <c r="I20" s="22"/>
      <c r="K20" s="183">
        <v>1.17E-2</v>
      </c>
      <c r="L20" s="183">
        <v>0.90859999999999996</v>
      </c>
      <c r="M20" s="183"/>
      <c r="N20" s="183"/>
    </row>
    <row r="21" spans="1:14" x14ac:dyDescent="0.25">
      <c r="A21" s="183" t="s">
        <v>455</v>
      </c>
      <c r="B21" s="183" t="s">
        <v>56</v>
      </c>
      <c r="C21" s="24">
        <v>5.0500000000000003E-2</v>
      </c>
      <c r="D21" s="24">
        <v>0.35699999999999998</v>
      </c>
      <c r="H21" s="22"/>
      <c r="I21" s="22"/>
      <c r="K21" s="24">
        <v>2.1700000000000001E-2</v>
      </c>
      <c r="L21" s="24">
        <v>1.0789</v>
      </c>
      <c r="M21" s="183"/>
      <c r="N21" s="183"/>
    </row>
    <row r="22" spans="1:14" x14ac:dyDescent="0.25">
      <c r="A22" s="183" t="s">
        <v>58</v>
      </c>
      <c r="B22" s="183" t="s">
        <v>57</v>
      </c>
      <c r="C22" s="24">
        <v>5.0500000000000003E-2</v>
      </c>
      <c r="D22" s="24">
        <v>0.35699999999999998</v>
      </c>
      <c r="H22" s="22"/>
      <c r="I22" s="22"/>
      <c r="K22" s="24">
        <v>2.1700000000000001E-2</v>
      </c>
      <c r="L22" s="24">
        <v>1.0789</v>
      </c>
      <c r="M22" s="183"/>
      <c r="N22" s="183"/>
    </row>
    <row r="23" spans="1:14" x14ac:dyDescent="0.25">
      <c r="A23" s="183" t="s">
        <v>59</v>
      </c>
      <c r="B23" s="183" t="s">
        <v>455</v>
      </c>
      <c r="C23" s="24">
        <v>5.0500000000000003E-2</v>
      </c>
      <c r="D23" s="24">
        <v>0.35699999999999998</v>
      </c>
      <c r="H23" s="22"/>
      <c r="I23" s="22"/>
      <c r="K23" s="24">
        <v>2.1700000000000001E-2</v>
      </c>
      <c r="L23" s="24">
        <v>1.0789</v>
      </c>
      <c r="M23" s="183"/>
      <c r="N23" s="183"/>
    </row>
    <row r="24" spans="1:14" x14ac:dyDescent="0.25">
      <c r="A24" s="183" t="s">
        <v>57</v>
      </c>
      <c r="B24" s="183" t="s">
        <v>458</v>
      </c>
      <c r="C24" s="24">
        <v>5.0500000000000003E-2</v>
      </c>
      <c r="D24" s="24">
        <v>0.35699999999999998</v>
      </c>
      <c r="H24" s="22"/>
      <c r="I24" s="22"/>
      <c r="K24" s="24">
        <v>2.1700000000000001E-2</v>
      </c>
      <c r="L24" s="24">
        <v>1.0789</v>
      </c>
      <c r="M24" s="183"/>
      <c r="N24" s="183"/>
    </row>
    <row r="25" spans="1:14" x14ac:dyDescent="0.25">
      <c r="A25" s="183" t="s">
        <v>50</v>
      </c>
      <c r="B25" s="183" t="s">
        <v>49</v>
      </c>
      <c r="C25" s="24">
        <v>5.0500000000000003E-2</v>
      </c>
      <c r="D25" s="24">
        <v>0.35699999999999998</v>
      </c>
      <c r="K25" s="24">
        <v>2.1700000000000001E-2</v>
      </c>
      <c r="L25" s="24">
        <v>1.0789</v>
      </c>
      <c r="M25" s="183"/>
      <c r="N25" s="183"/>
    </row>
    <row r="26" spans="1:14" x14ac:dyDescent="0.25">
      <c r="A26" s="183" t="s">
        <v>458</v>
      </c>
      <c r="B26" s="183" t="s">
        <v>461</v>
      </c>
      <c r="C26" s="24">
        <v>5.0500000000000003E-2</v>
      </c>
      <c r="D26" s="24">
        <v>0.35699999999999998</v>
      </c>
      <c r="K26" s="24">
        <v>2.1700000000000001E-2</v>
      </c>
      <c r="L26" s="24">
        <v>1.0789</v>
      </c>
      <c r="M26" s="183"/>
      <c r="N26" s="183"/>
    </row>
    <row r="27" spans="1:14" x14ac:dyDescent="0.25">
      <c r="A27" t="s">
        <v>461</v>
      </c>
      <c r="B27" t="s">
        <v>56</v>
      </c>
      <c r="C27" s="24">
        <v>5.0500000000000003E-2</v>
      </c>
      <c r="D27" s="24">
        <v>0.35699999999999998</v>
      </c>
      <c r="K27" s="24">
        <v>2.1700000000000001E-2</v>
      </c>
      <c r="L27" s="24">
        <v>1.0789</v>
      </c>
      <c r="M27" s="183"/>
      <c r="N27" s="1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2"/>
  <dimension ref="A1:M27"/>
  <sheetViews>
    <sheetView zoomScaleNormal="100" workbookViewId="0">
      <selection activeCell="C18" sqref="C18:D18"/>
    </sheetView>
  </sheetViews>
  <sheetFormatPr defaultRowHeight="15" x14ac:dyDescent="0.25"/>
  <sheetData>
    <row r="1" spans="1:13" x14ac:dyDescent="0.25">
      <c r="C1" t="s">
        <v>17</v>
      </c>
      <c r="D1" t="s">
        <v>18</v>
      </c>
      <c r="L1" t="s">
        <v>447</v>
      </c>
    </row>
    <row r="2" spans="1:13" x14ac:dyDescent="0.25">
      <c r="A2" s="22" t="s">
        <v>32</v>
      </c>
      <c r="B2" s="22" t="s">
        <v>33</v>
      </c>
      <c r="C2" s="22">
        <v>8.2199999999999995E-2</v>
      </c>
      <c r="D2" s="22">
        <v>32.695</v>
      </c>
      <c r="L2" s="183">
        <v>24.762</v>
      </c>
      <c r="M2" s="183">
        <v>0.1031</v>
      </c>
    </row>
    <row r="3" spans="1:13" x14ac:dyDescent="0.25">
      <c r="A3" s="22" t="s">
        <v>7</v>
      </c>
      <c r="B3" s="22" t="s">
        <v>33</v>
      </c>
      <c r="C3" s="22">
        <v>0.26179999999999998</v>
      </c>
      <c r="D3" s="22">
        <v>9.0059000000000005</v>
      </c>
      <c r="L3" s="183">
        <v>8.8047000000000004</v>
      </c>
      <c r="M3" s="183">
        <v>0.1246</v>
      </c>
    </row>
    <row r="4" spans="1:13" x14ac:dyDescent="0.25">
      <c r="A4" s="22" t="s">
        <v>33</v>
      </c>
      <c r="B4" s="22" t="s">
        <v>8</v>
      </c>
      <c r="C4" s="24">
        <v>0.1234</v>
      </c>
      <c r="D4" s="24">
        <v>29.276</v>
      </c>
      <c r="L4" s="24">
        <v>18.931999999999999</v>
      </c>
      <c r="M4" s="24">
        <v>0.1618</v>
      </c>
    </row>
    <row r="5" spans="1:13" x14ac:dyDescent="0.25">
      <c r="A5" s="22" t="s">
        <v>46</v>
      </c>
      <c r="B5" s="22" t="s">
        <v>48</v>
      </c>
      <c r="C5" s="24">
        <v>0.1618</v>
      </c>
      <c r="D5" s="24">
        <v>18.931999999999999</v>
      </c>
      <c r="L5" s="24">
        <v>18.931999999999999</v>
      </c>
      <c r="M5" s="24">
        <v>0.1618</v>
      </c>
    </row>
    <row r="6" spans="1:13" x14ac:dyDescent="0.25">
      <c r="A6" s="22" t="s">
        <v>61</v>
      </c>
      <c r="B6" s="22" t="s">
        <v>31</v>
      </c>
      <c r="C6" s="183">
        <v>0.1031</v>
      </c>
      <c r="D6" s="183">
        <v>24.762</v>
      </c>
      <c r="L6" s="183">
        <v>24.762</v>
      </c>
      <c r="M6" s="183">
        <v>0.1031</v>
      </c>
    </row>
    <row r="7" spans="1:13" x14ac:dyDescent="0.25">
      <c r="A7" s="22" t="s">
        <v>31</v>
      </c>
      <c r="B7" s="22" t="s">
        <v>32</v>
      </c>
      <c r="C7" s="183">
        <v>0.1031</v>
      </c>
      <c r="D7" s="183">
        <v>24.762</v>
      </c>
      <c r="L7" s="183">
        <v>24.762</v>
      </c>
      <c r="M7" s="183">
        <v>0.1031</v>
      </c>
    </row>
    <row r="8" spans="1:13" x14ac:dyDescent="0.25">
      <c r="A8" s="22" t="s">
        <v>8</v>
      </c>
      <c r="B8" s="22" t="s">
        <v>34</v>
      </c>
      <c r="C8" s="24">
        <v>0.1618</v>
      </c>
      <c r="D8" s="24">
        <v>18.931999999999999</v>
      </c>
      <c r="L8" s="24">
        <v>18.931999999999999</v>
      </c>
      <c r="M8" s="24">
        <v>0.1618</v>
      </c>
    </row>
    <row r="9" spans="1:13" x14ac:dyDescent="0.25">
      <c r="A9" s="22" t="s">
        <v>34</v>
      </c>
      <c r="B9" s="22" t="s">
        <v>36</v>
      </c>
      <c r="C9" s="24">
        <v>0.1618</v>
      </c>
      <c r="D9" s="24">
        <v>28.221</v>
      </c>
      <c r="L9" s="24">
        <v>18.931999999999999</v>
      </c>
      <c r="M9" s="24">
        <v>0.1618</v>
      </c>
    </row>
    <row r="10" spans="1:13" x14ac:dyDescent="0.25">
      <c r="A10" s="22" t="s">
        <v>39</v>
      </c>
      <c r="B10" s="22" t="s">
        <v>41</v>
      </c>
      <c r="C10" s="24">
        <v>0.1618</v>
      </c>
      <c r="D10" s="24">
        <v>28.221</v>
      </c>
      <c r="L10" s="24">
        <v>18.931999999999999</v>
      </c>
      <c r="M10" s="24">
        <v>0.1618</v>
      </c>
    </row>
    <row r="11" spans="1:13" x14ac:dyDescent="0.25">
      <c r="A11" s="22" t="s">
        <v>41</v>
      </c>
      <c r="B11" s="22" t="s">
        <v>44</v>
      </c>
      <c r="C11" s="24">
        <v>0.1618</v>
      </c>
      <c r="D11" s="24">
        <v>28.221</v>
      </c>
      <c r="L11" s="24">
        <v>18.931999999999999</v>
      </c>
      <c r="M11" s="24">
        <v>0.1618</v>
      </c>
    </row>
    <row r="12" spans="1:13" x14ac:dyDescent="0.25">
      <c r="A12" s="22" t="s">
        <v>44</v>
      </c>
      <c r="B12" s="22" t="s">
        <v>9</v>
      </c>
      <c r="C12" s="24">
        <v>0.1618</v>
      </c>
      <c r="D12" s="24">
        <v>28.221</v>
      </c>
      <c r="L12" s="24">
        <v>18.931999999999999</v>
      </c>
      <c r="M12" s="24">
        <v>0.1618</v>
      </c>
    </row>
    <row r="13" spans="1:13" x14ac:dyDescent="0.25">
      <c r="A13" s="22" t="s">
        <v>45</v>
      </c>
      <c r="B13" s="22" t="s">
        <v>9</v>
      </c>
      <c r="C13" s="24">
        <v>0.1618</v>
      </c>
      <c r="D13" s="24">
        <v>28.221</v>
      </c>
      <c r="L13" s="24">
        <v>18.931999999999999</v>
      </c>
      <c r="M13" s="24">
        <v>0.1618</v>
      </c>
    </row>
    <row r="14" spans="1:13" x14ac:dyDescent="0.25">
      <c r="A14" s="22" t="s">
        <v>9</v>
      </c>
      <c r="B14" s="22" t="s">
        <v>46</v>
      </c>
      <c r="C14" s="24">
        <v>0.1618</v>
      </c>
      <c r="D14" s="24">
        <v>28.221</v>
      </c>
      <c r="L14" s="24">
        <v>18.931999999999999</v>
      </c>
      <c r="M14" s="24">
        <v>0.1618</v>
      </c>
    </row>
    <row r="15" spans="1:13" x14ac:dyDescent="0.25">
      <c r="A15" s="22" t="s">
        <v>55</v>
      </c>
      <c r="B15" s="22" t="s">
        <v>54</v>
      </c>
      <c r="C15" s="24">
        <v>0.1618</v>
      </c>
      <c r="D15" s="24">
        <v>28.221</v>
      </c>
      <c r="L15" s="24">
        <v>18.931999999999999</v>
      </c>
      <c r="M15" s="24">
        <v>0.1618</v>
      </c>
    </row>
    <row r="16" spans="1:13" x14ac:dyDescent="0.25">
      <c r="A16" s="22" t="s">
        <v>54</v>
      </c>
      <c r="B16" s="22" t="s">
        <v>50</v>
      </c>
      <c r="C16" s="24">
        <v>0.1618</v>
      </c>
      <c r="D16" s="24">
        <v>15.32</v>
      </c>
      <c r="L16" s="24">
        <v>18.931999999999999</v>
      </c>
      <c r="M16" s="24">
        <v>0.1618</v>
      </c>
    </row>
    <row r="17" spans="1:13" x14ac:dyDescent="0.25">
      <c r="A17" s="22" t="s">
        <v>56</v>
      </c>
      <c r="B17" s="22" t="s">
        <v>10</v>
      </c>
      <c r="C17" s="24">
        <v>0.1618</v>
      </c>
      <c r="D17" s="24">
        <v>15.32</v>
      </c>
      <c r="L17" s="24">
        <v>18.931999999999999</v>
      </c>
      <c r="M17" s="24">
        <v>0.1618</v>
      </c>
    </row>
    <row r="18" spans="1:13" x14ac:dyDescent="0.25">
      <c r="A18" s="22" t="s">
        <v>10</v>
      </c>
      <c r="B18" s="22" t="s">
        <v>49</v>
      </c>
      <c r="C18" s="24">
        <v>0.1618</v>
      </c>
      <c r="D18" s="24">
        <v>15.32</v>
      </c>
      <c r="L18" s="24">
        <v>18.931999999999999</v>
      </c>
      <c r="M18" s="24">
        <v>0.1618</v>
      </c>
    </row>
    <row r="19" spans="1:13" x14ac:dyDescent="0.25">
      <c r="A19" s="22" t="s">
        <v>49</v>
      </c>
      <c r="B19" s="22" t="s">
        <v>34</v>
      </c>
      <c r="C19" s="24">
        <v>0.1618</v>
      </c>
      <c r="D19" s="24">
        <v>15.32</v>
      </c>
      <c r="L19" s="24">
        <v>18.931999999999999</v>
      </c>
      <c r="M19" s="24">
        <v>0.1618</v>
      </c>
    </row>
    <row r="20" spans="1:13" x14ac:dyDescent="0.25">
      <c r="A20" s="22" t="s">
        <v>36</v>
      </c>
      <c r="B20" s="22" t="s">
        <v>39</v>
      </c>
      <c r="C20" s="24">
        <v>0.1618</v>
      </c>
      <c r="D20" s="24">
        <v>15.32</v>
      </c>
      <c r="L20" s="24">
        <v>18.931999999999999</v>
      </c>
      <c r="M20" s="24">
        <v>0.1618</v>
      </c>
    </row>
    <row r="21" spans="1:13" x14ac:dyDescent="0.25">
      <c r="A21" s="183" t="s">
        <v>455</v>
      </c>
      <c r="B21" s="183" t="s">
        <v>56</v>
      </c>
      <c r="C21" s="24">
        <v>0.1618</v>
      </c>
      <c r="D21" s="24">
        <v>15.32</v>
      </c>
      <c r="L21" s="24">
        <v>18.931999999999999</v>
      </c>
      <c r="M21" s="24">
        <v>0.1618</v>
      </c>
    </row>
    <row r="22" spans="1:13" x14ac:dyDescent="0.25">
      <c r="A22" s="183" t="s">
        <v>58</v>
      </c>
      <c r="B22" s="183" t="s">
        <v>57</v>
      </c>
      <c r="C22" s="24">
        <v>0.1618</v>
      </c>
      <c r="D22" s="24">
        <v>15.32</v>
      </c>
      <c r="L22" s="24">
        <v>18.931999999999999</v>
      </c>
      <c r="M22" s="24">
        <v>0.1618</v>
      </c>
    </row>
    <row r="23" spans="1:13" x14ac:dyDescent="0.25">
      <c r="A23" s="183" t="s">
        <v>59</v>
      </c>
      <c r="B23" s="183" t="s">
        <v>455</v>
      </c>
      <c r="C23" s="24">
        <v>0.1618</v>
      </c>
      <c r="D23" s="24">
        <v>15.32</v>
      </c>
      <c r="L23" s="24">
        <v>18.931999999999999</v>
      </c>
      <c r="M23" s="24">
        <v>0.1618</v>
      </c>
    </row>
    <row r="24" spans="1:13" x14ac:dyDescent="0.25">
      <c r="A24" s="183" t="s">
        <v>57</v>
      </c>
      <c r="B24" s="183" t="s">
        <v>458</v>
      </c>
      <c r="C24" s="24">
        <v>0.1618</v>
      </c>
      <c r="D24" s="24">
        <v>15.32</v>
      </c>
      <c r="L24" s="24">
        <v>18.931999999999999</v>
      </c>
      <c r="M24" s="24">
        <v>0.1618</v>
      </c>
    </row>
    <row r="25" spans="1:13" x14ac:dyDescent="0.25">
      <c r="A25" s="183" t="s">
        <v>50</v>
      </c>
      <c r="B25" s="183" t="s">
        <v>49</v>
      </c>
      <c r="C25" s="24">
        <v>0.1618</v>
      </c>
      <c r="D25" s="24">
        <v>15.32</v>
      </c>
      <c r="L25" s="24">
        <v>18.931999999999999</v>
      </c>
      <c r="M25" s="24">
        <v>0.1618</v>
      </c>
    </row>
    <row r="26" spans="1:13" x14ac:dyDescent="0.25">
      <c r="A26" s="183" t="s">
        <v>458</v>
      </c>
      <c r="B26" s="183" t="s">
        <v>461</v>
      </c>
      <c r="C26" s="24">
        <v>0.1618</v>
      </c>
      <c r="D26" s="24">
        <v>15.32</v>
      </c>
      <c r="L26" s="24">
        <v>18.931999999999999</v>
      </c>
      <c r="M26" s="24">
        <v>0.1618</v>
      </c>
    </row>
    <row r="27" spans="1:13" x14ac:dyDescent="0.25">
      <c r="A27" s="183" t="s">
        <v>461</v>
      </c>
      <c r="B27" s="183" t="s">
        <v>56</v>
      </c>
      <c r="C27" s="24">
        <v>0.1618</v>
      </c>
      <c r="D27" s="24">
        <v>15.32</v>
      </c>
      <c r="L27" s="24">
        <v>18.931999999999999</v>
      </c>
      <c r="M27" s="24">
        <v>0.1618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5"/>
  <dimension ref="A1:S241"/>
  <sheetViews>
    <sheetView topLeftCell="A211" workbookViewId="0">
      <selection activeCell="B24" sqref="B24"/>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0.05</v>
      </c>
      <c r="E4" s="23"/>
      <c r="F4" s="23"/>
      <c r="G4" s="23"/>
      <c r="H4" s="23"/>
      <c r="I4" s="23"/>
      <c r="J4" s="23"/>
      <c r="K4" s="23"/>
      <c r="L4" s="23"/>
      <c r="M4" s="23"/>
      <c r="N4" s="23"/>
      <c r="O4" s="23"/>
      <c r="P4" s="23"/>
      <c r="Q4" s="23"/>
      <c r="R4" s="23"/>
      <c r="S4" s="23"/>
    </row>
    <row r="5" spans="1:19" x14ac:dyDescent="0.25">
      <c r="A5" s="22" t="s">
        <v>32</v>
      </c>
      <c r="B5" s="22" t="s">
        <v>33</v>
      </c>
      <c r="C5" s="22" t="s">
        <v>22</v>
      </c>
      <c r="D5" s="21">
        <v>0.1</v>
      </c>
      <c r="E5" s="23"/>
      <c r="F5" s="23"/>
      <c r="G5" s="23"/>
      <c r="H5" s="23"/>
      <c r="I5" s="23"/>
      <c r="J5" s="23"/>
      <c r="K5" s="23"/>
      <c r="L5" s="23"/>
      <c r="M5" s="23"/>
      <c r="N5" s="23"/>
      <c r="O5" s="23"/>
      <c r="P5" s="23"/>
      <c r="Q5" s="23"/>
      <c r="R5" s="23"/>
      <c r="S5" s="23"/>
    </row>
    <row r="6" spans="1:19" x14ac:dyDescent="0.25">
      <c r="A6" s="22" t="s">
        <v>32</v>
      </c>
      <c r="B6" s="22" t="s">
        <v>33</v>
      </c>
      <c r="C6" s="22" t="s">
        <v>23</v>
      </c>
      <c r="D6" s="21">
        <v>0.5</v>
      </c>
      <c r="E6" s="23"/>
      <c r="F6" s="23"/>
      <c r="G6" s="23"/>
      <c r="H6" s="23"/>
      <c r="I6" s="23"/>
      <c r="J6" s="23"/>
      <c r="K6" s="23"/>
      <c r="L6" s="23"/>
      <c r="M6" s="23"/>
      <c r="N6" s="23"/>
      <c r="O6" s="23"/>
      <c r="P6" s="23"/>
      <c r="Q6" s="23"/>
      <c r="R6" s="23"/>
      <c r="S6" s="23"/>
    </row>
    <row r="7" spans="1:19" x14ac:dyDescent="0.25">
      <c r="A7" s="22" t="s">
        <v>32</v>
      </c>
      <c r="B7" s="22" t="s">
        <v>33</v>
      </c>
      <c r="C7" s="22" t="s">
        <v>24</v>
      </c>
      <c r="D7" s="21">
        <v>0.5</v>
      </c>
      <c r="E7" s="23"/>
      <c r="F7" s="23"/>
      <c r="G7" s="23"/>
      <c r="H7" s="23"/>
      <c r="I7" s="23"/>
      <c r="J7" s="23"/>
      <c r="K7" s="23"/>
      <c r="L7" s="23"/>
      <c r="M7" s="23"/>
      <c r="N7" s="23"/>
      <c r="O7" s="23"/>
      <c r="P7" s="23"/>
      <c r="Q7" s="23"/>
      <c r="R7" s="23"/>
      <c r="S7" s="23"/>
    </row>
    <row r="8" spans="1:19" x14ac:dyDescent="0.25">
      <c r="A8" s="22" t="s">
        <v>32</v>
      </c>
      <c r="B8" s="22" t="s">
        <v>33</v>
      </c>
      <c r="C8" s="22" t="s">
        <v>25</v>
      </c>
      <c r="D8" s="21">
        <v>0.5</v>
      </c>
      <c r="E8" s="23"/>
      <c r="F8" s="23"/>
      <c r="G8" s="23"/>
      <c r="H8" s="23"/>
      <c r="I8" s="23"/>
      <c r="J8" s="23"/>
      <c r="K8" s="23"/>
      <c r="L8" s="23"/>
      <c r="M8" s="23"/>
      <c r="N8" s="23"/>
      <c r="O8" s="23"/>
      <c r="P8" s="23"/>
      <c r="Q8" s="23"/>
      <c r="R8" s="23"/>
      <c r="S8" s="23"/>
    </row>
    <row r="9" spans="1:19" x14ac:dyDescent="0.25">
      <c r="A9" s="22" t="s">
        <v>32</v>
      </c>
      <c r="B9" s="22" t="s">
        <v>33</v>
      </c>
      <c r="C9" s="22" t="s">
        <v>26</v>
      </c>
      <c r="D9" s="21">
        <v>0.04</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0.02</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2">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2">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0.05</v>
      </c>
    </row>
    <row r="29" spans="1:4" x14ac:dyDescent="0.25">
      <c r="A29" s="22" t="s">
        <v>5</v>
      </c>
      <c r="B29" s="22" t="s">
        <v>8</v>
      </c>
      <c r="C29" s="22" t="s">
        <v>22</v>
      </c>
      <c r="D29" s="21">
        <v>0.1</v>
      </c>
    </row>
    <row r="30" spans="1:4" x14ac:dyDescent="0.25">
      <c r="A30" s="22" t="s">
        <v>5</v>
      </c>
      <c r="B30" s="22" t="s">
        <v>8</v>
      </c>
      <c r="C30" s="22" t="s">
        <v>23</v>
      </c>
      <c r="D30" s="21">
        <v>0.5</v>
      </c>
    </row>
    <row r="31" spans="1:4" x14ac:dyDescent="0.25">
      <c r="A31" s="22" t="s">
        <v>5</v>
      </c>
      <c r="B31" s="22" t="s">
        <v>8</v>
      </c>
      <c r="C31" s="22" t="s">
        <v>24</v>
      </c>
      <c r="D31" s="21">
        <v>0.5</v>
      </c>
    </row>
    <row r="32" spans="1:4" x14ac:dyDescent="0.25">
      <c r="A32" s="22" t="s">
        <v>5</v>
      </c>
      <c r="B32" s="22" t="s">
        <v>8</v>
      </c>
      <c r="C32" s="22" t="s">
        <v>25</v>
      </c>
      <c r="D32" s="21">
        <v>0.5</v>
      </c>
    </row>
    <row r="33" spans="1:4" x14ac:dyDescent="0.25">
      <c r="A33" s="22" t="s">
        <v>5</v>
      </c>
      <c r="B33" s="22" t="s">
        <v>8</v>
      </c>
      <c r="C33" s="22" t="s">
        <v>26</v>
      </c>
      <c r="D33" s="21">
        <v>0.04</v>
      </c>
    </row>
    <row r="34" spans="1:4" x14ac:dyDescent="0.25">
      <c r="A34" s="22" t="s">
        <v>5</v>
      </c>
      <c r="B34" s="22" t="s">
        <v>8</v>
      </c>
      <c r="C34" s="22" t="s">
        <v>27</v>
      </c>
      <c r="D34" s="21">
        <v>0.02</v>
      </c>
    </row>
    <row r="35" spans="1:4" x14ac:dyDescent="0.25">
      <c r="A35" s="22" t="s">
        <v>5</v>
      </c>
      <c r="B35" s="22" t="s">
        <v>8</v>
      </c>
      <c r="C35" s="22" t="s">
        <v>28</v>
      </c>
      <c r="D35" s="22">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0.05</v>
      </c>
    </row>
    <row r="41" spans="1:4" x14ac:dyDescent="0.25">
      <c r="A41" s="22" t="s">
        <v>8</v>
      </c>
      <c r="B41" s="22" t="s">
        <v>34</v>
      </c>
      <c r="C41" s="22" t="s">
        <v>22</v>
      </c>
      <c r="D41" s="21">
        <v>0.1</v>
      </c>
    </row>
    <row r="42" spans="1:4" x14ac:dyDescent="0.25">
      <c r="A42" s="22" t="s">
        <v>8</v>
      </c>
      <c r="B42" s="22" t="s">
        <v>34</v>
      </c>
      <c r="C42" s="22" t="s">
        <v>23</v>
      </c>
      <c r="D42" s="21">
        <v>0.5</v>
      </c>
    </row>
    <row r="43" spans="1:4" x14ac:dyDescent="0.25">
      <c r="A43" s="22" t="s">
        <v>8</v>
      </c>
      <c r="B43" s="22" t="s">
        <v>34</v>
      </c>
      <c r="C43" s="22" t="s">
        <v>24</v>
      </c>
      <c r="D43" s="21">
        <v>0.5</v>
      </c>
    </row>
    <row r="44" spans="1:4" x14ac:dyDescent="0.25">
      <c r="A44" s="22" t="s">
        <v>8</v>
      </c>
      <c r="B44" s="22" t="s">
        <v>34</v>
      </c>
      <c r="C44" s="22" t="s">
        <v>25</v>
      </c>
      <c r="D44" s="21">
        <v>0.5</v>
      </c>
    </row>
    <row r="45" spans="1:4" x14ac:dyDescent="0.25">
      <c r="A45" s="22" t="s">
        <v>8</v>
      </c>
      <c r="B45" s="22" t="s">
        <v>34</v>
      </c>
      <c r="C45" s="22" t="s">
        <v>26</v>
      </c>
      <c r="D45" s="21">
        <v>0.04</v>
      </c>
    </row>
    <row r="46" spans="1:4" x14ac:dyDescent="0.25">
      <c r="A46" s="22" t="s">
        <v>8</v>
      </c>
      <c r="B46" s="22" t="s">
        <v>34</v>
      </c>
      <c r="C46" s="22" t="s">
        <v>27</v>
      </c>
      <c r="D46" s="21">
        <v>0.02</v>
      </c>
    </row>
    <row r="47" spans="1:4" x14ac:dyDescent="0.25">
      <c r="A47" s="22" t="s">
        <v>8</v>
      </c>
      <c r="B47" s="22" t="s">
        <v>34</v>
      </c>
      <c r="C47" s="22" t="s">
        <v>28</v>
      </c>
      <c r="D47" s="22">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0.05</v>
      </c>
    </row>
    <row r="53" spans="1:4" x14ac:dyDescent="0.25">
      <c r="A53" s="22" t="s">
        <v>34</v>
      </c>
      <c r="B53" s="22" t="s">
        <v>36</v>
      </c>
      <c r="C53" s="22" t="s">
        <v>22</v>
      </c>
      <c r="D53" s="21">
        <v>0.1</v>
      </c>
    </row>
    <row r="54" spans="1:4" x14ac:dyDescent="0.25">
      <c r="A54" s="22" t="s">
        <v>34</v>
      </c>
      <c r="B54" s="22" t="s">
        <v>36</v>
      </c>
      <c r="C54" s="22" t="s">
        <v>23</v>
      </c>
      <c r="D54" s="21">
        <v>0.5</v>
      </c>
    </row>
    <row r="55" spans="1:4" x14ac:dyDescent="0.25">
      <c r="A55" s="22" t="s">
        <v>34</v>
      </c>
      <c r="B55" s="22" t="s">
        <v>36</v>
      </c>
      <c r="C55" s="22" t="s">
        <v>24</v>
      </c>
      <c r="D55" s="21">
        <v>0.5</v>
      </c>
    </row>
    <row r="56" spans="1:4" x14ac:dyDescent="0.25">
      <c r="A56" s="22" t="s">
        <v>34</v>
      </c>
      <c r="B56" s="22" t="s">
        <v>36</v>
      </c>
      <c r="C56" s="22" t="s">
        <v>25</v>
      </c>
      <c r="D56" s="21">
        <v>0.5</v>
      </c>
    </row>
    <row r="57" spans="1:4" x14ac:dyDescent="0.25">
      <c r="A57" s="22" t="s">
        <v>34</v>
      </c>
      <c r="B57" s="22" t="s">
        <v>36</v>
      </c>
      <c r="C57" s="22" t="s">
        <v>26</v>
      </c>
      <c r="D57" s="21">
        <v>0.04</v>
      </c>
    </row>
    <row r="58" spans="1:4" x14ac:dyDescent="0.25">
      <c r="A58" s="22" t="s">
        <v>34</v>
      </c>
      <c r="B58" s="22" t="s">
        <v>36</v>
      </c>
      <c r="C58" s="22" t="s">
        <v>27</v>
      </c>
      <c r="D58" s="21">
        <v>0.02</v>
      </c>
    </row>
    <row r="59" spans="1:4" x14ac:dyDescent="0.25">
      <c r="A59" s="22" t="s">
        <v>34</v>
      </c>
      <c r="B59" s="22" t="s">
        <v>36</v>
      </c>
      <c r="C59" s="22" t="s">
        <v>28</v>
      </c>
      <c r="D59" s="22">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0.05</v>
      </c>
    </row>
    <row r="65" spans="1:4" x14ac:dyDescent="0.25">
      <c r="A65" s="22" t="s">
        <v>36</v>
      </c>
      <c r="B65" s="22" t="s">
        <v>39</v>
      </c>
      <c r="C65" s="22" t="s">
        <v>22</v>
      </c>
      <c r="D65" s="21">
        <v>0.1</v>
      </c>
    </row>
    <row r="66" spans="1:4" x14ac:dyDescent="0.25">
      <c r="A66" s="22" t="s">
        <v>36</v>
      </c>
      <c r="B66" s="22" t="s">
        <v>39</v>
      </c>
      <c r="C66" s="22" t="s">
        <v>23</v>
      </c>
      <c r="D66" s="21">
        <v>0.5</v>
      </c>
    </row>
    <row r="67" spans="1:4" x14ac:dyDescent="0.25">
      <c r="A67" s="22" t="s">
        <v>36</v>
      </c>
      <c r="B67" s="22" t="s">
        <v>39</v>
      </c>
      <c r="C67" s="22" t="s">
        <v>24</v>
      </c>
      <c r="D67" s="21">
        <v>0.5</v>
      </c>
    </row>
    <row r="68" spans="1:4" x14ac:dyDescent="0.25">
      <c r="A68" s="22" t="s">
        <v>36</v>
      </c>
      <c r="B68" s="22" t="s">
        <v>39</v>
      </c>
      <c r="C68" s="22" t="s">
        <v>25</v>
      </c>
      <c r="D68" s="21">
        <v>0.5</v>
      </c>
    </row>
    <row r="69" spans="1:4" x14ac:dyDescent="0.25">
      <c r="A69" s="22" t="s">
        <v>36</v>
      </c>
      <c r="B69" s="22" t="s">
        <v>39</v>
      </c>
      <c r="C69" s="22" t="s">
        <v>26</v>
      </c>
      <c r="D69" s="21">
        <v>0.04</v>
      </c>
    </row>
    <row r="70" spans="1:4" x14ac:dyDescent="0.25">
      <c r="A70" s="22" t="s">
        <v>36</v>
      </c>
      <c r="B70" s="22" t="s">
        <v>39</v>
      </c>
      <c r="C70" s="22" t="s">
        <v>27</v>
      </c>
      <c r="D70" s="21">
        <v>0.02</v>
      </c>
    </row>
    <row r="71" spans="1:4" x14ac:dyDescent="0.25">
      <c r="A71" s="22" t="s">
        <v>36</v>
      </c>
      <c r="B71" s="22" t="s">
        <v>39</v>
      </c>
      <c r="C71" s="22" t="s">
        <v>28</v>
      </c>
      <c r="D71" s="22">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0.05</v>
      </c>
    </row>
    <row r="77" spans="1:4" x14ac:dyDescent="0.25">
      <c r="A77" s="22" t="s">
        <v>39</v>
      </c>
      <c r="B77" s="22" t="s">
        <v>41</v>
      </c>
      <c r="C77" s="22" t="s">
        <v>22</v>
      </c>
      <c r="D77" s="21">
        <v>0.1</v>
      </c>
    </row>
    <row r="78" spans="1:4" x14ac:dyDescent="0.25">
      <c r="A78" s="22" t="s">
        <v>39</v>
      </c>
      <c r="B78" s="22" t="s">
        <v>41</v>
      </c>
      <c r="C78" s="22" t="s">
        <v>23</v>
      </c>
      <c r="D78" s="21">
        <v>0.5</v>
      </c>
    </row>
    <row r="79" spans="1:4" x14ac:dyDescent="0.25">
      <c r="A79" s="22" t="s">
        <v>39</v>
      </c>
      <c r="B79" s="22" t="s">
        <v>41</v>
      </c>
      <c r="C79" s="22" t="s">
        <v>24</v>
      </c>
      <c r="D79" s="21">
        <v>0.5</v>
      </c>
    </row>
    <row r="80" spans="1:4" x14ac:dyDescent="0.25">
      <c r="A80" s="22" t="s">
        <v>39</v>
      </c>
      <c r="B80" s="22" t="s">
        <v>41</v>
      </c>
      <c r="C80" s="22" t="s">
        <v>25</v>
      </c>
      <c r="D80" s="21">
        <v>0.5</v>
      </c>
    </row>
    <row r="81" spans="1:4" x14ac:dyDescent="0.25">
      <c r="A81" s="22" t="s">
        <v>39</v>
      </c>
      <c r="B81" s="22" t="s">
        <v>41</v>
      </c>
      <c r="C81" s="22" t="s">
        <v>26</v>
      </c>
      <c r="D81" s="21">
        <v>0.04</v>
      </c>
    </row>
    <row r="82" spans="1:4" x14ac:dyDescent="0.25">
      <c r="A82" s="22" t="s">
        <v>39</v>
      </c>
      <c r="B82" s="22" t="s">
        <v>41</v>
      </c>
      <c r="C82" s="22" t="s">
        <v>27</v>
      </c>
      <c r="D82" s="21">
        <v>0.02</v>
      </c>
    </row>
    <row r="83" spans="1:4" x14ac:dyDescent="0.25">
      <c r="A83" s="22" t="s">
        <v>39</v>
      </c>
      <c r="B83" s="22" t="s">
        <v>41</v>
      </c>
      <c r="C83" s="22" t="s">
        <v>28</v>
      </c>
      <c r="D83" s="22">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0.05</v>
      </c>
    </row>
    <row r="89" spans="1:4" x14ac:dyDescent="0.25">
      <c r="A89" s="22" t="s">
        <v>41</v>
      </c>
      <c r="B89" s="22" t="s">
        <v>44</v>
      </c>
      <c r="C89" s="22" t="s">
        <v>22</v>
      </c>
      <c r="D89" s="21">
        <v>0.1</v>
      </c>
    </row>
    <row r="90" spans="1:4" x14ac:dyDescent="0.25">
      <c r="A90" s="22" t="s">
        <v>41</v>
      </c>
      <c r="B90" s="22" t="s">
        <v>44</v>
      </c>
      <c r="C90" s="22" t="s">
        <v>23</v>
      </c>
      <c r="D90" s="21">
        <v>0.5</v>
      </c>
    </row>
    <row r="91" spans="1:4" x14ac:dyDescent="0.25">
      <c r="A91" s="22" t="s">
        <v>41</v>
      </c>
      <c r="B91" s="22" t="s">
        <v>44</v>
      </c>
      <c r="C91" s="22" t="s">
        <v>24</v>
      </c>
      <c r="D91" s="21">
        <v>0.5</v>
      </c>
    </row>
    <row r="92" spans="1:4" x14ac:dyDescent="0.25">
      <c r="A92" s="22" t="s">
        <v>41</v>
      </c>
      <c r="B92" s="22" t="s">
        <v>44</v>
      </c>
      <c r="C92" s="22" t="s">
        <v>25</v>
      </c>
      <c r="D92" s="21">
        <v>0.5</v>
      </c>
    </row>
    <row r="93" spans="1:4" x14ac:dyDescent="0.25">
      <c r="A93" s="22" t="s">
        <v>41</v>
      </c>
      <c r="B93" s="22" t="s">
        <v>44</v>
      </c>
      <c r="C93" s="22" t="s">
        <v>26</v>
      </c>
      <c r="D93" s="21">
        <v>0.04</v>
      </c>
    </row>
    <row r="94" spans="1:4" x14ac:dyDescent="0.25">
      <c r="A94" s="22" t="s">
        <v>41</v>
      </c>
      <c r="B94" s="22" t="s">
        <v>44</v>
      </c>
      <c r="C94" s="22" t="s">
        <v>27</v>
      </c>
      <c r="D94" s="21">
        <v>0.02</v>
      </c>
    </row>
    <row r="95" spans="1:4" x14ac:dyDescent="0.25">
      <c r="A95" s="22" t="s">
        <v>41</v>
      </c>
      <c r="B95" s="22" t="s">
        <v>44</v>
      </c>
      <c r="C95" s="22" t="s">
        <v>28</v>
      </c>
      <c r="D95" s="22">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0.05</v>
      </c>
    </row>
    <row r="101" spans="1:4" x14ac:dyDescent="0.25">
      <c r="A101" s="22" t="s">
        <v>44</v>
      </c>
      <c r="B101" s="22" t="s">
        <v>9</v>
      </c>
      <c r="C101" s="22" t="s">
        <v>22</v>
      </c>
      <c r="D101" s="21">
        <v>0.1</v>
      </c>
    </row>
    <row r="102" spans="1:4" x14ac:dyDescent="0.25">
      <c r="A102" s="22" t="s">
        <v>44</v>
      </c>
      <c r="B102" s="22" t="s">
        <v>9</v>
      </c>
      <c r="C102" s="22" t="s">
        <v>23</v>
      </c>
      <c r="D102" s="21">
        <v>0.5</v>
      </c>
    </row>
    <row r="103" spans="1:4" x14ac:dyDescent="0.25">
      <c r="A103" s="22" t="s">
        <v>44</v>
      </c>
      <c r="B103" s="22" t="s">
        <v>9</v>
      </c>
      <c r="C103" s="22" t="s">
        <v>24</v>
      </c>
      <c r="D103" s="21">
        <v>0.5</v>
      </c>
    </row>
    <row r="104" spans="1:4" x14ac:dyDescent="0.25">
      <c r="A104" s="22" t="s">
        <v>44</v>
      </c>
      <c r="B104" s="22" t="s">
        <v>9</v>
      </c>
      <c r="C104" s="22" t="s">
        <v>25</v>
      </c>
      <c r="D104" s="21">
        <v>0.5</v>
      </c>
    </row>
    <row r="105" spans="1:4" x14ac:dyDescent="0.25">
      <c r="A105" s="22" t="s">
        <v>44</v>
      </c>
      <c r="B105" s="22" t="s">
        <v>9</v>
      </c>
      <c r="C105" s="22" t="s">
        <v>26</v>
      </c>
      <c r="D105" s="21">
        <v>0.04</v>
      </c>
    </row>
    <row r="106" spans="1:4" x14ac:dyDescent="0.25">
      <c r="A106" s="22" t="s">
        <v>44</v>
      </c>
      <c r="B106" s="22" t="s">
        <v>9</v>
      </c>
      <c r="C106" s="22" t="s">
        <v>27</v>
      </c>
      <c r="D106" s="21">
        <v>0.02</v>
      </c>
    </row>
    <row r="107" spans="1:4" x14ac:dyDescent="0.25">
      <c r="A107" s="22" t="s">
        <v>44</v>
      </c>
      <c r="B107" s="22" t="s">
        <v>9</v>
      </c>
      <c r="C107" s="22" t="s">
        <v>28</v>
      </c>
      <c r="D107" s="22">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0.05</v>
      </c>
    </row>
    <row r="113" spans="1:4" x14ac:dyDescent="0.25">
      <c r="A113" s="22" t="s">
        <v>45</v>
      </c>
      <c r="B113" s="22" t="s">
        <v>9</v>
      </c>
      <c r="C113" s="22" t="s">
        <v>22</v>
      </c>
      <c r="D113" s="21">
        <v>0.1</v>
      </c>
    </row>
    <row r="114" spans="1:4" x14ac:dyDescent="0.25">
      <c r="A114" s="22" t="s">
        <v>45</v>
      </c>
      <c r="B114" s="22" t="s">
        <v>9</v>
      </c>
      <c r="C114" s="22" t="s">
        <v>23</v>
      </c>
      <c r="D114" s="21">
        <v>0.5</v>
      </c>
    </row>
    <row r="115" spans="1:4" x14ac:dyDescent="0.25">
      <c r="A115" s="22" t="s">
        <v>45</v>
      </c>
      <c r="B115" s="22" t="s">
        <v>9</v>
      </c>
      <c r="C115" s="22" t="s">
        <v>24</v>
      </c>
      <c r="D115" s="21">
        <v>0.5</v>
      </c>
    </row>
    <row r="116" spans="1:4" x14ac:dyDescent="0.25">
      <c r="A116" s="22" t="s">
        <v>45</v>
      </c>
      <c r="B116" s="22" t="s">
        <v>9</v>
      </c>
      <c r="C116" s="22" t="s">
        <v>25</v>
      </c>
      <c r="D116" s="21">
        <v>0.5</v>
      </c>
    </row>
    <row r="117" spans="1:4" x14ac:dyDescent="0.25">
      <c r="A117" s="22" t="s">
        <v>45</v>
      </c>
      <c r="B117" s="22" t="s">
        <v>9</v>
      </c>
      <c r="C117" s="22" t="s">
        <v>26</v>
      </c>
      <c r="D117" s="21">
        <v>0.04</v>
      </c>
    </row>
    <row r="118" spans="1:4" x14ac:dyDescent="0.25">
      <c r="A118" s="22" t="s">
        <v>45</v>
      </c>
      <c r="B118" s="22" t="s">
        <v>9</v>
      </c>
      <c r="C118" s="22" t="s">
        <v>27</v>
      </c>
      <c r="D118" s="21">
        <v>0.02</v>
      </c>
    </row>
    <row r="119" spans="1:4" x14ac:dyDescent="0.25">
      <c r="A119" s="22" t="s">
        <v>45</v>
      </c>
      <c r="B119" s="22" t="s">
        <v>9</v>
      </c>
      <c r="C119" s="22" t="s">
        <v>28</v>
      </c>
      <c r="D119" s="22">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0.05</v>
      </c>
    </row>
    <row r="125" spans="1:4" x14ac:dyDescent="0.25">
      <c r="A125" s="22" t="s">
        <v>9</v>
      </c>
      <c r="B125" s="22" t="s">
        <v>46</v>
      </c>
      <c r="C125" s="22" t="s">
        <v>22</v>
      </c>
      <c r="D125" s="21">
        <v>0.1</v>
      </c>
    </row>
    <row r="126" spans="1:4" x14ac:dyDescent="0.25">
      <c r="A126" s="22" t="s">
        <v>9</v>
      </c>
      <c r="B126" s="22" t="s">
        <v>46</v>
      </c>
      <c r="C126" s="22" t="s">
        <v>23</v>
      </c>
      <c r="D126" s="21">
        <v>0.5</v>
      </c>
    </row>
    <row r="127" spans="1:4" x14ac:dyDescent="0.25">
      <c r="A127" s="22" t="s">
        <v>9</v>
      </c>
      <c r="B127" s="22" t="s">
        <v>46</v>
      </c>
      <c r="C127" s="22" t="s">
        <v>24</v>
      </c>
      <c r="D127" s="21">
        <v>0.5</v>
      </c>
    </row>
    <row r="128" spans="1:4" x14ac:dyDescent="0.25">
      <c r="A128" s="22" t="s">
        <v>9</v>
      </c>
      <c r="B128" s="22" t="s">
        <v>46</v>
      </c>
      <c r="C128" s="22" t="s">
        <v>25</v>
      </c>
      <c r="D128" s="21">
        <v>0.5</v>
      </c>
    </row>
    <row r="129" spans="1:4" x14ac:dyDescent="0.25">
      <c r="A129" s="22" t="s">
        <v>9</v>
      </c>
      <c r="B129" s="22" t="s">
        <v>46</v>
      </c>
      <c r="C129" s="22" t="s">
        <v>26</v>
      </c>
      <c r="D129" s="21">
        <v>0.04</v>
      </c>
    </row>
    <row r="130" spans="1:4" x14ac:dyDescent="0.25">
      <c r="A130" s="22" t="s">
        <v>9</v>
      </c>
      <c r="B130" s="22" t="s">
        <v>46</v>
      </c>
      <c r="C130" s="22" t="s">
        <v>27</v>
      </c>
      <c r="D130" s="21">
        <v>0.02</v>
      </c>
    </row>
    <row r="131" spans="1:4" x14ac:dyDescent="0.25">
      <c r="A131" s="22" t="s">
        <v>9</v>
      </c>
      <c r="B131" s="22" t="s">
        <v>46</v>
      </c>
      <c r="C131" s="22" t="s">
        <v>28</v>
      </c>
      <c r="D131" s="22">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0.05</v>
      </c>
    </row>
    <row r="137" spans="1:4" x14ac:dyDescent="0.25">
      <c r="A137" s="22" t="s">
        <v>55</v>
      </c>
      <c r="B137" s="22" t="s">
        <v>54</v>
      </c>
      <c r="C137" s="22" t="s">
        <v>22</v>
      </c>
      <c r="D137" s="21">
        <v>0.1</v>
      </c>
    </row>
    <row r="138" spans="1:4" x14ac:dyDescent="0.25">
      <c r="A138" s="22" t="s">
        <v>55</v>
      </c>
      <c r="B138" s="22" t="s">
        <v>54</v>
      </c>
      <c r="C138" s="22" t="s">
        <v>23</v>
      </c>
      <c r="D138" s="21">
        <v>0.5</v>
      </c>
    </row>
    <row r="139" spans="1:4" x14ac:dyDescent="0.25">
      <c r="A139" s="22" t="s">
        <v>55</v>
      </c>
      <c r="B139" s="22" t="s">
        <v>54</v>
      </c>
      <c r="C139" s="22" t="s">
        <v>24</v>
      </c>
      <c r="D139" s="21">
        <v>0.5</v>
      </c>
    </row>
    <row r="140" spans="1:4" x14ac:dyDescent="0.25">
      <c r="A140" s="22" t="s">
        <v>55</v>
      </c>
      <c r="B140" s="22" t="s">
        <v>54</v>
      </c>
      <c r="C140" s="22" t="s">
        <v>25</v>
      </c>
      <c r="D140" s="21">
        <v>0.5</v>
      </c>
    </row>
    <row r="141" spans="1:4" x14ac:dyDescent="0.25">
      <c r="A141" s="22" t="s">
        <v>55</v>
      </c>
      <c r="B141" s="22" t="s">
        <v>54</v>
      </c>
      <c r="C141" s="22" t="s">
        <v>26</v>
      </c>
      <c r="D141" s="21">
        <v>0.04</v>
      </c>
    </row>
    <row r="142" spans="1:4" x14ac:dyDescent="0.25">
      <c r="A142" s="22" t="s">
        <v>55</v>
      </c>
      <c r="B142" s="22" t="s">
        <v>54</v>
      </c>
      <c r="C142" s="22" t="s">
        <v>27</v>
      </c>
      <c r="D142" s="21">
        <v>0.02</v>
      </c>
    </row>
    <row r="143" spans="1:4" x14ac:dyDescent="0.25">
      <c r="A143" s="22" t="s">
        <v>55</v>
      </c>
      <c r="B143" s="22" t="s">
        <v>54</v>
      </c>
      <c r="C143" s="22" t="s">
        <v>28</v>
      </c>
      <c r="D143" s="22">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0.05</v>
      </c>
    </row>
    <row r="149" spans="1:4" x14ac:dyDescent="0.25">
      <c r="A149" s="22" t="s">
        <v>54</v>
      </c>
      <c r="B149" s="22" t="s">
        <v>50</v>
      </c>
      <c r="C149" s="22" t="s">
        <v>22</v>
      </c>
      <c r="D149" s="21">
        <v>0.1</v>
      </c>
    </row>
    <row r="150" spans="1:4" x14ac:dyDescent="0.25">
      <c r="A150" s="22" t="s">
        <v>54</v>
      </c>
      <c r="B150" s="22" t="s">
        <v>50</v>
      </c>
      <c r="C150" s="22" t="s">
        <v>23</v>
      </c>
      <c r="D150" s="21">
        <v>0.5</v>
      </c>
    </row>
    <row r="151" spans="1:4" x14ac:dyDescent="0.25">
      <c r="A151" s="22" t="s">
        <v>54</v>
      </c>
      <c r="B151" s="22" t="s">
        <v>50</v>
      </c>
      <c r="C151" s="22" t="s">
        <v>24</v>
      </c>
      <c r="D151" s="21">
        <v>0.5</v>
      </c>
    </row>
    <row r="152" spans="1:4" x14ac:dyDescent="0.25">
      <c r="A152" s="22" t="s">
        <v>54</v>
      </c>
      <c r="B152" s="22" t="s">
        <v>50</v>
      </c>
      <c r="C152" s="22" t="s">
        <v>25</v>
      </c>
      <c r="D152" s="21">
        <v>0.5</v>
      </c>
    </row>
    <row r="153" spans="1:4" x14ac:dyDescent="0.25">
      <c r="A153" s="22" t="s">
        <v>54</v>
      </c>
      <c r="B153" s="22" t="s">
        <v>50</v>
      </c>
      <c r="C153" s="22" t="s">
        <v>26</v>
      </c>
      <c r="D153" s="21">
        <v>0.04</v>
      </c>
    </row>
    <row r="154" spans="1:4" x14ac:dyDescent="0.25">
      <c r="A154" s="22" t="s">
        <v>54</v>
      </c>
      <c r="B154" s="22" t="s">
        <v>50</v>
      </c>
      <c r="C154" s="22" t="s">
        <v>27</v>
      </c>
      <c r="D154" s="21">
        <v>0.02</v>
      </c>
    </row>
    <row r="155" spans="1:4" x14ac:dyDescent="0.25">
      <c r="A155" s="22" t="s">
        <v>54</v>
      </c>
      <c r="B155" s="22" t="s">
        <v>50</v>
      </c>
      <c r="C155" s="22" t="s">
        <v>28</v>
      </c>
      <c r="D155" s="22">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0.05</v>
      </c>
    </row>
    <row r="161" spans="1:4" x14ac:dyDescent="0.25">
      <c r="A161" s="22" t="s">
        <v>56</v>
      </c>
      <c r="B161" s="22" t="s">
        <v>10</v>
      </c>
      <c r="C161" s="22" t="s">
        <v>22</v>
      </c>
      <c r="D161" s="21">
        <v>0.1</v>
      </c>
    </row>
    <row r="162" spans="1:4" x14ac:dyDescent="0.25">
      <c r="A162" s="22" t="s">
        <v>56</v>
      </c>
      <c r="B162" s="22" t="s">
        <v>10</v>
      </c>
      <c r="C162" s="22" t="s">
        <v>23</v>
      </c>
      <c r="D162" s="21">
        <v>0.5</v>
      </c>
    </row>
    <row r="163" spans="1:4" x14ac:dyDescent="0.25">
      <c r="A163" s="22" t="s">
        <v>56</v>
      </c>
      <c r="B163" s="22" t="s">
        <v>10</v>
      </c>
      <c r="C163" s="22" t="s">
        <v>24</v>
      </c>
      <c r="D163" s="21">
        <v>0.5</v>
      </c>
    </row>
    <row r="164" spans="1:4" x14ac:dyDescent="0.25">
      <c r="A164" s="22" t="s">
        <v>56</v>
      </c>
      <c r="B164" s="22" t="s">
        <v>10</v>
      </c>
      <c r="C164" s="22" t="s">
        <v>25</v>
      </c>
      <c r="D164" s="21">
        <v>0.5</v>
      </c>
    </row>
    <row r="165" spans="1:4" x14ac:dyDescent="0.25">
      <c r="A165" s="22" t="s">
        <v>56</v>
      </c>
      <c r="B165" s="22" t="s">
        <v>10</v>
      </c>
      <c r="C165" s="22" t="s">
        <v>26</v>
      </c>
      <c r="D165" s="21">
        <v>0.04</v>
      </c>
    </row>
    <row r="166" spans="1:4" x14ac:dyDescent="0.25">
      <c r="A166" s="22" t="s">
        <v>56</v>
      </c>
      <c r="B166" s="22" t="s">
        <v>10</v>
      </c>
      <c r="C166" s="22" t="s">
        <v>27</v>
      </c>
      <c r="D166" s="21">
        <v>0.02</v>
      </c>
    </row>
    <row r="167" spans="1:4" x14ac:dyDescent="0.25">
      <c r="A167" s="22" t="s">
        <v>56</v>
      </c>
      <c r="B167" s="22" t="s">
        <v>10</v>
      </c>
      <c r="C167" s="22" t="s">
        <v>28</v>
      </c>
      <c r="D167" s="22">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0.05</v>
      </c>
    </row>
    <row r="173" spans="1:4" x14ac:dyDescent="0.25">
      <c r="A173" s="22" t="s">
        <v>10</v>
      </c>
      <c r="B173" s="22" t="s">
        <v>49</v>
      </c>
      <c r="C173" s="22" t="s">
        <v>22</v>
      </c>
      <c r="D173" s="21">
        <v>0.1</v>
      </c>
    </row>
    <row r="174" spans="1:4" x14ac:dyDescent="0.25">
      <c r="A174" s="22" t="s">
        <v>10</v>
      </c>
      <c r="B174" s="22" t="s">
        <v>49</v>
      </c>
      <c r="C174" s="22" t="s">
        <v>23</v>
      </c>
      <c r="D174" s="21">
        <v>0.5</v>
      </c>
    </row>
    <row r="175" spans="1:4" x14ac:dyDescent="0.25">
      <c r="A175" s="22" t="s">
        <v>10</v>
      </c>
      <c r="B175" s="22" t="s">
        <v>49</v>
      </c>
      <c r="C175" s="22" t="s">
        <v>24</v>
      </c>
      <c r="D175" s="21">
        <v>0.5</v>
      </c>
    </row>
    <row r="176" spans="1:4" x14ac:dyDescent="0.25">
      <c r="A176" s="22" t="s">
        <v>10</v>
      </c>
      <c r="B176" s="22" t="s">
        <v>49</v>
      </c>
      <c r="C176" s="22" t="s">
        <v>25</v>
      </c>
      <c r="D176" s="21">
        <v>0.5</v>
      </c>
    </row>
    <row r="177" spans="1:4" x14ac:dyDescent="0.25">
      <c r="A177" s="22" t="s">
        <v>10</v>
      </c>
      <c r="B177" s="22" t="s">
        <v>49</v>
      </c>
      <c r="C177" s="22" t="s">
        <v>26</v>
      </c>
      <c r="D177" s="21">
        <v>0.04</v>
      </c>
    </row>
    <row r="178" spans="1:4" x14ac:dyDescent="0.25">
      <c r="A178" s="22" t="s">
        <v>10</v>
      </c>
      <c r="B178" s="22" t="s">
        <v>49</v>
      </c>
      <c r="C178" s="22" t="s">
        <v>27</v>
      </c>
      <c r="D178" s="21">
        <v>0.02</v>
      </c>
    </row>
    <row r="179" spans="1:4" x14ac:dyDescent="0.25">
      <c r="A179" s="22" t="s">
        <v>10</v>
      </c>
      <c r="B179" s="22" t="s">
        <v>49</v>
      </c>
      <c r="C179" s="22" t="s">
        <v>28</v>
      </c>
      <c r="D179" s="22">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0.05</v>
      </c>
    </row>
    <row r="185" spans="1:4" x14ac:dyDescent="0.25">
      <c r="A185" s="22" t="s">
        <v>49</v>
      </c>
      <c r="B185" s="22" t="s">
        <v>34</v>
      </c>
      <c r="C185" s="22" t="s">
        <v>22</v>
      </c>
      <c r="D185" s="21">
        <v>0.1</v>
      </c>
    </row>
    <row r="186" spans="1:4" x14ac:dyDescent="0.25">
      <c r="A186" s="22" t="s">
        <v>49</v>
      </c>
      <c r="B186" s="22" t="s">
        <v>34</v>
      </c>
      <c r="C186" s="22" t="s">
        <v>23</v>
      </c>
      <c r="D186" s="21">
        <v>0.5</v>
      </c>
    </row>
    <row r="187" spans="1:4" x14ac:dyDescent="0.25">
      <c r="A187" s="22" t="s">
        <v>49</v>
      </c>
      <c r="B187" s="22" t="s">
        <v>34</v>
      </c>
      <c r="C187" s="22" t="s">
        <v>24</v>
      </c>
      <c r="D187" s="21">
        <v>0.5</v>
      </c>
    </row>
    <row r="188" spans="1:4" x14ac:dyDescent="0.25">
      <c r="A188" s="22" t="s">
        <v>49</v>
      </c>
      <c r="B188" s="22" t="s">
        <v>34</v>
      </c>
      <c r="C188" s="22" t="s">
        <v>25</v>
      </c>
      <c r="D188" s="21">
        <v>0.5</v>
      </c>
    </row>
    <row r="189" spans="1:4" x14ac:dyDescent="0.25">
      <c r="A189" s="22" t="s">
        <v>49</v>
      </c>
      <c r="B189" s="22" t="s">
        <v>34</v>
      </c>
      <c r="C189" s="22" t="s">
        <v>26</v>
      </c>
      <c r="D189" s="21">
        <v>0.04</v>
      </c>
    </row>
    <row r="190" spans="1:4" x14ac:dyDescent="0.25">
      <c r="A190" s="22" t="s">
        <v>49</v>
      </c>
      <c r="B190" s="22" t="s">
        <v>34</v>
      </c>
      <c r="C190" s="22" t="s">
        <v>27</v>
      </c>
      <c r="D190" s="21">
        <v>0.02</v>
      </c>
    </row>
    <row r="191" spans="1:4" x14ac:dyDescent="0.25">
      <c r="A191" s="22" t="s">
        <v>49</v>
      </c>
      <c r="B191" s="22" t="s">
        <v>34</v>
      </c>
      <c r="C191" s="22" t="s">
        <v>28</v>
      </c>
      <c r="D191" s="22">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0.05</v>
      </c>
    </row>
    <row r="197" spans="1:4" x14ac:dyDescent="0.25">
      <c r="A197" s="22" t="s">
        <v>61</v>
      </c>
      <c r="B197" s="22" t="s">
        <v>31</v>
      </c>
      <c r="C197" s="22" t="s">
        <v>22</v>
      </c>
      <c r="D197" s="21">
        <v>0.1</v>
      </c>
    </row>
    <row r="198" spans="1:4" x14ac:dyDescent="0.25">
      <c r="A198" s="22" t="s">
        <v>61</v>
      </c>
      <c r="B198" s="22" t="s">
        <v>31</v>
      </c>
      <c r="C198" s="22" t="s">
        <v>23</v>
      </c>
      <c r="D198" s="21">
        <v>0.5</v>
      </c>
    </row>
    <row r="199" spans="1:4" x14ac:dyDescent="0.25">
      <c r="A199" s="22" t="s">
        <v>61</v>
      </c>
      <c r="B199" s="22" t="s">
        <v>31</v>
      </c>
      <c r="C199" s="22" t="s">
        <v>24</v>
      </c>
      <c r="D199" s="21">
        <v>0.5</v>
      </c>
    </row>
    <row r="200" spans="1:4" x14ac:dyDescent="0.25">
      <c r="A200" s="22" t="s">
        <v>61</v>
      </c>
      <c r="B200" s="22" t="s">
        <v>31</v>
      </c>
      <c r="C200" s="22" t="s">
        <v>25</v>
      </c>
      <c r="D200" s="21">
        <v>0.5</v>
      </c>
    </row>
    <row r="201" spans="1:4" x14ac:dyDescent="0.25">
      <c r="A201" s="22" t="s">
        <v>61</v>
      </c>
      <c r="B201" s="22" t="s">
        <v>31</v>
      </c>
      <c r="C201" s="22" t="s">
        <v>26</v>
      </c>
      <c r="D201" s="21">
        <v>0.04</v>
      </c>
    </row>
    <row r="202" spans="1:4" x14ac:dyDescent="0.25">
      <c r="A202" s="22" t="s">
        <v>61</v>
      </c>
      <c r="B202" s="22" t="s">
        <v>31</v>
      </c>
      <c r="C202" s="22" t="s">
        <v>27</v>
      </c>
      <c r="D202" s="21">
        <v>0.02</v>
      </c>
    </row>
    <row r="203" spans="1:4" x14ac:dyDescent="0.25">
      <c r="A203" s="22" t="s">
        <v>61</v>
      </c>
      <c r="B203" s="22" t="s">
        <v>31</v>
      </c>
      <c r="C203" s="22" t="s">
        <v>28</v>
      </c>
      <c r="D203" s="22">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0.05</v>
      </c>
    </row>
    <row r="209" spans="1:4" x14ac:dyDescent="0.25">
      <c r="A209" s="22" t="s">
        <v>46</v>
      </c>
      <c r="B209" s="22" t="s">
        <v>48</v>
      </c>
      <c r="C209" s="22" t="s">
        <v>22</v>
      </c>
      <c r="D209" s="21">
        <v>0.1</v>
      </c>
    </row>
    <row r="210" spans="1:4" x14ac:dyDescent="0.25">
      <c r="A210" s="22" t="s">
        <v>46</v>
      </c>
      <c r="B210" s="22" t="s">
        <v>48</v>
      </c>
      <c r="C210" s="22" t="s">
        <v>23</v>
      </c>
      <c r="D210" s="21">
        <v>0.5</v>
      </c>
    </row>
    <row r="211" spans="1:4" x14ac:dyDescent="0.25">
      <c r="A211" s="22" t="s">
        <v>46</v>
      </c>
      <c r="B211" s="22" t="s">
        <v>48</v>
      </c>
      <c r="C211" s="22" t="s">
        <v>24</v>
      </c>
      <c r="D211" s="21">
        <v>0.5</v>
      </c>
    </row>
    <row r="212" spans="1:4" x14ac:dyDescent="0.25">
      <c r="A212" s="22" t="s">
        <v>46</v>
      </c>
      <c r="B212" s="22" t="s">
        <v>48</v>
      </c>
      <c r="C212" s="22" t="s">
        <v>25</v>
      </c>
      <c r="D212" s="21">
        <v>0.5</v>
      </c>
    </row>
    <row r="213" spans="1:4" x14ac:dyDescent="0.25">
      <c r="A213" s="22" t="s">
        <v>46</v>
      </c>
      <c r="B213" s="22" t="s">
        <v>48</v>
      </c>
      <c r="C213" s="22" t="s">
        <v>26</v>
      </c>
      <c r="D213" s="21">
        <v>0.04</v>
      </c>
    </row>
    <row r="214" spans="1:4" x14ac:dyDescent="0.25">
      <c r="A214" s="22" t="s">
        <v>46</v>
      </c>
      <c r="B214" s="22" t="s">
        <v>48</v>
      </c>
      <c r="C214" s="22" t="s">
        <v>27</v>
      </c>
      <c r="D214" s="21">
        <v>0.02</v>
      </c>
    </row>
    <row r="215" spans="1:4" x14ac:dyDescent="0.25">
      <c r="A215" s="22" t="s">
        <v>46</v>
      </c>
      <c r="B215" s="22" t="s">
        <v>48</v>
      </c>
      <c r="C215" s="22" t="s">
        <v>28</v>
      </c>
      <c r="D215" s="22">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0.05</v>
      </c>
    </row>
    <row r="221" spans="1:4" x14ac:dyDescent="0.25">
      <c r="A221" s="22" t="s">
        <v>33</v>
      </c>
      <c r="B221" s="22" t="s">
        <v>8</v>
      </c>
      <c r="C221" s="22" t="s">
        <v>22</v>
      </c>
      <c r="D221" s="21">
        <v>0.1</v>
      </c>
    </row>
    <row r="222" spans="1:4" x14ac:dyDescent="0.25">
      <c r="A222" s="22" t="s">
        <v>33</v>
      </c>
      <c r="B222" s="22" t="s">
        <v>8</v>
      </c>
      <c r="C222" s="22" t="s">
        <v>23</v>
      </c>
      <c r="D222" s="21">
        <v>0.5</v>
      </c>
    </row>
    <row r="223" spans="1:4" x14ac:dyDescent="0.25">
      <c r="A223" s="22" t="s">
        <v>33</v>
      </c>
      <c r="B223" s="22" t="s">
        <v>8</v>
      </c>
      <c r="C223" s="22" t="s">
        <v>24</v>
      </c>
      <c r="D223" s="21">
        <v>0.5</v>
      </c>
    </row>
    <row r="224" spans="1:4" x14ac:dyDescent="0.25">
      <c r="A224" s="22" t="s">
        <v>33</v>
      </c>
      <c r="B224" s="22" t="s">
        <v>8</v>
      </c>
      <c r="C224" s="22" t="s">
        <v>25</v>
      </c>
      <c r="D224" s="21">
        <v>0.5</v>
      </c>
    </row>
    <row r="225" spans="1:4" x14ac:dyDescent="0.25">
      <c r="A225" s="22" t="s">
        <v>33</v>
      </c>
      <c r="B225" s="22" t="s">
        <v>8</v>
      </c>
      <c r="C225" s="22" t="s">
        <v>26</v>
      </c>
      <c r="D225" s="21">
        <v>0.04</v>
      </c>
    </row>
    <row r="226" spans="1:4" x14ac:dyDescent="0.25">
      <c r="A226" s="22" t="s">
        <v>33</v>
      </c>
      <c r="B226" s="22" t="s">
        <v>8</v>
      </c>
      <c r="C226" s="22" t="s">
        <v>27</v>
      </c>
      <c r="D226" s="21">
        <v>0.02</v>
      </c>
    </row>
    <row r="227" spans="1:4" x14ac:dyDescent="0.25">
      <c r="A227" s="22" t="s">
        <v>33</v>
      </c>
      <c r="B227" s="22" t="s">
        <v>8</v>
      </c>
      <c r="C227" s="22" t="s">
        <v>28</v>
      </c>
      <c r="D227" s="22">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0.05</v>
      </c>
    </row>
    <row r="233" spans="1:4" x14ac:dyDescent="0.25">
      <c r="A233" s="22" t="s">
        <v>31</v>
      </c>
      <c r="B233" s="22" t="s">
        <v>32</v>
      </c>
      <c r="C233" s="22" t="s">
        <v>22</v>
      </c>
      <c r="D233" s="21">
        <v>0.1</v>
      </c>
    </row>
    <row r="234" spans="1:4" x14ac:dyDescent="0.25">
      <c r="A234" s="22" t="s">
        <v>31</v>
      </c>
      <c r="B234" s="22" t="s">
        <v>32</v>
      </c>
      <c r="C234" s="22" t="s">
        <v>23</v>
      </c>
      <c r="D234" s="21">
        <v>0.5</v>
      </c>
    </row>
    <row r="235" spans="1:4" x14ac:dyDescent="0.25">
      <c r="A235" s="22" t="s">
        <v>31</v>
      </c>
      <c r="B235" s="22" t="s">
        <v>32</v>
      </c>
      <c r="C235" s="22" t="s">
        <v>24</v>
      </c>
      <c r="D235" s="21">
        <v>0.5</v>
      </c>
    </row>
    <row r="236" spans="1:4" x14ac:dyDescent="0.25">
      <c r="A236" s="22" t="s">
        <v>31</v>
      </c>
      <c r="B236" s="22" t="s">
        <v>32</v>
      </c>
      <c r="C236" s="22" t="s">
        <v>25</v>
      </c>
      <c r="D236" s="21">
        <v>0.5</v>
      </c>
    </row>
    <row r="237" spans="1:4" x14ac:dyDescent="0.25">
      <c r="A237" s="22" t="s">
        <v>31</v>
      </c>
      <c r="B237" s="22" t="s">
        <v>32</v>
      </c>
      <c r="C237" s="22" t="s">
        <v>26</v>
      </c>
      <c r="D237" s="21">
        <v>0.04</v>
      </c>
    </row>
    <row r="238" spans="1:4" x14ac:dyDescent="0.25">
      <c r="A238" s="22" t="s">
        <v>31</v>
      </c>
      <c r="B238" s="22" t="s">
        <v>32</v>
      </c>
      <c r="C238" s="22" t="s">
        <v>27</v>
      </c>
      <c r="D238" s="21">
        <v>0.02</v>
      </c>
    </row>
    <row r="239" spans="1:4" x14ac:dyDescent="0.25">
      <c r="A239" s="22" t="s">
        <v>31</v>
      </c>
      <c r="B239" s="22" t="s">
        <v>32</v>
      </c>
      <c r="C239" s="22" t="s">
        <v>28</v>
      </c>
      <c r="D239" s="22">
        <v>0</v>
      </c>
    </row>
    <row r="240" spans="1:4" x14ac:dyDescent="0.25">
      <c r="A240" s="22" t="s">
        <v>31</v>
      </c>
      <c r="B240" s="22" t="s">
        <v>32</v>
      </c>
      <c r="C240" s="22" t="s">
        <v>29</v>
      </c>
      <c r="D240" s="21">
        <v>0</v>
      </c>
    </row>
    <row r="241" spans="1:4" x14ac:dyDescent="0.25">
      <c r="A241" s="22" t="s">
        <v>31</v>
      </c>
      <c r="B241" s="22" t="s">
        <v>32</v>
      </c>
      <c r="C241" s="22" t="s">
        <v>30</v>
      </c>
      <c r="D241" s="21">
        <v>0</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S325"/>
  <sheetViews>
    <sheetView workbookViewId="0">
      <selection activeCell="K21" sqref="K21"/>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v>
      </c>
      <c r="E4" s="23"/>
      <c r="F4" s="23"/>
      <c r="G4" s="23"/>
      <c r="H4" s="23"/>
      <c r="I4" s="23"/>
      <c r="J4" s="23"/>
      <c r="K4" s="23"/>
      <c r="L4" s="23"/>
      <c r="M4" s="23"/>
      <c r="N4" s="23"/>
      <c r="O4" s="23"/>
      <c r="P4" s="23"/>
      <c r="Q4" s="23"/>
      <c r="R4" s="23"/>
      <c r="S4" s="23"/>
    </row>
    <row r="5" spans="1:19" x14ac:dyDescent="0.25">
      <c r="A5" s="22" t="s">
        <v>32</v>
      </c>
      <c r="B5" s="22" t="s">
        <v>33</v>
      </c>
      <c r="C5" s="22" t="s">
        <v>22</v>
      </c>
      <c r="D5" s="21">
        <v>0</v>
      </c>
      <c r="E5" s="23"/>
      <c r="F5" s="23"/>
      <c r="G5" s="23"/>
      <c r="H5" s="23"/>
      <c r="I5" s="23"/>
      <c r="J5" s="23"/>
      <c r="K5" s="23"/>
      <c r="L5" s="23"/>
      <c r="M5" s="23"/>
      <c r="N5" s="23"/>
      <c r="O5" s="23"/>
      <c r="P5" s="23"/>
      <c r="Q5" s="23"/>
      <c r="R5" s="23"/>
      <c r="S5" s="23"/>
    </row>
    <row r="6" spans="1:19" x14ac:dyDescent="0.25">
      <c r="A6" s="22" t="s">
        <v>32</v>
      </c>
      <c r="B6" s="22" t="s">
        <v>33</v>
      </c>
      <c r="C6" s="22" t="s">
        <v>23</v>
      </c>
      <c r="D6" s="21">
        <v>0</v>
      </c>
      <c r="E6" s="23"/>
      <c r="F6" s="23"/>
      <c r="G6" s="23"/>
      <c r="H6" s="23"/>
      <c r="I6" s="23"/>
      <c r="J6" s="23"/>
      <c r="K6" s="23"/>
      <c r="L6" s="23"/>
      <c r="M6" s="23"/>
      <c r="N6" s="23"/>
      <c r="O6" s="23"/>
      <c r="P6" s="23"/>
      <c r="Q6" s="23"/>
      <c r="R6" s="23"/>
      <c r="S6" s="23"/>
    </row>
    <row r="7" spans="1:19" x14ac:dyDescent="0.25">
      <c r="A7" s="22" t="s">
        <v>32</v>
      </c>
      <c r="B7" s="22" t="s">
        <v>33</v>
      </c>
      <c r="C7" s="22" t="s">
        <v>24</v>
      </c>
      <c r="D7" s="21">
        <v>0</v>
      </c>
      <c r="E7" s="23"/>
      <c r="F7" s="23"/>
      <c r="G7" s="23"/>
      <c r="H7" s="23"/>
      <c r="I7" s="23"/>
      <c r="J7" s="23"/>
      <c r="K7" s="23"/>
      <c r="L7" s="23"/>
      <c r="M7" s="23"/>
      <c r="N7" s="23"/>
      <c r="O7" s="23"/>
      <c r="P7" s="23"/>
      <c r="Q7" s="23"/>
      <c r="R7" s="23"/>
      <c r="S7" s="23"/>
    </row>
    <row r="8" spans="1:19" x14ac:dyDescent="0.25">
      <c r="A8" s="22" t="s">
        <v>32</v>
      </c>
      <c r="B8" s="22" t="s">
        <v>33</v>
      </c>
      <c r="C8" s="22" t="s">
        <v>25</v>
      </c>
      <c r="D8" s="21">
        <v>0</v>
      </c>
      <c r="E8" s="23"/>
      <c r="F8" s="23"/>
      <c r="G8" s="23"/>
      <c r="H8" s="23"/>
      <c r="I8" s="23"/>
      <c r="J8" s="23"/>
      <c r="K8" s="23"/>
      <c r="L8" s="23"/>
      <c r="M8" s="23"/>
      <c r="N8" s="23"/>
      <c r="O8" s="23"/>
      <c r="P8" s="23"/>
      <c r="Q8" s="23"/>
      <c r="R8" s="23"/>
      <c r="S8" s="23"/>
    </row>
    <row r="9" spans="1:19" x14ac:dyDescent="0.25">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1">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v>
      </c>
    </row>
    <row r="29" spans="1:4" x14ac:dyDescent="0.25">
      <c r="A29" s="22" t="s">
        <v>5</v>
      </c>
      <c r="B29" s="22" t="s">
        <v>8</v>
      </c>
      <c r="C29" s="22" t="s">
        <v>22</v>
      </c>
      <c r="D29" s="21">
        <v>0</v>
      </c>
    </row>
    <row r="30" spans="1:4" x14ac:dyDescent="0.25">
      <c r="A30" s="22" t="s">
        <v>5</v>
      </c>
      <c r="B30" s="22" t="s">
        <v>8</v>
      </c>
      <c r="C30" s="22" t="s">
        <v>23</v>
      </c>
      <c r="D30" s="21">
        <v>0</v>
      </c>
    </row>
    <row r="31" spans="1:4" x14ac:dyDescent="0.25">
      <c r="A31" s="22" t="s">
        <v>5</v>
      </c>
      <c r="B31" s="22" t="s">
        <v>8</v>
      </c>
      <c r="C31" s="22" t="s">
        <v>24</v>
      </c>
      <c r="D31" s="21">
        <v>0</v>
      </c>
    </row>
    <row r="32" spans="1:4" x14ac:dyDescent="0.25">
      <c r="A32" s="22" t="s">
        <v>5</v>
      </c>
      <c r="B32" s="22" t="s">
        <v>8</v>
      </c>
      <c r="C32" s="22" t="s">
        <v>25</v>
      </c>
      <c r="D32" s="21">
        <v>0</v>
      </c>
    </row>
    <row r="33" spans="1:4" x14ac:dyDescent="0.25">
      <c r="A33" s="22" t="s">
        <v>5</v>
      </c>
      <c r="B33" s="22" t="s">
        <v>8</v>
      </c>
      <c r="C33" s="22" t="s">
        <v>26</v>
      </c>
      <c r="D33" s="21">
        <v>0</v>
      </c>
    </row>
    <row r="34" spans="1:4" x14ac:dyDescent="0.25">
      <c r="A34" s="22" t="s">
        <v>5</v>
      </c>
      <c r="B34" s="22" t="s">
        <v>8</v>
      </c>
      <c r="C34" s="22" t="s">
        <v>27</v>
      </c>
      <c r="D34" s="21">
        <v>0</v>
      </c>
    </row>
    <row r="35" spans="1:4" x14ac:dyDescent="0.25">
      <c r="A35" s="22" t="s">
        <v>5</v>
      </c>
      <c r="B35" s="22" t="s">
        <v>8</v>
      </c>
      <c r="C35" s="22" t="s">
        <v>28</v>
      </c>
      <c r="D35" s="21">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v>
      </c>
    </row>
    <row r="41" spans="1:4" x14ac:dyDescent="0.25">
      <c r="A41" s="22" t="s">
        <v>8</v>
      </c>
      <c r="B41" s="22" t="s">
        <v>34</v>
      </c>
      <c r="C41" s="22" t="s">
        <v>22</v>
      </c>
      <c r="D41" s="21">
        <v>0</v>
      </c>
    </row>
    <row r="42" spans="1:4" x14ac:dyDescent="0.25">
      <c r="A42" s="22" t="s">
        <v>8</v>
      </c>
      <c r="B42" s="22" t="s">
        <v>34</v>
      </c>
      <c r="C42" s="22" t="s">
        <v>23</v>
      </c>
      <c r="D42" s="21">
        <v>0</v>
      </c>
    </row>
    <row r="43" spans="1:4" x14ac:dyDescent="0.25">
      <c r="A43" s="22" t="s">
        <v>8</v>
      </c>
      <c r="B43" s="22" t="s">
        <v>34</v>
      </c>
      <c r="C43" s="22" t="s">
        <v>24</v>
      </c>
      <c r="D43" s="21">
        <v>0</v>
      </c>
    </row>
    <row r="44" spans="1:4" x14ac:dyDescent="0.25">
      <c r="A44" s="22" t="s">
        <v>8</v>
      </c>
      <c r="B44" s="22" t="s">
        <v>34</v>
      </c>
      <c r="C44" s="22" t="s">
        <v>25</v>
      </c>
      <c r="D44" s="21">
        <v>0</v>
      </c>
    </row>
    <row r="45" spans="1:4" x14ac:dyDescent="0.25">
      <c r="A45" s="22" t="s">
        <v>8</v>
      </c>
      <c r="B45" s="22" t="s">
        <v>34</v>
      </c>
      <c r="C45" s="22" t="s">
        <v>26</v>
      </c>
      <c r="D45" s="21">
        <v>0</v>
      </c>
    </row>
    <row r="46" spans="1:4" x14ac:dyDescent="0.25">
      <c r="A46" s="22" t="s">
        <v>8</v>
      </c>
      <c r="B46" s="22" t="s">
        <v>34</v>
      </c>
      <c r="C46" s="22" t="s">
        <v>27</v>
      </c>
      <c r="D46" s="21">
        <v>0</v>
      </c>
    </row>
    <row r="47" spans="1:4" x14ac:dyDescent="0.25">
      <c r="A47" s="22" t="s">
        <v>8</v>
      </c>
      <c r="B47" s="22" t="s">
        <v>34</v>
      </c>
      <c r="C47" s="22" t="s">
        <v>28</v>
      </c>
      <c r="D47" s="21">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v>
      </c>
    </row>
    <row r="53" spans="1:4" x14ac:dyDescent="0.25">
      <c r="A53" s="22" t="s">
        <v>34</v>
      </c>
      <c r="B53" s="22" t="s">
        <v>36</v>
      </c>
      <c r="C53" s="22" t="s">
        <v>22</v>
      </c>
      <c r="D53" s="21">
        <v>0</v>
      </c>
    </row>
    <row r="54" spans="1:4" x14ac:dyDescent="0.25">
      <c r="A54" s="22" t="s">
        <v>34</v>
      </c>
      <c r="B54" s="22" t="s">
        <v>36</v>
      </c>
      <c r="C54" s="22" t="s">
        <v>23</v>
      </c>
      <c r="D54" s="21">
        <v>0</v>
      </c>
    </row>
    <row r="55" spans="1:4" x14ac:dyDescent="0.25">
      <c r="A55" s="22" t="s">
        <v>34</v>
      </c>
      <c r="B55" s="22" t="s">
        <v>36</v>
      </c>
      <c r="C55" s="22" t="s">
        <v>24</v>
      </c>
      <c r="D55" s="21">
        <v>0</v>
      </c>
    </row>
    <row r="56" spans="1:4" x14ac:dyDescent="0.25">
      <c r="A56" s="22" t="s">
        <v>34</v>
      </c>
      <c r="B56" s="22" t="s">
        <v>36</v>
      </c>
      <c r="C56" s="22" t="s">
        <v>25</v>
      </c>
      <c r="D56" s="21">
        <v>0</v>
      </c>
    </row>
    <row r="57" spans="1:4" x14ac:dyDescent="0.25">
      <c r="A57" s="22" t="s">
        <v>34</v>
      </c>
      <c r="B57" s="22" t="s">
        <v>36</v>
      </c>
      <c r="C57" s="22" t="s">
        <v>26</v>
      </c>
      <c r="D57" s="21">
        <v>0</v>
      </c>
    </row>
    <row r="58" spans="1:4" x14ac:dyDescent="0.25">
      <c r="A58" s="22" t="s">
        <v>34</v>
      </c>
      <c r="B58" s="22" t="s">
        <v>36</v>
      </c>
      <c r="C58" s="22" t="s">
        <v>27</v>
      </c>
      <c r="D58" s="21">
        <v>0</v>
      </c>
    </row>
    <row r="59" spans="1:4" x14ac:dyDescent="0.25">
      <c r="A59" s="22" t="s">
        <v>34</v>
      </c>
      <c r="B59" s="22" t="s">
        <v>36</v>
      </c>
      <c r="C59" s="22" t="s">
        <v>28</v>
      </c>
      <c r="D59" s="21">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v>
      </c>
    </row>
    <row r="65" spans="1:4" x14ac:dyDescent="0.25">
      <c r="A65" s="22" t="s">
        <v>36</v>
      </c>
      <c r="B65" s="22" t="s">
        <v>39</v>
      </c>
      <c r="C65" s="22" t="s">
        <v>22</v>
      </c>
      <c r="D65" s="21">
        <v>0</v>
      </c>
    </row>
    <row r="66" spans="1:4" x14ac:dyDescent="0.25">
      <c r="A66" s="22" t="s">
        <v>36</v>
      </c>
      <c r="B66" s="22" t="s">
        <v>39</v>
      </c>
      <c r="C66" s="22" t="s">
        <v>23</v>
      </c>
      <c r="D66" s="21">
        <v>0</v>
      </c>
    </row>
    <row r="67" spans="1:4" x14ac:dyDescent="0.25">
      <c r="A67" s="22" t="s">
        <v>36</v>
      </c>
      <c r="B67" s="22" t="s">
        <v>39</v>
      </c>
      <c r="C67" s="22" t="s">
        <v>24</v>
      </c>
      <c r="D67" s="21">
        <v>0</v>
      </c>
    </row>
    <row r="68" spans="1:4" x14ac:dyDescent="0.25">
      <c r="A68" s="22" t="s">
        <v>36</v>
      </c>
      <c r="B68" s="22" t="s">
        <v>39</v>
      </c>
      <c r="C68" s="22" t="s">
        <v>25</v>
      </c>
      <c r="D68" s="21">
        <v>0</v>
      </c>
    </row>
    <row r="69" spans="1:4" x14ac:dyDescent="0.25">
      <c r="A69" s="22" t="s">
        <v>36</v>
      </c>
      <c r="B69" s="22" t="s">
        <v>39</v>
      </c>
      <c r="C69" s="22" t="s">
        <v>26</v>
      </c>
      <c r="D69" s="21">
        <v>0</v>
      </c>
    </row>
    <row r="70" spans="1:4" x14ac:dyDescent="0.25">
      <c r="A70" s="22" t="s">
        <v>36</v>
      </c>
      <c r="B70" s="22" t="s">
        <v>39</v>
      </c>
      <c r="C70" s="22" t="s">
        <v>27</v>
      </c>
      <c r="D70" s="21">
        <v>0</v>
      </c>
    </row>
    <row r="71" spans="1:4" x14ac:dyDescent="0.25">
      <c r="A71" s="22" t="s">
        <v>36</v>
      </c>
      <c r="B71" s="22" t="s">
        <v>39</v>
      </c>
      <c r="C71" s="22" t="s">
        <v>28</v>
      </c>
      <c r="D71" s="21">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v>
      </c>
    </row>
    <row r="77" spans="1:4" x14ac:dyDescent="0.25">
      <c r="A77" s="22" t="s">
        <v>39</v>
      </c>
      <c r="B77" s="22" t="s">
        <v>41</v>
      </c>
      <c r="C77" s="22" t="s">
        <v>22</v>
      </c>
      <c r="D77" s="21">
        <v>0</v>
      </c>
    </row>
    <row r="78" spans="1:4" x14ac:dyDescent="0.25">
      <c r="A78" s="22" t="s">
        <v>39</v>
      </c>
      <c r="B78" s="22" t="s">
        <v>41</v>
      </c>
      <c r="C78" s="22" t="s">
        <v>23</v>
      </c>
      <c r="D78" s="21">
        <v>0</v>
      </c>
    </row>
    <row r="79" spans="1:4" x14ac:dyDescent="0.25">
      <c r="A79" s="22" t="s">
        <v>39</v>
      </c>
      <c r="B79" s="22" t="s">
        <v>41</v>
      </c>
      <c r="C79" s="22" t="s">
        <v>24</v>
      </c>
      <c r="D79" s="21">
        <v>0</v>
      </c>
    </row>
    <row r="80" spans="1:4" x14ac:dyDescent="0.25">
      <c r="A80" s="22" t="s">
        <v>39</v>
      </c>
      <c r="B80" s="22" t="s">
        <v>41</v>
      </c>
      <c r="C80" s="22" t="s">
        <v>25</v>
      </c>
      <c r="D80" s="21">
        <v>0</v>
      </c>
    </row>
    <row r="81" spans="1:4" x14ac:dyDescent="0.25">
      <c r="A81" s="22" t="s">
        <v>39</v>
      </c>
      <c r="B81" s="22" t="s">
        <v>41</v>
      </c>
      <c r="C81" s="22" t="s">
        <v>26</v>
      </c>
      <c r="D81" s="21">
        <v>0</v>
      </c>
    </row>
    <row r="82" spans="1:4" x14ac:dyDescent="0.25">
      <c r="A82" s="22" t="s">
        <v>39</v>
      </c>
      <c r="B82" s="22" t="s">
        <v>41</v>
      </c>
      <c r="C82" s="22" t="s">
        <v>27</v>
      </c>
      <c r="D82" s="21">
        <v>0</v>
      </c>
    </row>
    <row r="83" spans="1:4" x14ac:dyDescent="0.25">
      <c r="A83" s="22" t="s">
        <v>39</v>
      </c>
      <c r="B83" s="22" t="s">
        <v>41</v>
      </c>
      <c r="C83" s="22" t="s">
        <v>28</v>
      </c>
      <c r="D83" s="21">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v>
      </c>
    </row>
    <row r="89" spans="1:4" x14ac:dyDescent="0.25">
      <c r="A89" s="22" t="s">
        <v>41</v>
      </c>
      <c r="B89" s="22" t="s">
        <v>44</v>
      </c>
      <c r="C89" s="22" t="s">
        <v>22</v>
      </c>
      <c r="D89" s="21">
        <v>0</v>
      </c>
    </row>
    <row r="90" spans="1:4" x14ac:dyDescent="0.25">
      <c r="A90" s="22" t="s">
        <v>41</v>
      </c>
      <c r="B90" s="22" t="s">
        <v>44</v>
      </c>
      <c r="C90" s="22" t="s">
        <v>23</v>
      </c>
      <c r="D90" s="21">
        <v>0</v>
      </c>
    </row>
    <row r="91" spans="1:4" x14ac:dyDescent="0.25">
      <c r="A91" s="22" t="s">
        <v>41</v>
      </c>
      <c r="B91" s="22" t="s">
        <v>44</v>
      </c>
      <c r="C91" s="22" t="s">
        <v>24</v>
      </c>
      <c r="D91" s="21">
        <v>0</v>
      </c>
    </row>
    <row r="92" spans="1:4" x14ac:dyDescent="0.25">
      <c r="A92" s="22" t="s">
        <v>41</v>
      </c>
      <c r="B92" s="22" t="s">
        <v>44</v>
      </c>
      <c r="C92" s="22" t="s">
        <v>25</v>
      </c>
      <c r="D92" s="21">
        <v>0</v>
      </c>
    </row>
    <row r="93" spans="1:4" x14ac:dyDescent="0.25">
      <c r="A93" s="22" t="s">
        <v>41</v>
      </c>
      <c r="B93" s="22" t="s">
        <v>44</v>
      </c>
      <c r="C93" s="22" t="s">
        <v>26</v>
      </c>
      <c r="D93" s="21">
        <v>0</v>
      </c>
    </row>
    <row r="94" spans="1:4" x14ac:dyDescent="0.25">
      <c r="A94" s="22" t="s">
        <v>41</v>
      </c>
      <c r="B94" s="22" t="s">
        <v>44</v>
      </c>
      <c r="C94" s="22" t="s">
        <v>27</v>
      </c>
      <c r="D94" s="21">
        <v>0</v>
      </c>
    </row>
    <row r="95" spans="1:4" x14ac:dyDescent="0.25">
      <c r="A95" s="22" t="s">
        <v>41</v>
      </c>
      <c r="B95" s="22" t="s">
        <v>44</v>
      </c>
      <c r="C95" s="22" t="s">
        <v>28</v>
      </c>
      <c r="D95" s="21">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v>
      </c>
    </row>
    <row r="101" spans="1:4" x14ac:dyDescent="0.25">
      <c r="A101" s="22" t="s">
        <v>44</v>
      </c>
      <c r="B101" s="22" t="s">
        <v>9</v>
      </c>
      <c r="C101" s="22" t="s">
        <v>22</v>
      </c>
      <c r="D101" s="21">
        <v>0</v>
      </c>
    </row>
    <row r="102" spans="1:4" x14ac:dyDescent="0.25">
      <c r="A102" s="22" t="s">
        <v>44</v>
      </c>
      <c r="B102" s="22" t="s">
        <v>9</v>
      </c>
      <c r="C102" s="22" t="s">
        <v>23</v>
      </c>
      <c r="D102" s="21">
        <v>0</v>
      </c>
    </row>
    <row r="103" spans="1:4" x14ac:dyDescent="0.25">
      <c r="A103" s="22" t="s">
        <v>44</v>
      </c>
      <c r="B103" s="22" t="s">
        <v>9</v>
      </c>
      <c r="C103" s="22" t="s">
        <v>24</v>
      </c>
      <c r="D103" s="21">
        <v>0</v>
      </c>
    </row>
    <row r="104" spans="1:4" x14ac:dyDescent="0.25">
      <c r="A104" s="22" t="s">
        <v>44</v>
      </c>
      <c r="B104" s="22" t="s">
        <v>9</v>
      </c>
      <c r="C104" s="22" t="s">
        <v>25</v>
      </c>
      <c r="D104" s="21">
        <v>0</v>
      </c>
    </row>
    <row r="105" spans="1:4" x14ac:dyDescent="0.25">
      <c r="A105" s="22" t="s">
        <v>44</v>
      </c>
      <c r="B105" s="22" t="s">
        <v>9</v>
      </c>
      <c r="C105" s="22" t="s">
        <v>26</v>
      </c>
      <c r="D105" s="21">
        <v>0</v>
      </c>
    </row>
    <row r="106" spans="1:4" x14ac:dyDescent="0.25">
      <c r="A106" s="22" t="s">
        <v>44</v>
      </c>
      <c r="B106" s="22" t="s">
        <v>9</v>
      </c>
      <c r="C106" s="22" t="s">
        <v>27</v>
      </c>
      <c r="D106" s="21">
        <v>0</v>
      </c>
    </row>
    <row r="107" spans="1:4" x14ac:dyDescent="0.25">
      <c r="A107" s="22" t="s">
        <v>44</v>
      </c>
      <c r="B107" s="22" t="s">
        <v>9</v>
      </c>
      <c r="C107" s="22" t="s">
        <v>28</v>
      </c>
      <c r="D107" s="21">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v>
      </c>
    </row>
    <row r="113" spans="1:4" x14ac:dyDescent="0.25">
      <c r="A113" s="22" t="s">
        <v>45</v>
      </c>
      <c r="B113" s="22" t="s">
        <v>9</v>
      </c>
      <c r="C113" s="22" t="s">
        <v>22</v>
      </c>
      <c r="D113" s="21">
        <v>0</v>
      </c>
    </row>
    <row r="114" spans="1:4" x14ac:dyDescent="0.25">
      <c r="A114" s="22" t="s">
        <v>45</v>
      </c>
      <c r="B114" s="22" t="s">
        <v>9</v>
      </c>
      <c r="C114" s="22" t="s">
        <v>23</v>
      </c>
      <c r="D114" s="21">
        <v>0</v>
      </c>
    </row>
    <row r="115" spans="1:4" x14ac:dyDescent="0.25">
      <c r="A115" s="22" t="s">
        <v>45</v>
      </c>
      <c r="B115" s="22" t="s">
        <v>9</v>
      </c>
      <c r="C115" s="22" t="s">
        <v>24</v>
      </c>
      <c r="D115" s="21">
        <v>0</v>
      </c>
    </row>
    <row r="116" spans="1:4" x14ac:dyDescent="0.25">
      <c r="A116" s="22" t="s">
        <v>45</v>
      </c>
      <c r="B116" s="22" t="s">
        <v>9</v>
      </c>
      <c r="C116" s="22" t="s">
        <v>25</v>
      </c>
      <c r="D116" s="21">
        <v>0</v>
      </c>
    </row>
    <row r="117" spans="1:4" x14ac:dyDescent="0.25">
      <c r="A117" s="22" t="s">
        <v>45</v>
      </c>
      <c r="B117" s="22" t="s">
        <v>9</v>
      </c>
      <c r="C117" s="22" t="s">
        <v>26</v>
      </c>
      <c r="D117" s="21">
        <v>0</v>
      </c>
    </row>
    <row r="118" spans="1:4" x14ac:dyDescent="0.25">
      <c r="A118" s="22" t="s">
        <v>45</v>
      </c>
      <c r="B118" s="22" t="s">
        <v>9</v>
      </c>
      <c r="C118" s="22" t="s">
        <v>27</v>
      </c>
      <c r="D118" s="21">
        <v>0</v>
      </c>
    </row>
    <row r="119" spans="1:4" x14ac:dyDescent="0.25">
      <c r="A119" s="22" t="s">
        <v>45</v>
      </c>
      <c r="B119" s="22" t="s">
        <v>9</v>
      </c>
      <c r="C119" s="22" t="s">
        <v>28</v>
      </c>
      <c r="D119" s="21">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v>
      </c>
    </row>
    <row r="125" spans="1:4" x14ac:dyDescent="0.25">
      <c r="A125" s="22" t="s">
        <v>9</v>
      </c>
      <c r="B125" s="22" t="s">
        <v>46</v>
      </c>
      <c r="C125" s="22" t="s">
        <v>22</v>
      </c>
      <c r="D125" s="21">
        <v>0</v>
      </c>
    </row>
    <row r="126" spans="1:4" x14ac:dyDescent="0.25">
      <c r="A126" s="22" t="s">
        <v>9</v>
      </c>
      <c r="B126" s="22" t="s">
        <v>46</v>
      </c>
      <c r="C126" s="22" t="s">
        <v>23</v>
      </c>
      <c r="D126" s="21">
        <v>0</v>
      </c>
    </row>
    <row r="127" spans="1:4" x14ac:dyDescent="0.25">
      <c r="A127" s="22" t="s">
        <v>9</v>
      </c>
      <c r="B127" s="22" t="s">
        <v>46</v>
      </c>
      <c r="C127" s="22" t="s">
        <v>24</v>
      </c>
      <c r="D127" s="21">
        <v>0</v>
      </c>
    </row>
    <row r="128" spans="1:4" x14ac:dyDescent="0.25">
      <c r="A128" s="22" t="s">
        <v>9</v>
      </c>
      <c r="B128" s="22" t="s">
        <v>46</v>
      </c>
      <c r="C128" s="22" t="s">
        <v>25</v>
      </c>
      <c r="D128" s="21">
        <v>0</v>
      </c>
    </row>
    <row r="129" spans="1:4" x14ac:dyDescent="0.25">
      <c r="A129" s="22" t="s">
        <v>9</v>
      </c>
      <c r="B129" s="22" t="s">
        <v>46</v>
      </c>
      <c r="C129" s="22" t="s">
        <v>26</v>
      </c>
      <c r="D129" s="21">
        <v>0</v>
      </c>
    </row>
    <row r="130" spans="1:4" x14ac:dyDescent="0.25">
      <c r="A130" s="22" t="s">
        <v>9</v>
      </c>
      <c r="B130" s="22" t="s">
        <v>46</v>
      </c>
      <c r="C130" s="22" t="s">
        <v>27</v>
      </c>
      <c r="D130" s="21">
        <v>0</v>
      </c>
    </row>
    <row r="131" spans="1:4" x14ac:dyDescent="0.25">
      <c r="A131" s="22" t="s">
        <v>9</v>
      </c>
      <c r="B131" s="22" t="s">
        <v>46</v>
      </c>
      <c r="C131" s="22" t="s">
        <v>28</v>
      </c>
      <c r="D131" s="21">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v>
      </c>
    </row>
    <row r="137" spans="1:4" x14ac:dyDescent="0.25">
      <c r="A137" s="22" t="s">
        <v>55</v>
      </c>
      <c r="B137" s="22" t="s">
        <v>54</v>
      </c>
      <c r="C137" s="22" t="s">
        <v>22</v>
      </c>
      <c r="D137" s="21">
        <v>0</v>
      </c>
    </row>
    <row r="138" spans="1:4" x14ac:dyDescent="0.25">
      <c r="A138" s="22" t="s">
        <v>55</v>
      </c>
      <c r="B138" s="22" t="s">
        <v>54</v>
      </c>
      <c r="C138" s="22" t="s">
        <v>23</v>
      </c>
      <c r="D138" s="21">
        <v>0</v>
      </c>
    </row>
    <row r="139" spans="1:4" x14ac:dyDescent="0.25">
      <c r="A139" s="22" t="s">
        <v>55</v>
      </c>
      <c r="B139" s="22" t="s">
        <v>54</v>
      </c>
      <c r="C139" s="22" t="s">
        <v>24</v>
      </c>
      <c r="D139" s="21">
        <v>0</v>
      </c>
    </row>
    <row r="140" spans="1:4" x14ac:dyDescent="0.25">
      <c r="A140" s="22" t="s">
        <v>55</v>
      </c>
      <c r="B140" s="22" t="s">
        <v>54</v>
      </c>
      <c r="C140" s="22" t="s">
        <v>25</v>
      </c>
      <c r="D140" s="21">
        <v>0</v>
      </c>
    </row>
    <row r="141" spans="1:4" x14ac:dyDescent="0.25">
      <c r="A141" s="22" t="s">
        <v>55</v>
      </c>
      <c r="B141" s="22" t="s">
        <v>54</v>
      </c>
      <c r="C141" s="22" t="s">
        <v>26</v>
      </c>
      <c r="D141" s="21">
        <v>0</v>
      </c>
    </row>
    <row r="142" spans="1:4" x14ac:dyDescent="0.25">
      <c r="A142" s="22" t="s">
        <v>55</v>
      </c>
      <c r="B142" s="22" t="s">
        <v>54</v>
      </c>
      <c r="C142" s="22" t="s">
        <v>27</v>
      </c>
      <c r="D142" s="21">
        <v>0</v>
      </c>
    </row>
    <row r="143" spans="1:4" x14ac:dyDescent="0.25">
      <c r="A143" s="22" t="s">
        <v>55</v>
      </c>
      <c r="B143" s="22" t="s">
        <v>54</v>
      </c>
      <c r="C143" s="22" t="s">
        <v>28</v>
      </c>
      <c r="D143" s="21">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v>
      </c>
    </row>
    <row r="149" spans="1:4" x14ac:dyDescent="0.25">
      <c r="A149" s="22" t="s">
        <v>54</v>
      </c>
      <c r="B149" s="22" t="s">
        <v>50</v>
      </c>
      <c r="C149" s="22" t="s">
        <v>22</v>
      </c>
      <c r="D149" s="21">
        <v>0</v>
      </c>
    </row>
    <row r="150" spans="1:4" x14ac:dyDescent="0.25">
      <c r="A150" s="22" t="s">
        <v>54</v>
      </c>
      <c r="B150" s="22" t="s">
        <v>50</v>
      </c>
      <c r="C150" s="22" t="s">
        <v>23</v>
      </c>
      <c r="D150" s="21">
        <v>0</v>
      </c>
    </row>
    <row r="151" spans="1:4" x14ac:dyDescent="0.25">
      <c r="A151" s="22" t="s">
        <v>54</v>
      </c>
      <c r="B151" s="22" t="s">
        <v>50</v>
      </c>
      <c r="C151" s="22" t="s">
        <v>24</v>
      </c>
      <c r="D151" s="21">
        <v>0</v>
      </c>
    </row>
    <row r="152" spans="1:4" x14ac:dyDescent="0.25">
      <c r="A152" s="22" t="s">
        <v>54</v>
      </c>
      <c r="B152" s="22" t="s">
        <v>50</v>
      </c>
      <c r="C152" s="22" t="s">
        <v>25</v>
      </c>
      <c r="D152" s="21">
        <v>0</v>
      </c>
    </row>
    <row r="153" spans="1:4" x14ac:dyDescent="0.25">
      <c r="A153" s="22" t="s">
        <v>54</v>
      </c>
      <c r="B153" s="22" t="s">
        <v>50</v>
      </c>
      <c r="C153" s="22" t="s">
        <v>26</v>
      </c>
      <c r="D153" s="21">
        <v>0</v>
      </c>
    </row>
    <row r="154" spans="1:4" x14ac:dyDescent="0.25">
      <c r="A154" s="22" t="s">
        <v>54</v>
      </c>
      <c r="B154" s="22" t="s">
        <v>50</v>
      </c>
      <c r="C154" s="22" t="s">
        <v>27</v>
      </c>
      <c r="D154" s="21">
        <v>0</v>
      </c>
    </row>
    <row r="155" spans="1:4" x14ac:dyDescent="0.25">
      <c r="A155" s="22" t="s">
        <v>54</v>
      </c>
      <c r="B155" s="22" t="s">
        <v>50</v>
      </c>
      <c r="C155" s="22" t="s">
        <v>28</v>
      </c>
      <c r="D155" s="21">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v>
      </c>
    </row>
    <row r="161" spans="1:4" x14ac:dyDescent="0.25">
      <c r="A161" s="22" t="s">
        <v>56</v>
      </c>
      <c r="B161" s="22" t="s">
        <v>10</v>
      </c>
      <c r="C161" s="22" t="s">
        <v>22</v>
      </c>
      <c r="D161" s="21">
        <v>0</v>
      </c>
    </row>
    <row r="162" spans="1:4" x14ac:dyDescent="0.25">
      <c r="A162" s="22" t="s">
        <v>56</v>
      </c>
      <c r="B162" s="22" t="s">
        <v>10</v>
      </c>
      <c r="C162" s="22" t="s">
        <v>23</v>
      </c>
      <c r="D162" s="21">
        <v>0</v>
      </c>
    </row>
    <row r="163" spans="1:4" x14ac:dyDescent="0.25">
      <c r="A163" s="22" t="s">
        <v>56</v>
      </c>
      <c r="B163" s="22" t="s">
        <v>10</v>
      </c>
      <c r="C163" s="22" t="s">
        <v>24</v>
      </c>
      <c r="D163" s="21">
        <v>0</v>
      </c>
    </row>
    <row r="164" spans="1:4" x14ac:dyDescent="0.25">
      <c r="A164" s="22" t="s">
        <v>56</v>
      </c>
      <c r="B164" s="22" t="s">
        <v>10</v>
      </c>
      <c r="C164" s="22" t="s">
        <v>25</v>
      </c>
      <c r="D164" s="21">
        <v>0</v>
      </c>
    </row>
    <row r="165" spans="1:4" x14ac:dyDescent="0.25">
      <c r="A165" s="22" t="s">
        <v>56</v>
      </c>
      <c r="B165" s="22" t="s">
        <v>10</v>
      </c>
      <c r="C165" s="22" t="s">
        <v>26</v>
      </c>
      <c r="D165" s="21">
        <v>0</v>
      </c>
    </row>
    <row r="166" spans="1:4" x14ac:dyDescent="0.25">
      <c r="A166" s="22" t="s">
        <v>56</v>
      </c>
      <c r="B166" s="22" t="s">
        <v>10</v>
      </c>
      <c r="C166" s="22" t="s">
        <v>27</v>
      </c>
      <c r="D166" s="21">
        <v>0</v>
      </c>
    </row>
    <row r="167" spans="1:4" x14ac:dyDescent="0.25">
      <c r="A167" s="22" t="s">
        <v>56</v>
      </c>
      <c r="B167" s="22" t="s">
        <v>10</v>
      </c>
      <c r="C167" s="22" t="s">
        <v>28</v>
      </c>
      <c r="D167" s="21">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v>
      </c>
    </row>
    <row r="173" spans="1:4" x14ac:dyDescent="0.25">
      <c r="A173" s="22" t="s">
        <v>10</v>
      </c>
      <c r="B173" s="22" t="s">
        <v>49</v>
      </c>
      <c r="C173" s="22" t="s">
        <v>22</v>
      </c>
      <c r="D173" s="21">
        <v>0</v>
      </c>
    </row>
    <row r="174" spans="1:4" x14ac:dyDescent="0.25">
      <c r="A174" s="22" t="s">
        <v>10</v>
      </c>
      <c r="B174" s="22" t="s">
        <v>49</v>
      </c>
      <c r="C174" s="22" t="s">
        <v>23</v>
      </c>
      <c r="D174" s="21">
        <v>0</v>
      </c>
    </row>
    <row r="175" spans="1:4" x14ac:dyDescent="0.25">
      <c r="A175" s="22" t="s">
        <v>10</v>
      </c>
      <c r="B175" s="22" t="s">
        <v>49</v>
      </c>
      <c r="C175" s="22" t="s">
        <v>24</v>
      </c>
      <c r="D175" s="21">
        <v>0</v>
      </c>
    </row>
    <row r="176" spans="1:4" x14ac:dyDescent="0.25">
      <c r="A176" s="22" t="s">
        <v>10</v>
      </c>
      <c r="B176" s="22" t="s">
        <v>49</v>
      </c>
      <c r="C176" s="22" t="s">
        <v>25</v>
      </c>
      <c r="D176" s="21">
        <v>0</v>
      </c>
    </row>
    <row r="177" spans="1:4" x14ac:dyDescent="0.25">
      <c r="A177" s="22" t="s">
        <v>10</v>
      </c>
      <c r="B177" s="22" t="s">
        <v>49</v>
      </c>
      <c r="C177" s="22" t="s">
        <v>26</v>
      </c>
      <c r="D177" s="21">
        <v>0</v>
      </c>
    </row>
    <row r="178" spans="1:4" x14ac:dyDescent="0.25">
      <c r="A178" s="22" t="s">
        <v>10</v>
      </c>
      <c r="B178" s="22" t="s">
        <v>49</v>
      </c>
      <c r="C178" s="22" t="s">
        <v>27</v>
      </c>
      <c r="D178" s="21">
        <v>0</v>
      </c>
    </row>
    <row r="179" spans="1:4" x14ac:dyDescent="0.25">
      <c r="A179" s="22" t="s">
        <v>10</v>
      </c>
      <c r="B179" s="22" t="s">
        <v>49</v>
      </c>
      <c r="C179" s="22" t="s">
        <v>28</v>
      </c>
      <c r="D179" s="21">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v>
      </c>
    </row>
    <row r="185" spans="1:4" x14ac:dyDescent="0.25">
      <c r="A185" s="22" t="s">
        <v>49</v>
      </c>
      <c r="B185" s="22" t="s">
        <v>34</v>
      </c>
      <c r="C185" s="22" t="s">
        <v>22</v>
      </c>
      <c r="D185" s="21">
        <v>0</v>
      </c>
    </row>
    <row r="186" spans="1:4" x14ac:dyDescent="0.25">
      <c r="A186" s="22" t="s">
        <v>49</v>
      </c>
      <c r="B186" s="22" t="s">
        <v>34</v>
      </c>
      <c r="C186" s="22" t="s">
        <v>23</v>
      </c>
      <c r="D186" s="21">
        <v>0</v>
      </c>
    </row>
    <row r="187" spans="1:4" x14ac:dyDescent="0.25">
      <c r="A187" s="22" t="s">
        <v>49</v>
      </c>
      <c r="B187" s="22" t="s">
        <v>34</v>
      </c>
      <c r="C187" s="22" t="s">
        <v>24</v>
      </c>
      <c r="D187" s="21">
        <v>0</v>
      </c>
    </row>
    <row r="188" spans="1:4" x14ac:dyDescent="0.25">
      <c r="A188" s="22" t="s">
        <v>49</v>
      </c>
      <c r="B188" s="22" t="s">
        <v>34</v>
      </c>
      <c r="C188" s="22" t="s">
        <v>25</v>
      </c>
      <c r="D188" s="21">
        <v>0</v>
      </c>
    </row>
    <row r="189" spans="1:4" x14ac:dyDescent="0.25">
      <c r="A189" s="22" t="s">
        <v>49</v>
      </c>
      <c r="B189" s="22" t="s">
        <v>34</v>
      </c>
      <c r="C189" s="22" t="s">
        <v>26</v>
      </c>
      <c r="D189" s="21">
        <v>0</v>
      </c>
    </row>
    <row r="190" spans="1:4" x14ac:dyDescent="0.25">
      <c r="A190" s="22" t="s">
        <v>49</v>
      </c>
      <c r="B190" s="22" t="s">
        <v>34</v>
      </c>
      <c r="C190" s="22" t="s">
        <v>27</v>
      </c>
      <c r="D190" s="21">
        <v>0</v>
      </c>
    </row>
    <row r="191" spans="1:4" x14ac:dyDescent="0.25">
      <c r="A191" s="22" t="s">
        <v>49</v>
      </c>
      <c r="B191" s="22" t="s">
        <v>34</v>
      </c>
      <c r="C191" s="22" t="s">
        <v>28</v>
      </c>
      <c r="D191" s="21">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v>
      </c>
    </row>
    <row r="197" spans="1:4" x14ac:dyDescent="0.25">
      <c r="A197" s="22" t="s">
        <v>61</v>
      </c>
      <c r="B197" s="22" t="s">
        <v>31</v>
      </c>
      <c r="C197" s="22" t="s">
        <v>22</v>
      </c>
      <c r="D197" s="21">
        <v>0</v>
      </c>
    </row>
    <row r="198" spans="1:4" x14ac:dyDescent="0.25">
      <c r="A198" s="22" t="s">
        <v>61</v>
      </c>
      <c r="B198" s="22" t="s">
        <v>31</v>
      </c>
      <c r="C198" s="22" t="s">
        <v>23</v>
      </c>
      <c r="D198" s="21">
        <v>0</v>
      </c>
    </row>
    <row r="199" spans="1:4" x14ac:dyDescent="0.25">
      <c r="A199" s="22" t="s">
        <v>61</v>
      </c>
      <c r="B199" s="22" t="s">
        <v>31</v>
      </c>
      <c r="C199" s="22" t="s">
        <v>24</v>
      </c>
      <c r="D199" s="21">
        <v>0</v>
      </c>
    </row>
    <row r="200" spans="1:4" x14ac:dyDescent="0.25">
      <c r="A200" s="22" t="s">
        <v>61</v>
      </c>
      <c r="B200" s="22" t="s">
        <v>31</v>
      </c>
      <c r="C200" s="22" t="s">
        <v>25</v>
      </c>
      <c r="D200" s="21">
        <v>0</v>
      </c>
    </row>
    <row r="201" spans="1:4" x14ac:dyDescent="0.25">
      <c r="A201" s="22" t="s">
        <v>61</v>
      </c>
      <c r="B201" s="22" t="s">
        <v>31</v>
      </c>
      <c r="C201" s="22" t="s">
        <v>26</v>
      </c>
      <c r="D201" s="21">
        <v>0</v>
      </c>
    </row>
    <row r="202" spans="1:4" x14ac:dyDescent="0.25">
      <c r="A202" s="22" t="s">
        <v>61</v>
      </c>
      <c r="B202" s="22" t="s">
        <v>31</v>
      </c>
      <c r="C202" s="22" t="s">
        <v>27</v>
      </c>
      <c r="D202" s="21">
        <v>0</v>
      </c>
    </row>
    <row r="203" spans="1:4" x14ac:dyDescent="0.25">
      <c r="A203" s="22" t="s">
        <v>61</v>
      </c>
      <c r="B203" s="22" t="s">
        <v>31</v>
      </c>
      <c r="C203" s="22" t="s">
        <v>28</v>
      </c>
      <c r="D203" s="21">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v>
      </c>
    </row>
    <row r="209" spans="1:4" x14ac:dyDescent="0.25">
      <c r="A209" s="22" t="s">
        <v>46</v>
      </c>
      <c r="B209" s="22" t="s">
        <v>48</v>
      </c>
      <c r="C209" s="22" t="s">
        <v>22</v>
      </c>
      <c r="D209" s="21">
        <v>0</v>
      </c>
    </row>
    <row r="210" spans="1:4" x14ac:dyDescent="0.25">
      <c r="A210" s="22" t="s">
        <v>46</v>
      </c>
      <c r="B210" s="22" t="s">
        <v>48</v>
      </c>
      <c r="C210" s="22" t="s">
        <v>23</v>
      </c>
      <c r="D210" s="21">
        <v>0</v>
      </c>
    </row>
    <row r="211" spans="1:4" x14ac:dyDescent="0.25">
      <c r="A211" s="22" t="s">
        <v>46</v>
      </c>
      <c r="B211" s="22" t="s">
        <v>48</v>
      </c>
      <c r="C211" s="22" t="s">
        <v>24</v>
      </c>
      <c r="D211" s="21">
        <v>0</v>
      </c>
    </row>
    <row r="212" spans="1:4" x14ac:dyDescent="0.25">
      <c r="A212" s="22" t="s">
        <v>46</v>
      </c>
      <c r="B212" s="22" t="s">
        <v>48</v>
      </c>
      <c r="C212" s="22" t="s">
        <v>25</v>
      </c>
      <c r="D212" s="21">
        <v>0</v>
      </c>
    </row>
    <row r="213" spans="1:4" x14ac:dyDescent="0.25">
      <c r="A213" s="22" t="s">
        <v>46</v>
      </c>
      <c r="B213" s="22" t="s">
        <v>48</v>
      </c>
      <c r="C213" s="22" t="s">
        <v>26</v>
      </c>
      <c r="D213" s="21">
        <v>0</v>
      </c>
    </row>
    <row r="214" spans="1:4" x14ac:dyDescent="0.25">
      <c r="A214" s="22" t="s">
        <v>46</v>
      </c>
      <c r="B214" s="22" t="s">
        <v>48</v>
      </c>
      <c r="C214" s="22" t="s">
        <v>27</v>
      </c>
      <c r="D214" s="21">
        <v>0</v>
      </c>
    </row>
    <row r="215" spans="1:4" x14ac:dyDescent="0.25">
      <c r="A215" s="22" t="s">
        <v>46</v>
      </c>
      <c r="B215" s="22" t="s">
        <v>48</v>
      </c>
      <c r="C215" s="22" t="s">
        <v>28</v>
      </c>
      <c r="D215" s="21">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v>
      </c>
    </row>
    <row r="221" spans="1:4" x14ac:dyDescent="0.25">
      <c r="A221" s="22" t="s">
        <v>33</v>
      </c>
      <c r="B221" s="22" t="s">
        <v>8</v>
      </c>
      <c r="C221" s="22" t="s">
        <v>22</v>
      </c>
      <c r="D221" s="21">
        <v>0</v>
      </c>
    </row>
    <row r="222" spans="1:4" x14ac:dyDescent="0.25">
      <c r="A222" s="22" t="s">
        <v>33</v>
      </c>
      <c r="B222" s="22" t="s">
        <v>8</v>
      </c>
      <c r="C222" s="22" t="s">
        <v>23</v>
      </c>
      <c r="D222" s="21">
        <v>0</v>
      </c>
    </row>
    <row r="223" spans="1:4" x14ac:dyDescent="0.25">
      <c r="A223" s="22" t="s">
        <v>33</v>
      </c>
      <c r="B223" s="22" t="s">
        <v>8</v>
      </c>
      <c r="C223" s="22" t="s">
        <v>24</v>
      </c>
      <c r="D223" s="21">
        <v>0</v>
      </c>
    </row>
    <row r="224" spans="1:4" x14ac:dyDescent="0.25">
      <c r="A224" s="22" t="s">
        <v>33</v>
      </c>
      <c r="B224" s="22" t="s">
        <v>8</v>
      </c>
      <c r="C224" s="22" t="s">
        <v>25</v>
      </c>
      <c r="D224" s="21">
        <v>0</v>
      </c>
    </row>
    <row r="225" spans="1:4" x14ac:dyDescent="0.25">
      <c r="A225" s="22" t="s">
        <v>33</v>
      </c>
      <c r="B225" s="22" t="s">
        <v>8</v>
      </c>
      <c r="C225" s="22" t="s">
        <v>26</v>
      </c>
      <c r="D225" s="21">
        <v>0</v>
      </c>
    </row>
    <row r="226" spans="1:4" x14ac:dyDescent="0.25">
      <c r="A226" s="22" t="s">
        <v>33</v>
      </c>
      <c r="B226" s="22" t="s">
        <v>8</v>
      </c>
      <c r="C226" s="22" t="s">
        <v>27</v>
      </c>
      <c r="D226" s="21">
        <v>0</v>
      </c>
    </row>
    <row r="227" spans="1:4" x14ac:dyDescent="0.25">
      <c r="A227" s="22" t="s">
        <v>33</v>
      </c>
      <c r="B227" s="22" t="s">
        <v>8</v>
      </c>
      <c r="C227" s="22" t="s">
        <v>28</v>
      </c>
      <c r="D227" s="21">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v>
      </c>
    </row>
    <row r="233" spans="1:4" x14ac:dyDescent="0.25">
      <c r="A233" s="22" t="s">
        <v>31</v>
      </c>
      <c r="B233" s="22" t="s">
        <v>32</v>
      </c>
      <c r="C233" s="22" t="s">
        <v>22</v>
      </c>
      <c r="D233" s="21">
        <v>0</v>
      </c>
    </row>
    <row r="234" spans="1:4" x14ac:dyDescent="0.25">
      <c r="A234" s="22" t="s">
        <v>31</v>
      </c>
      <c r="B234" s="22" t="s">
        <v>32</v>
      </c>
      <c r="C234" s="22" t="s">
        <v>23</v>
      </c>
      <c r="D234" s="21">
        <v>0</v>
      </c>
    </row>
    <row r="235" spans="1:4" x14ac:dyDescent="0.25">
      <c r="A235" s="22" t="s">
        <v>31</v>
      </c>
      <c r="B235" s="22" t="s">
        <v>32</v>
      </c>
      <c r="C235" s="22" t="s">
        <v>24</v>
      </c>
      <c r="D235" s="21">
        <v>0</v>
      </c>
    </row>
    <row r="236" spans="1:4" x14ac:dyDescent="0.25">
      <c r="A236" s="22" t="s">
        <v>31</v>
      </c>
      <c r="B236" s="22" t="s">
        <v>32</v>
      </c>
      <c r="C236" s="22" t="s">
        <v>25</v>
      </c>
      <c r="D236" s="21">
        <v>0</v>
      </c>
    </row>
    <row r="237" spans="1:4" x14ac:dyDescent="0.25">
      <c r="A237" s="22" t="s">
        <v>31</v>
      </c>
      <c r="B237" s="22" t="s">
        <v>32</v>
      </c>
      <c r="C237" s="22" t="s">
        <v>26</v>
      </c>
      <c r="D237" s="21">
        <v>0</v>
      </c>
    </row>
    <row r="238" spans="1:4" x14ac:dyDescent="0.25">
      <c r="A238" s="22" t="s">
        <v>31</v>
      </c>
      <c r="B238" s="22" t="s">
        <v>32</v>
      </c>
      <c r="C238" s="22" t="s">
        <v>27</v>
      </c>
      <c r="D238" s="21">
        <v>0</v>
      </c>
    </row>
    <row r="239" spans="1:4" x14ac:dyDescent="0.25">
      <c r="A239" s="22" t="s">
        <v>31</v>
      </c>
      <c r="B239" s="22" t="s">
        <v>32</v>
      </c>
      <c r="C239" s="22" t="s">
        <v>28</v>
      </c>
      <c r="D239" s="21">
        <v>0</v>
      </c>
    </row>
    <row r="240" spans="1:4" x14ac:dyDescent="0.25">
      <c r="A240" s="22" t="s">
        <v>31</v>
      </c>
      <c r="B240" s="22" t="s">
        <v>32</v>
      </c>
      <c r="C240" s="22" t="s">
        <v>29</v>
      </c>
      <c r="D240" s="21">
        <v>0</v>
      </c>
    </row>
    <row r="241" spans="1:4" x14ac:dyDescent="0.25">
      <c r="A241" s="22" t="s">
        <v>31</v>
      </c>
      <c r="B241" s="22" t="s">
        <v>32</v>
      </c>
      <c r="C241" s="22" t="s">
        <v>30</v>
      </c>
      <c r="D241" s="21">
        <v>0</v>
      </c>
    </row>
    <row r="242" spans="1:4" x14ac:dyDescent="0.25">
      <c r="A242" s="183" t="s">
        <v>455</v>
      </c>
      <c r="B242" s="183" t="s">
        <v>56</v>
      </c>
      <c r="C242" s="183" t="s">
        <v>19</v>
      </c>
      <c r="D242" s="21">
        <v>0</v>
      </c>
    </row>
    <row r="243" spans="1:4" x14ac:dyDescent="0.25">
      <c r="A243" s="183" t="s">
        <v>455</v>
      </c>
      <c r="B243" s="183" t="s">
        <v>56</v>
      </c>
      <c r="C243" s="183" t="s">
        <v>20</v>
      </c>
      <c r="D243" s="21">
        <v>0</v>
      </c>
    </row>
    <row r="244" spans="1:4" x14ac:dyDescent="0.25">
      <c r="A244" s="183" t="s">
        <v>455</v>
      </c>
      <c r="B244" s="183" t="s">
        <v>56</v>
      </c>
      <c r="C244" s="183" t="s">
        <v>21</v>
      </c>
      <c r="D244" s="21">
        <v>0</v>
      </c>
    </row>
    <row r="245" spans="1:4" x14ac:dyDescent="0.25">
      <c r="A245" s="183" t="s">
        <v>455</v>
      </c>
      <c r="B245" s="183" t="s">
        <v>56</v>
      </c>
      <c r="C245" s="183" t="s">
        <v>22</v>
      </c>
      <c r="D245" s="21">
        <v>0</v>
      </c>
    </row>
    <row r="246" spans="1:4" x14ac:dyDescent="0.25">
      <c r="A246" s="183" t="s">
        <v>455</v>
      </c>
      <c r="B246" s="183" t="s">
        <v>56</v>
      </c>
      <c r="C246" s="183" t="s">
        <v>23</v>
      </c>
      <c r="D246" s="21">
        <v>0</v>
      </c>
    </row>
    <row r="247" spans="1:4" x14ac:dyDescent="0.25">
      <c r="A247" s="183" t="s">
        <v>455</v>
      </c>
      <c r="B247" s="183" t="s">
        <v>56</v>
      </c>
      <c r="C247" s="183" t="s">
        <v>24</v>
      </c>
      <c r="D247" s="21">
        <v>0</v>
      </c>
    </row>
    <row r="248" spans="1:4" x14ac:dyDescent="0.25">
      <c r="A248" s="183" t="s">
        <v>455</v>
      </c>
      <c r="B248" s="183" t="s">
        <v>56</v>
      </c>
      <c r="C248" s="183" t="s">
        <v>25</v>
      </c>
      <c r="D248" s="21">
        <v>0</v>
      </c>
    </row>
    <row r="249" spans="1:4" x14ac:dyDescent="0.25">
      <c r="A249" s="183" t="s">
        <v>455</v>
      </c>
      <c r="B249" s="183" t="s">
        <v>56</v>
      </c>
      <c r="C249" s="183" t="s">
        <v>26</v>
      </c>
      <c r="D249" s="21">
        <v>0</v>
      </c>
    </row>
    <row r="250" spans="1:4" x14ac:dyDescent="0.25">
      <c r="A250" s="183" t="s">
        <v>455</v>
      </c>
      <c r="B250" s="183" t="s">
        <v>56</v>
      </c>
      <c r="C250" s="183" t="s">
        <v>27</v>
      </c>
      <c r="D250" s="21">
        <v>0</v>
      </c>
    </row>
    <row r="251" spans="1:4" x14ac:dyDescent="0.25">
      <c r="A251" s="183" t="s">
        <v>455</v>
      </c>
      <c r="B251" s="183" t="s">
        <v>56</v>
      </c>
      <c r="C251" s="183" t="s">
        <v>28</v>
      </c>
      <c r="D251" s="21">
        <v>0</v>
      </c>
    </row>
    <row r="252" spans="1:4" x14ac:dyDescent="0.25">
      <c r="A252" s="183" t="s">
        <v>455</v>
      </c>
      <c r="B252" s="183" t="s">
        <v>56</v>
      </c>
      <c r="C252" s="183" t="s">
        <v>29</v>
      </c>
      <c r="D252" s="21">
        <v>0</v>
      </c>
    </row>
    <row r="253" spans="1:4" x14ac:dyDescent="0.25">
      <c r="A253" s="183" t="s">
        <v>455</v>
      </c>
      <c r="B253" s="183" t="s">
        <v>56</v>
      </c>
      <c r="C253" s="183" t="s">
        <v>30</v>
      </c>
      <c r="D253" s="21">
        <v>0</v>
      </c>
    </row>
    <row r="254" spans="1:4" x14ac:dyDescent="0.25">
      <c r="A254" s="183" t="s">
        <v>58</v>
      </c>
      <c r="B254" s="183" t="s">
        <v>57</v>
      </c>
      <c r="C254" s="183" t="s">
        <v>19</v>
      </c>
      <c r="D254" s="21">
        <v>0</v>
      </c>
    </row>
    <row r="255" spans="1:4" x14ac:dyDescent="0.25">
      <c r="A255" s="183" t="s">
        <v>58</v>
      </c>
      <c r="B255" s="183" t="s">
        <v>57</v>
      </c>
      <c r="C255" s="183" t="s">
        <v>20</v>
      </c>
      <c r="D255" s="21">
        <v>0</v>
      </c>
    </row>
    <row r="256" spans="1:4" x14ac:dyDescent="0.25">
      <c r="A256" s="183" t="s">
        <v>58</v>
      </c>
      <c r="B256" s="183" t="s">
        <v>57</v>
      </c>
      <c r="C256" s="183" t="s">
        <v>21</v>
      </c>
      <c r="D256" s="21">
        <v>0</v>
      </c>
    </row>
    <row r="257" spans="1:4" x14ac:dyDescent="0.25">
      <c r="A257" s="183" t="s">
        <v>58</v>
      </c>
      <c r="B257" s="183" t="s">
        <v>57</v>
      </c>
      <c r="C257" s="183" t="s">
        <v>22</v>
      </c>
      <c r="D257" s="21">
        <v>0</v>
      </c>
    </row>
    <row r="258" spans="1:4" x14ac:dyDescent="0.25">
      <c r="A258" s="183" t="s">
        <v>58</v>
      </c>
      <c r="B258" s="183" t="s">
        <v>57</v>
      </c>
      <c r="C258" s="183" t="s">
        <v>23</v>
      </c>
      <c r="D258" s="21">
        <v>0</v>
      </c>
    </row>
    <row r="259" spans="1:4" x14ac:dyDescent="0.25">
      <c r="A259" s="183" t="s">
        <v>58</v>
      </c>
      <c r="B259" s="183" t="s">
        <v>57</v>
      </c>
      <c r="C259" s="183" t="s">
        <v>24</v>
      </c>
      <c r="D259" s="21">
        <v>0</v>
      </c>
    </row>
    <row r="260" spans="1:4" x14ac:dyDescent="0.25">
      <c r="A260" s="183" t="s">
        <v>58</v>
      </c>
      <c r="B260" s="183" t="s">
        <v>57</v>
      </c>
      <c r="C260" s="183" t="s">
        <v>25</v>
      </c>
      <c r="D260" s="21">
        <v>0</v>
      </c>
    </row>
    <row r="261" spans="1:4" x14ac:dyDescent="0.25">
      <c r="A261" s="183" t="s">
        <v>58</v>
      </c>
      <c r="B261" s="183" t="s">
        <v>57</v>
      </c>
      <c r="C261" s="183" t="s">
        <v>26</v>
      </c>
      <c r="D261" s="21">
        <v>0</v>
      </c>
    </row>
    <row r="262" spans="1:4" x14ac:dyDescent="0.25">
      <c r="A262" s="183" t="s">
        <v>58</v>
      </c>
      <c r="B262" s="183" t="s">
        <v>57</v>
      </c>
      <c r="C262" s="183" t="s">
        <v>27</v>
      </c>
      <c r="D262" s="21">
        <v>0</v>
      </c>
    </row>
    <row r="263" spans="1:4" x14ac:dyDescent="0.25">
      <c r="A263" s="183" t="s">
        <v>58</v>
      </c>
      <c r="B263" s="183" t="s">
        <v>57</v>
      </c>
      <c r="C263" s="183" t="s">
        <v>28</v>
      </c>
      <c r="D263" s="21">
        <v>0</v>
      </c>
    </row>
    <row r="264" spans="1:4" x14ac:dyDescent="0.25">
      <c r="A264" s="183" t="s">
        <v>58</v>
      </c>
      <c r="B264" s="183" t="s">
        <v>57</v>
      </c>
      <c r="C264" s="183" t="s">
        <v>29</v>
      </c>
      <c r="D264" s="21">
        <v>0</v>
      </c>
    </row>
    <row r="265" spans="1:4" x14ac:dyDescent="0.25">
      <c r="A265" s="183" t="s">
        <v>58</v>
      </c>
      <c r="B265" s="183" t="s">
        <v>57</v>
      </c>
      <c r="C265" s="183" t="s">
        <v>30</v>
      </c>
      <c r="D265" s="21">
        <v>0</v>
      </c>
    </row>
    <row r="266" spans="1:4" x14ac:dyDescent="0.25">
      <c r="A266" s="183" t="s">
        <v>59</v>
      </c>
      <c r="B266" s="183" t="s">
        <v>455</v>
      </c>
      <c r="C266" s="183" t="s">
        <v>19</v>
      </c>
      <c r="D266" s="21">
        <v>0</v>
      </c>
    </row>
    <row r="267" spans="1:4" x14ac:dyDescent="0.25">
      <c r="A267" s="183" t="s">
        <v>59</v>
      </c>
      <c r="B267" s="183" t="s">
        <v>455</v>
      </c>
      <c r="C267" s="183" t="s">
        <v>20</v>
      </c>
      <c r="D267" s="21">
        <v>0</v>
      </c>
    </row>
    <row r="268" spans="1:4" x14ac:dyDescent="0.25">
      <c r="A268" s="183" t="s">
        <v>59</v>
      </c>
      <c r="B268" s="183" t="s">
        <v>455</v>
      </c>
      <c r="C268" s="183" t="s">
        <v>21</v>
      </c>
      <c r="D268" s="21">
        <v>0</v>
      </c>
    </row>
    <row r="269" spans="1:4" x14ac:dyDescent="0.25">
      <c r="A269" s="183" t="s">
        <v>59</v>
      </c>
      <c r="B269" s="183" t="s">
        <v>455</v>
      </c>
      <c r="C269" s="183" t="s">
        <v>22</v>
      </c>
      <c r="D269" s="21">
        <v>0</v>
      </c>
    </row>
    <row r="270" spans="1:4" x14ac:dyDescent="0.25">
      <c r="A270" s="183" t="s">
        <v>59</v>
      </c>
      <c r="B270" s="183" t="s">
        <v>455</v>
      </c>
      <c r="C270" s="183" t="s">
        <v>23</v>
      </c>
      <c r="D270" s="21">
        <v>0</v>
      </c>
    </row>
    <row r="271" spans="1:4" x14ac:dyDescent="0.25">
      <c r="A271" s="183" t="s">
        <v>59</v>
      </c>
      <c r="B271" s="183" t="s">
        <v>455</v>
      </c>
      <c r="C271" s="183" t="s">
        <v>24</v>
      </c>
      <c r="D271" s="21">
        <v>0</v>
      </c>
    </row>
    <row r="272" spans="1:4" x14ac:dyDescent="0.25">
      <c r="A272" s="183" t="s">
        <v>59</v>
      </c>
      <c r="B272" s="183" t="s">
        <v>455</v>
      </c>
      <c r="C272" s="183" t="s">
        <v>25</v>
      </c>
      <c r="D272" s="21">
        <v>0</v>
      </c>
    </row>
    <row r="273" spans="1:4" x14ac:dyDescent="0.25">
      <c r="A273" s="183" t="s">
        <v>59</v>
      </c>
      <c r="B273" s="183" t="s">
        <v>455</v>
      </c>
      <c r="C273" s="183" t="s">
        <v>26</v>
      </c>
      <c r="D273" s="21">
        <v>0</v>
      </c>
    </row>
    <row r="274" spans="1:4" x14ac:dyDescent="0.25">
      <c r="A274" s="183" t="s">
        <v>59</v>
      </c>
      <c r="B274" s="183" t="s">
        <v>455</v>
      </c>
      <c r="C274" s="183" t="s">
        <v>27</v>
      </c>
      <c r="D274" s="21">
        <v>0</v>
      </c>
    </row>
    <row r="275" spans="1:4" x14ac:dyDescent="0.25">
      <c r="A275" s="183" t="s">
        <v>59</v>
      </c>
      <c r="B275" s="183" t="s">
        <v>455</v>
      </c>
      <c r="C275" s="183" t="s">
        <v>28</v>
      </c>
      <c r="D275" s="21">
        <v>0</v>
      </c>
    </row>
    <row r="276" spans="1:4" x14ac:dyDescent="0.25">
      <c r="A276" s="183" t="s">
        <v>59</v>
      </c>
      <c r="B276" s="183" t="s">
        <v>455</v>
      </c>
      <c r="C276" s="183" t="s">
        <v>29</v>
      </c>
      <c r="D276" s="21">
        <v>0</v>
      </c>
    </row>
    <row r="277" spans="1:4" x14ac:dyDescent="0.25">
      <c r="A277" s="183" t="s">
        <v>59</v>
      </c>
      <c r="B277" s="183" t="s">
        <v>455</v>
      </c>
      <c r="C277" s="183" t="s">
        <v>30</v>
      </c>
      <c r="D277" s="21">
        <v>0</v>
      </c>
    </row>
    <row r="278" spans="1:4" x14ac:dyDescent="0.25">
      <c r="A278" s="183" t="s">
        <v>57</v>
      </c>
      <c r="B278" s="183" t="s">
        <v>458</v>
      </c>
      <c r="C278" s="183" t="s">
        <v>19</v>
      </c>
      <c r="D278" s="21">
        <v>0</v>
      </c>
    </row>
    <row r="279" spans="1:4" x14ac:dyDescent="0.25">
      <c r="A279" s="183" t="s">
        <v>57</v>
      </c>
      <c r="B279" s="183" t="s">
        <v>458</v>
      </c>
      <c r="C279" s="183" t="s">
        <v>20</v>
      </c>
      <c r="D279" s="21">
        <v>0</v>
      </c>
    </row>
    <row r="280" spans="1:4" x14ac:dyDescent="0.25">
      <c r="A280" s="183" t="s">
        <v>57</v>
      </c>
      <c r="B280" s="183" t="s">
        <v>458</v>
      </c>
      <c r="C280" s="183" t="s">
        <v>21</v>
      </c>
      <c r="D280" s="21">
        <v>0</v>
      </c>
    </row>
    <row r="281" spans="1:4" x14ac:dyDescent="0.25">
      <c r="A281" s="183" t="s">
        <v>57</v>
      </c>
      <c r="B281" s="183" t="s">
        <v>458</v>
      </c>
      <c r="C281" s="183" t="s">
        <v>22</v>
      </c>
      <c r="D281" s="21">
        <v>0</v>
      </c>
    </row>
    <row r="282" spans="1:4" x14ac:dyDescent="0.25">
      <c r="A282" s="183" t="s">
        <v>57</v>
      </c>
      <c r="B282" s="183" t="s">
        <v>458</v>
      </c>
      <c r="C282" s="183" t="s">
        <v>23</v>
      </c>
      <c r="D282" s="21">
        <v>0</v>
      </c>
    </row>
    <row r="283" spans="1:4" x14ac:dyDescent="0.25">
      <c r="A283" s="183" t="s">
        <v>57</v>
      </c>
      <c r="B283" s="183" t="s">
        <v>458</v>
      </c>
      <c r="C283" s="183" t="s">
        <v>24</v>
      </c>
      <c r="D283" s="21">
        <v>0</v>
      </c>
    </row>
    <row r="284" spans="1:4" x14ac:dyDescent="0.25">
      <c r="A284" s="183" t="s">
        <v>57</v>
      </c>
      <c r="B284" s="183" t="s">
        <v>458</v>
      </c>
      <c r="C284" s="183" t="s">
        <v>25</v>
      </c>
      <c r="D284" s="21">
        <v>0</v>
      </c>
    </row>
    <row r="285" spans="1:4" x14ac:dyDescent="0.25">
      <c r="A285" s="183" t="s">
        <v>57</v>
      </c>
      <c r="B285" s="183" t="s">
        <v>458</v>
      </c>
      <c r="C285" s="183" t="s">
        <v>26</v>
      </c>
      <c r="D285" s="21">
        <v>0</v>
      </c>
    </row>
    <row r="286" spans="1:4" x14ac:dyDescent="0.25">
      <c r="A286" s="183" t="s">
        <v>57</v>
      </c>
      <c r="B286" s="183" t="s">
        <v>458</v>
      </c>
      <c r="C286" s="183" t="s">
        <v>27</v>
      </c>
      <c r="D286" s="21">
        <v>0</v>
      </c>
    </row>
    <row r="287" spans="1:4" x14ac:dyDescent="0.25">
      <c r="A287" s="183" t="s">
        <v>57</v>
      </c>
      <c r="B287" s="183" t="s">
        <v>458</v>
      </c>
      <c r="C287" s="183" t="s">
        <v>28</v>
      </c>
      <c r="D287" s="21">
        <v>0</v>
      </c>
    </row>
    <row r="288" spans="1:4" x14ac:dyDescent="0.25">
      <c r="A288" s="183" t="s">
        <v>57</v>
      </c>
      <c r="B288" s="183" t="s">
        <v>458</v>
      </c>
      <c r="C288" s="183" t="s">
        <v>29</v>
      </c>
      <c r="D288" s="21">
        <v>0</v>
      </c>
    </row>
    <row r="289" spans="1:4" x14ac:dyDescent="0.25">
      <c r="A289" s="183" t="s">
        <v>57</v>
      </c>
      <c r="B289" s="183" t="s">
        <v>458</v>
      </c>
      <c r="C289" s="183" t="s">
        <v>30</v>
      </c>
      <c r="D289" s="21">
        <v>0</v>
      </c>
    </row>
    <row r="290" spans="1:4" x14ac:dyDescent="0.25">
      <c r="A290" s="183" t="s">
        <v>50</v>
      </c>
      <c r="B290" s="183" t="s">
        <v>49</v>
      </c>
      <c r="C290" s="183" t="s">
        <v>19</v>
      </c>
      <c r="D290" s="21">
        <v>0</v>
      </c>
    </row>
    <row r="291" spans="1:4" x14ac:dyDescent="0.25">
      <c r="A291" s="183" t="s">
        <v>50</v>
      </c>
      <c r="B291" s="183" t="s">
        <v>49</v>
      </c>
      <c r="C291" s="183" t="s">
        <v>20</v>
      </c>
      <c r="D291" s="21">
        <v>0</v>
      </c>
    </row>
    <row r="292" spans="1:4" x14ac:dyDescent="0.25">
      <c r="A292" s="183" t="s">
        <v>50</v>
      </c>
      <c r="B292" s="183" t="s">
        <v>49</v>
      </c>
      <c r="C292" s="183" t="s">
        <v>21</v>
      </c>
      <c r="D292" s="21">
        <v>0</v>
      </c>
    </row>
    <row r="293" spans="1:4" x14ac:dyDescent="0.25">
      <c r="A293" s="183" t="s">
        <v>50</v>
      </c>
      <c r="B293" s="183" t="s">
        <v>49</v>
      </c>
      <c r="C293" s="183" t="s">
        <v>22</v>
      </c>
      <c r="D293" s="21">
        <v>0</v>
      </c>
    </row>
    <row r="294" spans="1:4" x14ac:dyDescent="0.25">
      <c r="A294" s="183" t="s">
        <v>50</v>
      </c>
      <c r="B294" s="183" t="s">
        <v>49</v>
      </c>
      <c r="C294" s="183" t="s">
        <v>23</v>
      </c>
      <c r="D294" s="21">
        <v>0</v>
      </c>
    </row>
    <row r="295" spans="1:4" x14ac:dyDescent="0.25">
      <c r="A295" s="183" t="s">
        <v>50</v>
      </c>
      <c r="B295" s="183" t="s">
        <v>49</v>
      </c>
      <c r="C295" s="183" t="s">
        <v>24</v>
      </c>
      <c r="D295" s="21">
        <v>0</v>
      </c>
    </row>
    <row r="296" spans="1:4" x14ac:dyDescent="0.25">
      <c r="A296" s="183" t="s">
        <v>50</v>
      </c>
      <c r="B296" s="183" t="s">
        <v>49</v>
      </c>
      <c r="C296" s="183" t="s">
        <v>25</v>
      </c>
      <c r="D296" s="21">
        <v>0</v>
      </c>
    </row>
    <row r="297" spans="1:4" x14ac:dyDescent="0.25">
      <c r="A297" s="183" t="s">
        <v>50</v>
      </c>
      <c r="B297" s="183" t="s">
        <v>49</v>
      </c>
      <c r="C297" s="183" t="s">
        <v>26</v>
      </c>
      <c r="D297" s="21">
        <v>0</v>
      </c>
    </row>
    <row r="298" spans="1:4" x14ac:dyDescent="0.25">
      <c r="A298" s="183" t="s">
        <v>50</v>
      </c>
      <c r="B298" s="183" t="s">
        <v>49</v>
      </c>
      <c r="C298" s="183" t="s">
        <v>27</v>
      </c>
      <c r="D298" s="21">
        <v>0</v>
      </c>
    </row>
    <row r="299" spans="1:4" x14ac:dyDescent="0.25">
      <c r="A299" s="183" t="s">
        <v>50</v>
      </c>
      <c r="B299" s="183" t="s">
        <v>49</v>
      </c>
      <c r="C299" s="183" t="s">
        <v>28</v>
      </c>
      <c r="D299" s="21">
        <v>0</v>
      </c>
    </row>
    <row r="300" spans="1:4" x14ac:dyDescent="0.25">
      <c r="A300" s="183" t="s">
        <v>50</v>
      </c>
      <c r="B300" s="183" t="s">
        <v>49</v>
      </c>
      <c r="C300" s="183" t="s">
        <v>29</v>
      </c>
      <c r="D300" s="21">
        <v>0</v>
      </c>
    </row>
    <row r="301" spans="1:4" x14ac:dyDescent="0.25">
      <c r="A301" s="183" t="s">
        <v>50</v>
      </c>
      <c r="B301" s="183" t="s">
        <v>49</v>
      </c>
      <c r="C301" s="183" t="s">
        <v>30</v>
      </c>
      <c r="D301" s="21">
        <v>0</v>
      </c>
    </row>
    <row r="302" spans="1:4" x14ac:dyDescent="0.25">
      <c r="A302" s="183" t="s">
        <v>458</v>
      </c>
      <c r="B302" s="183" t="s">
        <v>461</v>
      </c>
      <c r="C302" s="183" t="s">
        <v>19</v>
      </c>
      <c r="D302" s="21">
        <v>0</v>
      </c>
    </row>
    <row r="303" spans="1:4" x14ac:dyDescent="0.25">
      <c r="A303" s="183" t="s">
        <v>458</v>
      </c>
      <c r="B303" s="183" t="s">
        <v>461</v>
      </c>
      <c r="C303" s="183" t="s">
        <v>20</v>
      </c>
      <c r="D303" s="21">
        <v>0</v>
      </c>
    </row>
    <row r="304" spans="1:4" x14ac:dyDescent="0.25">
      <c r="A304" s="183" t="s">
        <v>458</v>
      </c>
      <c r="B304" s="183" t="s">
        <v>461</v>
      </c>
      <c r="C304" s="183" t="s">
        <v>21</v>
      </c>
      <c r="D304" s="21">
        <v>0</v>
      </c>
    </row>
    <row r="305" spans="1:4" x14ac:dyDescent="0.25">
      <c r="A305" s="183" t="s">
        <v>458</v>
      </c>
      <c r="B305" s="183" t="s">
        <v>461</v>
      </c>
      <c r="C305" s="183" t="s">
        <v>22</v>
      </c>
      <c r="D305" s="21">
        <v>0</v>
      </c>
    </row>
    <row r="306" spans="1:4" x14ac:dyDescent="0.25">
      <c r="A306" s="183" t="s">
        <v>458</v>
      </c>
      <c r="B306" s="183" t="s">
        <v>461</v>
      </c>
      <c r="C306" s="183" t="s">
        <v>23</v>
      </c>
      <c r="D306" s="21">
        <v>0</v>
      </c>
    </row>
    <row r="307" spans="1:4" x14ac:dyDescent="0.25">
      <c r="A307" s="183" t="s">
        <v>458</v>
      </c>
      <c r="B307" s="183" t="s">
        <v>461</v>
      </c>
      <c r="C307" s="183" t="s">
        <v>24</v>
      </c>
      <c r="D307" s="21">
        <v>0</v>
      </c>
    </row>
    <row r="308" spans="1:4" x14ac:dyDescent="0.25">
      <c r="A308" s="183" t="s">
        <v>458</v>
      </c>
      <c r="B308" s="183" t="s">
        <v>461</v>
      </c>
      <c r="C308" s="183" t="s">
        <v>25</v>
      </c>
      <c r="D308" s="21">
        <v>0</v>
      </c>
    </row>
    <row r="309" spans="1:4" x14ac:dyDescent="0.25">
      <c r="A309" s="183" t="s">
        <v>458</v>
      </c>
      <c r="B309" s="183" t="s">
        <v>461</v>
      </c>
      <c r="C309" s="183" t="s">
        <v>26</v>
      </c>
      <c r="D309" s="21">
        <v>0</v>
      </c>
    </row>
    <row r="310" spans="1:4" x14ac:dyDescent="0.25">
      <c r="A310" s="183" t="s">
        <v>458</v>
      </c>
      <c r="B310" s="183" t="s">
        <v>461</v>
      </c>
      <c r="C310" s="183" t="s">
        <v>27</v>
      </c>
      <c r="D310" s="21">
        <v>0</v>
      </c>
    </row>
    <row r="311" spans="1:4" x14ac:dyDescent="0.25">
      <c r="A311" s="183" t="s">
        <v>458</v>
      </c>
      <c r="B311" s="183" t="s">
        <v>461</v>
      </c>
      <c r="C311" s="183" t="s">
        <v>28</v>
      </c>
      <c r="D311" s="21">
        <v>0</v>
      </c>
    </row>
    <row r="312" spans="1:4" x14ac:dyDescent="0.25">
      <c r="A312" s="183" t="s">
        <v>458</v>
      </c>
      <c r="B312" s="183" t="s">
        <v>461</v>
      </c>
      <c r="C312" s="183" t="s">
        <v>29</v>
      </c>
      <c r="D312" s="21">
        <v>0</v>
      </c>
    </row>
    <row r="313" spans="1:4" x14ac:dyDescent="0.25">
      <c r="A313" s="183" t="s">
        <v>458</v>
      </c>
      <c r="B313" s="183" t="s">
        <v>461</v>
      </c>
      <c r="C313" s="183" t="s">
        <v>30</v>
      </c>
      <c r="D313" s="21">
        <v>0</v>
      </c>
    </row>
    <row r="314" spans="1:4" x14ac:dyDescent="0.25">
      <c r="A314" s="183" t="s">
        <v>461</v>
      </c>
      <c r="B314" s="183" t="s">
        <v>56</v>
      </c>
      <c r="C314" s="183" t="s">
        <v>19</v>
      </c>
      <c r="D314" s="21">
        <v>0</v>
      </c>
    </row>
    <row r="315" spans="1:4" x14ac:dyDescent="0.25">
      <c r="A315" s="183" t="s">
        <v>461</v>
      </c>
      <c r="B315" s="183" t="s">
        <v>56</v>
      </c>
      <c r="C315" s="183" t="s">
        <v>20</v>
      </c>
      <c r="D315" s="21">
        <v>0</v>
      </c>
    </row>
    <row r="316" spans="1:4" x14ac:dyDescent="0.25">
      <c r="A316" s="183" t="s">
        <v>461</v>
      </c>
      <c r="B316" s="183" t="s">
        <v>56</v>
      </c>
      <c r="C316" s="183" t="s">
        <v>21</v>
      </c>
      <c r="D316" s="21">
        <v>0</v>
      </c>
    </row>
    <row r="317" spans="1:4" x14ac:dyDescent="0.25">
      <c r="A317" s="183" t="s">
        <v>461</v>
      </c>
      <c r="B317" s="183" t="s">
        <v>56</v>
      </c>
      <c r="C317" s="183" t="s">
        <v>22</v>
      </c>
      <c r="D317" s="21">
        <v>0</v>
      </c>
    </row>
    <row r="318" spans="1:4" x14ac:dyDescent="0.25">
      <c r="A318" s="183" t="s">
        <v>461</v>
      </c>
      <c r="B318" s="183" t="s">
        <v>56</v>
      </c>
      <c r="C318" s="183" t="s">
        <v>23</v>
      </c>
      <c r="D318" s="21">
        <v>0</v>
      </c>
    </row>
    <row r="319" spans="1:4" x14ac:dyDescent="0.25">
      <c r="A319" s="183" t="s">
        <v>461</v>
      </c>
      <c r="B319" s="183" t="s">
        <v>56</v>
      </c>
      <c r="C319" s="183" t="s">
        <v>24</v>
      </c>
      <c r="D319" s="21">
        <v>0</v>
      </c>
    </row>
    <row r="320" spans="1:4" x14ac:dyDescent="0.25">
      <c r="A320" s="183" t="s">
        <v>461</v>
      </c>
      <c r="B320" s="183" t="s">
        <v>56</v>
      </c>
      <c r="C320" s="183" t="s">
        <v>25</v>
      </c>
      <c r="D320" s="21">
        <v>0</v>
      </c>
    </row>
    <row r="321" spans="1:4" x14ac:dyDescent="0.25">
      <c r="A321" s="183" t="s">
        <v>461</v>
      </c>
      <c r="B321" s="183" t="s">
        <v>56</v>
      </c>
      <c r="C321" s="183" t="s">
        <v>26</v>
      </c>
      <c r="D321" s="21">
        <v>0</v>
      </c>
    </row>
    <row r="322" spans="1:4" x14ac:dyDescent="0.25">
      <c r="A322" s="183" t="s">
        <v>461</v>
      </c>
      <c r="B322" s="183" t="s">
        <v>56</v>
      </c>
      <c r="C322" s="183" t="s">
        <v>27</v>
      </c>
      <c r="D322" s="21">
        <v>0</v>
      </c>
    </row>
    <row r="323" spans="1:4" x14ac:dyDescent="0.25">
      <c r="A323" s="183" t="s">
        <v>461</v>
      </c>
      <c r="B323" s="183" t="s">
        <v>56</v>
      </c>
      <c r="C323" s="183" t="s">
        <v>28</v>
      </c>
      <c r="D323" s="21">
        <v>0</v>
      </c>
    </row>
    <row r="324" spans="1:4" x14ac:dyDescent="0.25">
      <c r="A324" s="183" t="s">
        <v>461</v>
      </c>
      <c r="B324" s="183" t="s">
        <v>56</v>
      </c>
      <c r="C324" s="183" t="s">
        <v>29</v>
      </c>
      <c r="D324" s="21">
        <v>0</v>
      </c>
    </row>
    <row r="325" spans="1:4" x14ac:dyDescent="0.25">
      <c r="A325" s="183" t="s">
        <v>461</v>
      </c>
      <c r="B325" s="183" t="s">
        <v>56</v>
      </c>
      <c r="C325" s="183" t="s">
        <v>30</v>
      </c>
      <c r="D325" s="21">
        <v>0</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R27"/>
  <sheetViews>
    <sheetView zoomScaleNormal="100" workbookViewId="0">
      <selection activeCell="R19" sqref="R19"/>
    </sheetView>
  </sheetViews>
  <sheetFormatPr defaultColWidth="9.140625" defaultRowHeight="15" x14ac:dyDescent="0.25"/>
  <cols>
    <col min="1" max="1" width="10.140625" style="183" bestFit="1" customWidth="1"/>
    <col min="2" max="2" width="9.140625" style="183"/>
    <col min="3" max="4" width="11.5703125" style="183" bestFit="1" customWidth="1"/>
    <col min="5" max="11" width="9.140625" style="183"/>
    <col min="12" max="12" width="11.5703125" style="183" bestFit="1" customWidth="1"/>
    <col min="13" max="16384" width="9.140625" style="183"/>
  </cols>
  <sheetData>
    <row r="1" spans="1:18" x14ac:dyDescent="0.25">
      <c r="A1" s="183" t="s">
        <v>32</v>
      </c>
      <c r="B1" s="183" t="s">
        <v>33</v>
      </c>
      <c r="C1" s="21">
        <f>L1/1000000</f>
        <v>8.6592000000000002</v>
      </c>
      <c r="D1" s="23"/>
      <c r="E1" s="23"/>
      <c r="F1" s="23"/>
      <c r="G1" s="23"/>
      <c r="H1" s="23"/>
      <c r="I1" s="23"/>
      <c r="J1" s="23"/>
      <c r="K1" s="23"/>
      <c r="L1" s="21">
        <v>8659200</v>
      </c>
      <c r="M1" s="23"/>
      <c r="N1" s="23"/>
      <c r="O1" s="23"/>
      <c r="P1" s="23"/>
      <c r="Q1" s="23"/>
      <c r="R1" s="23"/>
    </row>
    <row r="2" spans="1:18" x14ac:dyDescent="0.25">
      <c r="A2" s="183" t="s">
        <v>7</v>
      </c>
      <c r="B2" s="183" t="s">
        <v>33</v>
      </c>
      <c r="C2" s="21">
        <f t="shared" ref="C2:C27" si="0">L2/1000000</f>
        <v>0.470914</v>
      </c>
      <c r="L2" s="21">
        <v>470914</v>
      </c>
    </row>
    <row r="3" spans="1:18" x14ac:dyDescent="0.25">
      <c r="A3" s="183" t="s">
        <v>33</v>
      </c>
      <c r="B3" s="183" t="s">
        <v>8</v>
      </c>
      <c r="C3" s="21">
        <f t="shared" si="0"/>
        <v>11.079796999999999</v>
      </c>
      <c r="L3" s="21">
        <v>11079797</v>
      </c>
    </row>
    <row r="4" spans="1:18" x14ac:dyDescent="0.25">
      <c r="A4" s="183" t="s">
        <v>8</v>
      </c>
      <c r="B4" s="183" t="s">
        <v>34</v>
      </c>
      <c r="C4" s="21">
        <f t="shared" si="0"/>
        <v>1.0496970000000001</v>
      </c>
      <c r="L4" s="21">
        <v>1049697</v>
      </c>
    </row>
    <row r="5" spans="1:18" x14ac:dyDescent="0.25">
      <c r="A5" s="183" t="s">
        <v>34</v>
      </c>
      <c r="B5" s="183" t="s">
        <v>36</v>
      </c>
      <c r="C5" s="21">
        <f t="shared" si="0"/>
        <v>0.68312600000000001</v>
      </c>
      <c r="L5" s="21">
        <v>683126</v>
      </c>
    </row>
    <row r="6" spans="1:18" x14ac:dyDescent="0.25">
      <c r="A6" s="183" t="s">
        <v>36</v>
      </c>
      <c r="B6" s="183" t="s">
        <v>39</v>
      </c>
      <c r="C6" s="21">
        <f t="shared" si="0"/>
        <v>4.4568089999999998</v>
      </c>
      <c r="L6" s="21">
        <v>4456809</v>
      </c>
    </row>
    <row r="7" spans="1:18" x14ac:dyDescent="0.25">
      <c r="A7" s="183" t="s">
        <v>39</v>
      </c>
      <c r="B7" s="183" t="s">
        <v>41</v>
      </c>
      <c r="C7" s="21">
        <f t="shared" si="0"/>
        <v>1.0004580000000001</v>
      </c>
      <c r="L7" s="21">
        <v>1000458</v>
      </c>
    </row>
    <row r="8" spans="1:18" x14ac:dyDescent="0.25">
      <c r="A8" s="183" t="s">
        <v>41</v>
      </c>
      <c r="B8" s="183" t="s">
        <v>44</v>
      </c>
      <c r="C8" s="21">
        <f t="shared" si="0"/>
        <v>1.5411250000000001</v>
      </c>
      <c r="L8" s="21">
        <v>1541125</v>
      </c>
    </row>
    <row r="9" spans="1:18" x14ac:dyDescent="0.25">
      <c r="A9" s="183" t="s">
        <v>44</v>
      </c>
      <c r="B9" s="183" t="s">
        <v>9</v>
      </c>
      <c r="C9" s="21">
        <f t="shared" si="0"/>
        <v>5.9093679999999997</v>
      </c>
      <c r="L9" s="21">
        <v>5909368</v>
      </c>
    </row>
    <row r="10" spans="1:18" x14ac:dyDescent="0.25">
      <c r="A10" s="183" t="s">
        <v>45</v>
      </c>
      <c r="B10" s="183" t="s">
        <v>9</v>
      </c>
      <c r="C10" s="21">
        <f t="shared" si="0"/>
        <v>0.74018600000000001</v>
      </c>
      <c r="L10" s="21">
        <v>740186</v>
      </c>
    </row>
    <row r="11" spans="1:18" x14ac:dyDescent="0.25">
      <c r="A11" s="183" t="s">
        <v>9</v>
      </c>
      <c r="B11" s="183" t="s">
        <v>46</v>
      </c>
      <c r="C11" s="21">
        <f t="shared" si="0"/>
        <v>2.2245020000000002</v>
      </c>
      <c r="L11" s="21">
        <v>2224502</v>
      </c>
    </row>
    <row r="12" spans="1:18" x14ac:dyDescent="0.25">
      <c r="A12" s="183" t="s">
        <v>55</v>
      </c>
      <c r="B12" s="183" t="s">
        <v>54</v>
      </c>
      <c r="C12" s="21">
        <f t="shared" si="0"/>
        <v>0.47776800000000003</v>
      </c>
      <c r="L12" s="21">
        <v>477768</v>
      </c>
    </row>
    <row r="13" spans="1:18" x14ac:dyDescent="0.25">
      <c r="A13" s="183" t="s">
        <v>54</v>
      </c>
      <c r="B13" s="183" t="s">
        <v>50</v>
      </c>
      <c r="C13" s="21">
        <f t="shared" si="0"/>
        <v>1.160083</v>
      </c>
      <c r="L13" s="21">
        <v>1160083</v>
      </c>
    </row>
    <row r="14" spans="1:18" x14ac:dyDescent="0.25">
      <c r="A14" s="183" t="s">
        <v>56</v>
      </c>
      <c r="B14" s="183" t="s">
        <v>10</v>
      </c>
      <c r="C14" s="21">
        <f t="shared" si="0"/>
        <v>1.6566050000000001</v>
      </c>
      <c r="L14" s="21">
        <v>1656605</v>
      </c>
    </row>
    <row r="15" spans="1:18" x14ac:dyDescent="0.25">
      <c r="A15" s="183" t="s">
        <v>10</v>
      </c>
      <c r="B15" s="183" t="s">
        <v>49</v>
      </c>
      <c r="C15" s="21">
        <f t="shared" si="0"/>
        <v>5.4212129999999998</v>
      </c>
      <c r="L15" s="21">
        <v>5421213</v>
      </c>
    </row>
    <row r="16" spans="1:18" x14ac:dyDescent="0.25">
      <c r="A16" s="183" t="s">
        <v>49</v>
      </c>
      <c r="B16" s="183" t="s">
        <v>34</v>
      </c>
      <c r="C16" s="21">
        <f t="shared" si="0"/>
        <v>1.1869970000000001</v>
      </c>
      <c r="L16" s="21">
        <v>1186997</v>
      </c>
    </row>
    <row r="17" spans="1:12" x14ac:dyDescent="0.25">
      <c r="A17" s="183" t="s">
        <v>61</v>
      </c>
      <c r="B17" s="183" t="s">
        <v>31</v>
      </c>
      <c r="C17" s="21">
        <f t="shared" si="0"/>
        <v>10.585025999999999</v>
      </c>
      <c r="L17" s="21">
        <v>10585026</v>
      </c>
    </row>
    <row r="18" spans="1:12" x14ac:dyDescent="0.25">
      <c r="A18" s="183" t="s">
        <v>46</v>
      </c>
      <c r="B18" s="183" t="s">
        <v>48</v>
      </c>
      <c r="C18" s="21">
        <f t="shared" si="0"/>
        <v>1.036975</v>
      </c>
      <c r="L18" s="21">
        <v>1036975</v>
      </c>
    </row>
    <row r="19" spans="1:12" x14ac:dyDescent="0.25">
      <c r="A19" s="183" t="s">
        <v>31</v>
      </c>
      <c r="B19" s="183" t="s">
        <v>32</v>
      </c>
      <c r="C19" s="21">
        <f t="shared" si="0"/>
        <v>33.647488000000003</v>
      </c>
      <c r="L19" s="21">
        <v>33647488</v>
      </c>
    </row>
    <row r="20" spans="1:12" x14ac:dyDescent="0.25">
      <c r="A20" s="183" t="s">
        <v>455</v>
      </c>
      <c r="B20" s="183" t="s">
        <v>56</v>
      </c>
      <c r="C20" s="21">
        <f t="shared" si="0"/>
        <v>0.64456000000000002</v>
      </c>
      <c r="L20" s="21">
        <v>644560</v>
      </c>
    </row>
    <row r="21" spans="1:12" x14ac:dyDescent="0.25">
      <c r="A21" s="183" t="s">
        <v>58</v>
      </c>
      <c r="B21" s="183" t="s">
        <v>57</v>
      </c>
      <c r="C21" s="21">
        <f t="shared" si="0"/>
        <v>0.54898800000000003</v>
      </c>
      <c r="L21" s="21">
        <v>548988</v>
      </c>
    </row>
    <row r="22" spans="1:12" x14ac:dyDescent="0.25">
      <c r="A22" s="183" t="s">
        <v>59</v>
      </c>
      <c r="B22" s="183" t="s">
        <v>455</v>
      </c>
      <c r="C22" s="21">
        <f t="shared" si="0"/>
        <v>1.493862</v>
      </c>
      <c r="L22" s="21">
        <v>1493862</v>
      </c>
    </row>
    <row r="23" spans="1:12" x14ac:dyDescent="0.25">
      <c r="A23" s="183" t="s">
        <v>57</v>
      </c>
      <c r="B23" s="183" t="s">
        <v>458</v>
      </c>
      <c r="C23" s="21">
        <f t="shared" si="0"/>
        <v>0.22342300000000001</v>
      </c>
      <c r="L23" s="21">
        <v>223423</v>
      </c>
    </row>
    <row r="24" spans="1:12" x14ac:dyDescent="0.25">
      <c r="A24" s="183" t="s">
        <v>50</v>
      </c>
      <c r="B24" s="183" t="s">
        <v>49</v>
      </c>
      <c r="C24" s="21">
        <f t="shared" si="0"/>
        <v>1.788421</v>
      </c>
      <c r="L24" s="21">
        <v>1788421</v>
      </c>
    </row>
    <row r="25" spans="1:12" x14ac:dyDescent="0.25">
      <c r="A25" s="183" t="s">
        <v>458</v>
      </c>
      <c r="B25" s="183" t="s">
        <v>461</v>
      </c>
      <c r="C25" s="21">
        <f t="shared" si="0"/>
        <v>0.60298399999999996</v>
      </c>
      <c r="L25" s="21">
        <v>602984</v>
      </c>
    </row>
    <row r="26" spans="1:12" x14ac:dyDescent="0.25">
      <c r="A26" s="183" t="s">
        <v>461</v>
      </c>
      <c r="B26" s="183" t="s">
        <v>56</v>
      </c>
      <c r="C26" s="21">
        <f t="shared" si="0"/>
        <v>0.27528399999999997</v>
      </c>
      <c r="L26" s="21">
        <v>275284</v>
      </c>
    </row>
    <row r="27" spans="1:12" x14ac:dyDescent="0.25">
      <c r="A27" s="183" t="s">
        <v>51</v>
      </c>
      <c r="B27" s="183" t="s">
        <v>50</v>
      </c>
      <c r="C27" s="21">
        <f t="shared" si="0"/>
        <v>0.88316499999999998</v>
      </c>
      <c r="L27" s="21">
        <v>883165</v>
      </c>
    </row>
  </sheetData>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dimension ref="A1:S325"/>
  <sheetViews>
    <sheetView zoomScaleNormal="100" workbookViewId="0">
      <selection activeCell="D314" sqref="D314"/>
    </sheetView>
  </sheetViews>
  <sheetFormatPr defaultColWidth="9.140625" defaultRowHeight="15" x14ac:dyDescent="0.25"/>
  <cols>
    <col min="1" max="1" width="10.140625" style="22" bestFit="1" customWidth="1"/>
    <col min="2" max="2" width="9.140625" style="22"/>
    <col min="3" max="5" width="11.5703125" style="22" bestFit="1" customWidth="1"/>
    <col min="6" max="12" width="9.140625" style="22"/>
    <col min="13" max="13" width="11.5703125" style="183" bestFit="1" customWidth="1"/>
    <col min="14" max="16384" width="9.140625" style="22"/>
  </cols>
  <sheetData>
    <row r="1" spans="1:19" x14ac:dyDescent="0.25">
      <c r="D1" s="22" t="s">
        <v>4</v>
      </c>
      <c r="M1" s="183" t="s">
        <v>462</v>
      </c>
      <c r="P1" s="23"/>
      <c r="Q1" s="23"/>
      <c r="R1" s="23"/>
      <c r="S1" s="23"/>
    </row>
    <row r="2" spans="1:19" x14ac:dyDescent="0.25">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25">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25">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25">
      <c r="A5" s="22" t="s">
        <v>32</v>
      </c>
      <c r="B5" s="22" t="s">
        <v>33</v>
      </c>
      <c r="C5" s="22" t="s">
        <v>22</v>
      </c>
      <c r="D5" s="21">
        <f t="shared" si="0"/>
        <v>8.6592000000000002</v>
      </c>
      <c r="E5" s="23"/>
      <c r="F5" s="23"/>
      <c r="G5" s="23"/>
      <c r="H5" s="23"/>
      <c r="I5" s="23"/>
      <c r="J5" s="23"/>
      <c r="K5" s="23"/>
      <c r="L5" s="23"/>
      <c r="M5" s="21">
        <v>8659200</v>
      </c>
      <c r="N5" s="23"/>
      <c r="O5" s="23"/>
      <c r="P5" s="23"/>
      <c r="Q5" s="23"/>
      <c r="R5" s="23"/>
      <c r="S5" s="23"/>
    </row>
    <row r="6" spans="1:19" x14ac:dyDescent="0.25">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25">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25">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25">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25">
      <c r="A10" s="22" t="s">
        <v>32</v>
      </c>
      <c r="B10" s="22" t="s">
        <v>33</v>
      </c>
      <c r="C10" s="22" t="s">
        <v>27</v>
      </c>
      <c r="D10" s="21">
        <f t="shared" si="0"/>
        <v>8.6592000000000002</v>
      </c>
      <c r="E10" s="23"/>
      <c r="F10" s="23"/>
      <c r="G10" s="23"/>
      <c r="H10" s="23"/>
      <c r="I10" s="23"/>
      <c r="J10" s="23"/>
      <c r="K10" s="23"/>
      <c r="L10" s="23"/>
      <c r="M10" s="21">
        <v>8659200</v>
      </c>
      <c r="N10" s="23"/>
      <c r="O10" s="23"/>
      <c r="P10" s="23"/>
      <c r="Q10" s="23"/>
      <c r="R10" s="23"/>
      <c r="S10" s="23"/>
    </row>
    <row r="11" spans="1:19" x14ac:dyDescent="0.25">
      <c r="A11" s="22" t="s">
        <v>32</v>
      </c>
      <c r="B11" s="22" t="s">
        <v>33</v>
      </c>
      <c r="C11" s="22" t="s">
        <v>28</v>
      </c>
      <c r="D11" s="21">
        <f t="shared" si="0"/>
        <v>8.6592000000000002</v>
      </c>
      <c r="E11" s="23"/>
      <c r="F11" s="23"/>
      <c r="G11" s="23"/>
      <c r="H11" s="23"/>
      <c r="I11" s="23"/>
      <c r="J11" s="23"/>
      <c r="K11" s="23"/>
      <c r="L11" s="23"/>
      <c r="M11" s="21">
        <v>8659200</v>
      </c>
      <c r="N11" s="23"/>
      <c r="O11" s="23"/>
      <c r="P11" s="23"/>
      <c r="Q11" s="23"/>
      <c r="R11" s="23"/>
      <c r="S11" s="23"/>
    </row>
    <row r="12" spans="1:19" x14ac:dyDescent="0.25">
      <c r="A12" s="22" t="s">
        <v>32</v>
      </c>
      <c r="B12" s="22" t="s">
        <v>33</v>
      </c>
      <c r="C12" s="22" t="s">
        <v>29</v>
      </c>
      <c r="D12" s="21">
        <f t="shared" si="0"/>
        <v>8.6592000000000002</v>
      </c>
      <c r="E12" s="23"/>
      <c r="F12" s="23"/>
      <c r="G12" s="23"/>
      <c r="H12" s="23"/>
      <c r="I12" s="23"/>
      <c r="J12" s="23"/>
      <c r="K12" s="23"/>
      <c r="L12" s="23"/>
      <c r="M12" s="21">
        <v>8659200</v>
      </c>
      <c r="N12" s="23"/>
      <c r="O12" s="23"/>
      <c r="P12" s="23"/>
      <c r="Q12" s="23"/>
      <c r="R12" s="23"/>
      <c r="S12" s="23"/>
    </row>
    <row r="13" spans="1:19" x14ac:dyDescent="0.25">
      <c r="A13" s="22" t="s">
        <v>32</v>
      </c>
      <c r="B13" s="22" t="s">
        <v>33</v>
      </c>
      <c r="C13" s="22" t="s">
        <v>30</v>
      </c>
      <c r="D13" s="21">
        <f t="shared" si="0"/>
        <v>8.6592000000000002</v>
      </c>
      <c r="E13" s="23"/>
      <c r="F13" s="23"/>
      <c r="G13" s="23"/>
      <c r="H13" s="23"/>
      <c r="I13" s="23"/>
      <c r="J13" s="23"/>
      <c r="K13" s="23"/>
      <c r="L13" s="23"/>
      <c r="M13" s="21">
        <v>8659200</v>
      </c>
      <c r="N13" s="23"/>
      <c r="O13" s="23"/>
      <c r="P13" s="23"/>
      <c r="Q13" s="23"/>
      <c r="R13" s="23"/>
    </row>
    <row r="14" spans="1:19" x14ac:dyDescent="0.25">
      <c r="A14" s="22" t="s">
        <v>7</v>
      </c>
      <c r="B14" s="22" t="s">
        <v>33</v>
      </c>
      <c r="C14" s="22" t="s">
        <v>19</v>
      </c>
      <c r="D14" s="21">
        <f t="shared" si="0"/>
        <v>0.470914</v>
      </c>
      <c r="M14" s="21">
        <v>470914</v>
      </c>
    </row>
    <row r="15" spans="1:19" x14ac:dyDescent="0.25">
      <c r="A15" s="22" t="s">
        <v>7</v>
      </c>
      <c r="B15" s="22" t="s">
        <v>33</v>
      </c>
      <c r="C15" s="22" t="s">
        <v>20</v>
      </c>
      <c r="D15" s="21">
        <f t="shared" si="0"/>
        <v>0.470914</v>
      </c>
      <c r="M15" s="21">
        <v>470914</v>
      </c>
    </row>
    <row r="16" spans="1:19" x14ac:dyDescent="0.25">
      <c r="A16" s="22" t="s">
        <v>7</v>
      </c>
      <c r="B16" s="22" t="s">
        <v>33</v>
      </c>
      <c r="C16" s="22" t="s">
        <v>21</v>
      </c>
      <c r="D16" s="21">
        <f t="shared" si="0"/>
        <v>0.470914</v>
      </c>
      <c r="M16" s="21">
        <v>470914</v>
      </c>
    </row>
    <row r="17" spans="1:13" x14ac:dyDescent="0.25">
      <c r="A17" s="22" t="s">
        <v>7</v>
      </c>
      <c r="B17" s="22" t="s">
        <v>33</v>
      </c>
      <c r="C17" s="22" t="s">
        <v>22</v>
      </c>
      <c r="D17" s="21">
        <f t="shared" si="0"/>
        <v>0.470914</v>
      </c>
      <c r="M17" s="21">
        <v>470914</v>
      </c>
    </row>
    <row r="18" spans="1:13" x14ac:dyDescent="0.25">
      <c r="A18" s="22" t="s">
        <v>7</v>
      </c>
      <c r="B18" s="22" t="s">
        <v>33</v>
      </c>
      <c r="C18" s="22" t="s">
        <v>23</v>
      </c>
      <c r="D18" s="21">
        <f t="shared" si="0"/>
        <v>0.470914</v>
      </c>
      <c r="M18" s="21">
        <v>470914</v>
      </c>
    </row>
    <row r="19" spans="1:13" x14ac:dyDescent="0.25">
      <c r="A19" s="22" t="s">
        <v>7</v>
      </c>
      <c r="B19" s="22" t="s">
        <v>33</v>
      </c>
      <c r="C19" s="22" t="s">
        <v>24</v>
      </c>
      <c r="D19" s="21">
        <f t="shared" si="0"/>
        <v>0.470914</v>
      </c>
      <c r="M19" s="21">
        <v>470914</v>
      </c>
    </row>
    <row r="20" spans="1:13" x14ac:dyDescent="0.25">
      <c r="A20" s="22" t="s">
        <v>7</v>
      </c>
      <c r="B20" s="22" t="s">
        <v>33</v>
      </c>
      <c r="C20" s="22" t="s">
        <v>25</v>
      </c>
      <c r="D20" s="21">
        <f t="shared" si="0"/>
        <v>0.470914</v>
      </c>
      <c r="M20" s="21">
        <v>470914</v>
      </c>
    </row>
    <row r="21" spans="1:13" x14ac:dyDescent="0.25">
      <c r="A21" s="22" t="s">
        <v>7</v>
      </c>
      <c r="B21" s="22" t="s">
        <v>33</v>
      </c>
      <c r="C21" s="22" t="s">
        <v>26</v>
      </c>
      <c r="D21" s="21">
        <f t="shared" si="0"/>
        <v>0.470914</v>
      </c>
      <c r="M21" s="21">
        <v>470914</v>
      </c>
    </row>
    <row r="22" spans="1:13" x14ac:dyDescent="0.25">
      <c r="A22" s="22" t="s">
        <v>7</v>
      </c>
      <c r="B22" s="22" t="s">
        <v>33</v>
      </c>
      <c r="C22" s="22" t="s">
        <v>27</v>
      </c>
      <c r="D22" s="21">
        <f t="shared" si="0"/>
        <v>0.470914</v>
      </c>
      <c r="M22" s="21">
        <v>470914</v>
      </c>
    </row>
    <row r="23" spans="1:13" x14ac:dyDescent="0.25">
      <c r="A23" s="22" t="s">
        <v>7</v>
      </c>
      <c r="B23" s="22" t="s">
        <v>33</v>
      </c>
      <c r="C23" s="22" t="s">
        <v>28</v>
      </c>
      <c r="D23" s="21">
        <f t="shared" si="0"/>
        <v>0.470914</v>
      </c>
      <c r="M23" s="21">
        <v>470914</v>
      </c>
    </row>
    <row r="24" spans="1:13" x14ac:dyDescent="0.25">
      <c r="A24" s="22" t="s">
        <v>7</v>
      </c>
      <c r="B24" s="22" t="s">
        <v>33</v>
      </c>
      <c r="C24" s="22" t="s">
        <v>29</v>
      </c>
      <c r="D24" s="21">
        <f t="shared" si="0"/>
        <v>0.470914</v>
      </c>
      <c r="M24" s="21">
        <v>470914</v>
      </c>
    </row>
    <row r="25" spans="1:13" x14ac:dyDescent="0.25">
      <c r="A25" s="22" t="s">
        <v>7</v>
      </c>
      <c r="B25" s="22" t="s">
        <v>33</v>
      </c>
      <c r="C25" s="22" t="s">
        <v>30</v>
      </c>
      <c r="D25" s="21">
        <f t="shared" si="0"/>
        <v>0.470914</v>
      </c>
      <c r="M25" s="21">
        <v>470914</v>
      </c>
    </row>
    <row r="26" spans="1:13" x14ac:dyDescent="0.25">
      <c r="A26" s="22" t="s">
        <v>33</v>
      </c>
      <c r="B26" s="22" t="s">
        <v>8</v>
      </c>
      <c r="C26" s="22" t="s">
        <v>19</v>
      </c>
      <c r="D26" s="21">
        <f t="shared" si="0"/>
        <v>11.079796999999999</v>
      </c>
      <c r="M26" s="21">
        <v>11079797</v>
      </c>
    </row>
    <row r="27" spans="1:13" x14ac:dyDescent="0.25">
      <c r="A27" s="183" t="s">
        <v>33</v>
      </c>
      <c r="B27" s="22" t="s">
        <v>8</v>
      </c>
      <c r="C27" s="22" t="s">
        <v>20</v>
      </c>
      <c r="D27" s="21">
        <f t="shared" si="0"/>
        <v>11.079796999999999</v>
      </c>
      <c r="M27" s="21">
        <v>11079797</v>
      </c>
    </row>
    <row r="28" spans="1:13" x14ac:dyDescent="0.25">
      <c r="A28" s="183" t="s">
        <v>33</v>
      </c>
      <c r="B28" s="22" t="s">
        <v>8</v>
      </c>
      <c r="C28" s="22" t="s">
        <v>21</v>
      </c>
      <c r="D28" s="21">
        <f t="shared" si="0"/>
        <v>11.079796999999999</v>
      </c>
      <c r="M28" s="21">
        <v>11079797</v>
      </c>
    </row>
    <row r="29" spans="1:13" x14ac:dyDescent="0.25">
      <c r="A29" s="183" t="s">
        <v>33</v>
      </c>
      <c r="B29" s="22" t="s">
        <v>8</v>
      </c>
      <c r="C29" s="22" t="s">
        <v>22</v>
      </c>
      <c r="D29" s="21">
        <f t="shared" si="0"/>
        <v>11.079796999999999</v>
      </c>
      <c r="M29" s="21">
        <v>11079797</v>
      </c>
    </row>
    <row r="30" spans="1:13" x14ac:dyDescent="0.25">
      <c r="A30" s="183" t="s">
        <v>33</v>
      </c>
      <c r="B30" s="22" t="s">
        <v>8</v>
      </c>
      <c r="C30" s="22" t="s">
        <v>23</v>
      </c>
      <c r="D30" s="21">
        <f t="shared" si="0"/>
        <v>11.079796999999999</v>
      </c>
      <c r="M30" s="21">
        <v>11079797</v>
      </c>
    </row>
    <row r="31" spans="1:13" x14ac:dyDescent="0.25">
      <c r="A31" s="183" t="s">
        <v>33</v>
      </c>
      <c r="B31" s="22" t="s">
        <v>8</v>
      </c>
      <c r="C31" s="22" t="s">
        <v>24</v>
      </c>
      <c r="D31" s="21">
        <f t="shared" si="0"/>
        <v>11.079796999999999</v>
      </c>
      <c r="M31" s="21">
        <v>11079797</v>
      </c>
    </row>
    <row r="32" spans="1:13" x14ac:dyDescent="0.25">
      <c r="A32" s="183" t="s">
        <v>33</v>
      </c>
      <c r="B32" s="22" t="s">
        <v>8</v>
      </c>
      <c r="C32" s="22" t="s">
        <v>25</v>
      </c>
      <c r="D32" s="21">
        <f t="shared" si="0"/>
        <v>11.079796999999999</v>
      </c>
      <c r="M32" s="21">
        <v>11079797</v>
      </c>
    </row>
    <row r="33" spans="1:13" x14ac:dyDescent="0.25">
      <c r="A33" s="183" t="s">
        <v>33</v>
      </c>
      <c r="B33" s="22" t="s">
        <v>8</v>
      </c>
      <c r="C33" s="22" t="s">
        <v>26</v>
      </c>
      <c r="D33" s="21">
        <f t="shared" si="0"/>
        <v>11.079796999999999</v>
      </c>
      <c r="M33" s="21">
        <v>11079797</v>
      </c>
    </row>
    <row r="34" spans="1:13" x14ac:dyDescent="0.25">
      <c r="A34" s="183" t="s">
        <v>33</v>
      </c>
      <c r="B34" s="22" t="s">
        <v>8</v>
      </c>
      <c r="C34" s="22" t="s">
        <v>27</v>
      </c>
      <c r="D34" s="21">
        <f t="shared" si="0"/>
        <v>11.079796999999999</v>
      </c>
      <c r="M34" s="21">
        <v>11079797</v>
      </c>
    </row>
    <row r="35" spans="1:13" x14ac:dyDescent="0.25">
      <c r="A35" s="183" t="s">
        <v>33</v>
      </c>
      <c r="B35" s="22" t="s">
        <v>8</v>
      </c>
      <c r="C35" s="22" t="s">
        <v>28</v>
      </c>
      <c r="D35" s="21">
        <f t="shared" si="0"/>
        <v>11.079796999999999</v>
      </c>
      <c r="M35" s="21">
        <v>11079797</v>
      </c>
    </row>
    <row r="36" spans="1:13" x14ac:dyDescent="0.25">
      <c r="A36" s="183" t="s">
        <v>33</v>
      </c>
      <c r="B36" s="22" t="s">
        <v>8</v>
      </c>
      <c r="C36" s="22" t="s">
        <v>29</v>
      </c>
      <c r="D36" s="21">
        <f t="shared" si="0"/>
        <v>11.079796999999999</v>
      </c>
      <c r="M36" s="21">
        <v>11079797</v>
      </c>
    </row>
    <row r="37" spans="1:13" x14ac:dyDescent="0.25">
      <c r="A37" s="183" t="s">
        <v>33</v>
      </c>
      <c r="B37" s="22" t="s">
        <v>8</v>
      </c>
      <c r="C37" s="22" t="s">
        <v>30</v>
      </c>
      <c r="D37" s="21">
        <f t="shared" si="0"/>
        <v>11.079796999999999</v>
      </c>
      <c r="M37" s="21">
        <v>11079797</v>
      </c>
    </row>
    <row r="38" spans="1:13" x14ac:dyDescent="0.25">
      <c r="A38" s="22" t="s">
        <v>8</v>
      </c>
      <c r="B38" s="22" t="s">
        <v>34</v>
      </c>
      <c r="C38" s="22" t="s">
        <v>19</v>
      </c>
      <c r="D38" s="21">
        <f t="shared" si="0"/>
        <v>1.0496970000000001</v>
      </c>
      <c r="M38" s="21">
        <v>1049697</v>
      </c>
    </row>
    <row r="39" spans="1:13" x14ac:dyDescent="0.25">
      <c r="A39" s="22" t="s">
        <v>8</v>
      </c>
      <c r="B39" s="22" t="s">
        <v>34</v>
      </c>
      <c r="C39" s="22" t="s">
        <v>20</v>
      </c>
      <c r="D39" s="21">
        <f t="shared" si="0"/>
        <v>1.0496970000000001</v>
      </c>
      <c r="M39" s="21">
        <v>1049697</v>
      </c>
    </row>
    <row r="40" spans="1:13" x14ac:dyDescent="0.25">
      <c r="A40" s="22" t="s">
        <v>8</v>
      </c>
      <c r="B40" s="22" t="s">
        <v>34</v>
      </c>
      <c r="C40" s="22" t="s">
        <v>21</v>
      </c>
      <c r="D40" s="21">
        <f t="shared" si="0"/>
        <v>1.0496970000000001</v>
      </c>
      <c r="M40" s="21">
        <v>1049697</v>
      </c>
    </row>
    <row r="41" spans="1:13" x14ac:dyDescent="0.25">
      <c r="A41" s="22" t="s">
        <v>8</v>
      </c>
      <c r="B41" s="22" t="s">
        <v>34</v>
      </c>
      <c r="C41" s="22" t="s">
        <v>22</v>
      </c>
      <c r="D41" s="21">
        <f t="shared" si="0"/>
        <v>1.0496970000000001</v>
      </c>
      <c r="M41" s="21">
        <v>1049697</v>
      </c>
    </row>
    <row r="42" spans="1:13" x14ac:dyDescent="0.25">
      <c r="A42" s="22" t="s">
        <v>8</v>
      </c>
      <c r="B42" s="22" t="s">
        <v>34</v>
      </c>
      <c r="C42" s="22" t="s">
        <v>23</v>
      </c>
      <c r="D42" s="21">
        <f t="shared" si="0"/>
        <v>1.0496970000000001</v>
      </c>
      <c r="M42" s="21">
        <v>1049697</v>
      </c>
    </row>
    <row r="43" spans="1:13" x14ac:dyDescent="0.25">
      <c r="A43" s="22" t="s">
        <v>8</v>
      </c>
      <c r="B43" s="22" t="s">
        <v>34</v>
      </c>
      <c r="C43" s="22" t="s">
        <v>24</v>
      </c>
      <c r="D43" s="21">
        <f t="shared" si="0"/>
        <v>1.0496970000000001</v>
      </c>
      <c r="M43" s="21">
        <v>1049697</v>
      </c>
    </row>
    <row r="44" spans="1:13" x14ac:dyDescent="0.25">
      <c r="A44" s="22" t="s">
        <v>8</v>
      </c>
      <c r="B44" s="22" t="s">
        <v>34</v>
      </c>
      <c r="C44" s="22" t="s">
        <v>25</v>
      </c>
      <c r="D44" s="21">
        <f t="shared" si="0"/>
        <v>1.0496970000000001</v>
      </c>
      <c r="M44" s="21">
        <v>1049697</v>
      </c>
    </row>
    <row r="45" spans="1:13" x14ac:dyDescent="0.25">
      <c r="A45" s="22" t="s">
        <v>8</v>
      </c>
      <c r="B45" s="22" t="s">
        <v>34</v>
      </c>
      <c r="C45" s="22" t="s">
        <v>26</v>
      </c>
      <c r="D45" s="21">
        <f t="shared" si="0"/>
        <v>1.0496970000000001</v>
      </c>
      <c r="M45" s="21">
        <v>1049697</v>
      </c>
    </row>
    <row r="46" spans="1:13" x14ac:dyDescent="0.25">
      <c r="A46" s="22" t="s">
        <v>8</v>
      </c>
      <c r="B46" s="22" t="s">
        <v>34</v>
      </c>
      <c r="C46" s="22" t="s">
        <v>27</v>
      </c>
      <c r="D46" s="21">
        <f t="shared" si="0"/>
        <v>1.0496970000000001</v>
      </c>
      <c r="M46" s="21">
        <v>1049697</v>
      </c>
    </row>
    <row r="47" spans="1:13" x14ac:dyDescent="0.25">
      <c r="A47" s="22" t="s">
        <v>8</v>
      </c>
      <c r="B47" s="22" t="s">
        <v>34</v>
      </c>
      <c r="C47" s="22" t="s">
        <v>28</v>
      </c>
      <c r="D47" s="21">
        <f t="shared" si="0"/>
        <v>1.0496970000000001</v>
      </c>
      <c r="M47" s="21">
        <v>1049697</v>
      </c>
    </row>
    <row r="48" spans="1:13" x14ac:dyDescent="0.25">
      <c r="A48" s="22" t="s">
        <v>8</v>
      </c>
      <c r="B48" s="22" t="s">
        <v>34</v>
      </c>
      <c r="C48" s="22" t="s">
        <v>29</v>
      </c>
      <c r="D48" s="21">
        <f t="shared" si="0"/>
        <v>1.0496970000000001</v>
      </c>
      <c r="M48" s="21">
        <v>1049697</v>
      </c>
    </row>
    <row r="49" spans="1:13" x14ac:dyDescent="0.25">
      <c r="A49" s="22" t="s">
        <v>8</v>
      </c>
      <c r="B49" s="22" t="s">
        <v>34</v>
      </c>
      <c r="C49" s="22" t="s">
        <v>30</v>
      </c>
      <c r="D49" s="21">
        <f t="shared" si="0"/>
        <v>1.0496970000000001</v>
      </c>
      <c r="M49" s="21">
        <v>1049697</v>
      </c>
    </row>
    <row r="50" spans="1:13" x14ac:dyDescent="0.25">
      <c r="A50" s="22" t="s">
        <v>34</v>
      </c>
      <c r="B50" s="22" t="s">
        <v>36</v>
      </c>
      <c r="C50" s="22" t="s">
        <v>19</v>
      </c>
      <c r="D50" s="21">
        <f t="shared" si="0"/>
        <v>0.68312600000000001</v>
      </c>
      <c r="M50" s="21">
        <v>683126</v>
      </c>
    </row>
    <row r="51" spans="1:13" x14ac:dyDescent="0.25">
      <c r="A51" s="22" t="s">
        <v>34</v>
      </c>
      <c r="B51" s="22" t="s">
        <v>36</v>
      </c>
      <c r="C51" s="22" t="s">
        <v>20</v>
      </c>
      <c r="D51" s="21">
        <f t="shared" si="0"/>
        <v>0.68312600000000001</v>
      </c>
      <c r="M51" s="21">
        <v>683126</v>
      </c>
    </row>
    <row r="52" spans="1:13" x14ac:dyDescent="0.25">
      <c r="A52" s="22" t="s">
        <v>34</v>
      </c>
      <c r="B52" s="22" t="s">
        <v>36</v>
      </c>
      <c r="C52" s="22" t="s">
        <v>21</v>
      </c>
      <c r="D52" s="21">
        <f t="shared" si="0"/>
        <v>0.68312600000000001</v>
      </c>
      <c r="M52" s="21">
        <v>683126</v>
      </c>
    </row>
    <row r="53" spans="1:13" x14ac:dyDescent="0.25">
      <c r="A53" s="22" t="s">
        <v>34</v>
      </c>
      <c r="B53" s="22" t="s">
        <v>36</v>
      </c>
      <c r="C53" s="22" t="s">
        <v>22</v>
      </c>
      <c r="D53" s="21">
        <f t="shared" si="0"/>
        <v>0.68312600000000001</v>
      </c>
      <c r="M53" s="21">
        <v>683126</v>
      </c>
    </row>
    <row r="54" spans="1:13" x14ac:dyDescent="0.25">
      <c r="A54" s="22" t="s">
        <v>34</v>
      </c>
      <c r="B54" s="22" t="s">
        <v>36</v>
      </c>
      <c r="C54" s="22" t="s">
        <v>23</v>
      </c>
      <c r="D54" s="21">
        <f t="shared" si="0"/>
        <v>0.68312600000000001</v>
      </c>
      <c r="M54" s="21">
        <v>683126</v>
      </c>
    </row>
    <row r="55" spans="1:13" x14ac:dyDescent="0.25">
      <c r="A55" s="22" t="s">
        <v>34</v>
      </c>
      <c r="B55" s="22" t="s">
        <v>36</v>
      </c>
      <c r="C55" s="22" t="s">
        <v>24</v>
      </c>
      <c r="D55" s="21">
        <f t="shared" si="0"/>
        <v>0.68312600000000001</v>
      </c>
      <c r="M55" s="21">
        <v>683126</v>
      </c>
    </row>
    <row r="56" spans="1:13" x14ac:dyDescent="0.25">
      <c r="A56" s="22" t="s">
        <v>34</v>
      </c>
      <c r="B56" s="22" t="s">
        <v>36</v>
      </c>
      <c r="C56" s="22" t="s">
        <v>25</v>
      </c>
      <c r="D56" s="21">
        <f t="shared" si="0"/>
        <v>0.68312600000000001</v>
      </c>
      <c r="M56" s="21">
        <v>683126</v>
      </c>
    </row>
    <row r="57" spans="1:13" x14ac:dyDescent="0.25">
      <c r="A57" s="22" t="s">
        <v>34</v>
      </c>
      <c r="B57" s="22" t="s">
        <v>36</v>
      </c>
      <c r="C57" s="22" t="s">
        <v>26</v>
      </c>
      <c r="D57" s="21">
        <f t="shared" si="0"/>
        <v>0.68312600000000001</v>
      </c>
      <c r="M57" s="21">
        <v>683126</v>
      </c>
    </row>
    <row r="58" spans="1:13" x14ac:dyDescent="0.25">
      <c r="A58" s="22" t="s">
        <v>34</v>
      </c>
      <c r="B58" s="22" t="s">
        <v>36</v>
      </c>
      <c r="C58" s="22" t="s">
        <v>27</v>
      </c>
      <c r="D58" s="21">
        <f t="shared" si="0"/>
        <v>0.68312600000000001</v>
      </c>
      <c r="M58" s="21">
        <v>683126</v>
      </c>
    </row>
    <row r="59" spans="1:13" x14ac:dyDescent="0.25">
      <c r="A59" s="22" t="s">
        <v>34</v>
      </c>
      <c r="B59" s="22" t="s">
        <v>36</v>
      </c>
      <c r="C59" s="22" t="s">
        <v>28</v>
      </c>
      <c r="D59" s="21">
        <f t="shared" si="0"/>
        <v>0.68312600000000001</v>
      </c>
      <c r="M59" s="21">
        <v>683126</v>
      </c>
    </row>
    <row r="60" spans="1:13" x14ac:dyDescent="0.25">
      <c r="A60" s="22" t="s">
        <v>34</v>
      </c>
      <c r="B60" s="22" t="s">
        <v>36</v>
      </c>
      <c r="C60" s="22" t="s">
        <v>29</v>
      </c>
      <c r="D60" s="21">
        <f t="shared" si="0"/>
        <v>0.68312600000000001</v>
      </c>
      <c r="M60" s="21">
        <v>683126</v>
      </c>
    </row>
    <row r="61" spans="1:13" x14ac:dyDescent="0.25">
      <c r="A61" s="22" t="s">
        <v>34</v>
      </c>
      <c r="B61" s="22" t="s">
        <v>36</v>
      </c>
      <c r="C61" s="22" t="s">
        <v>30</v>
      </c>
      <c r="D61" s="21">
        <f t="shared" si="0"/>
        <v>0.68312600000000001</v>
      </c>
      <c r="M61" s="21">
        <v>683126</v>
      </c>
    </row>
    <row r="62" spans="1:13" x14ac:dyDescent="0.25">
      <c r="A62" s="22" t="s">
        <v>36</v>
      </c>
      <c r="B62" s="22" t="s">
        <v>39</v>
      </c>
      <c r="C62" s="22" t="s">
        <v>19</v>
      </c>
      <c r="D62" s="21">
        <f t="shared" si="0"/>
        <v>4.4568089999999998</v>
      </c>
      <c r="M62" s="21">
        <v>4456809</v>
      </c>
    </row>
    <row r="63" spans="1:13" x14ac:dyDescent="0.25">
      <c r="A63" s="22" t="s">
        <v>36</v>
      </c>
      <c r="B63" s="22" t="s">
        <v>39</v>
      </c>
      <c r="C63" s="22" t="s">
        <v>20</v>
      </c>
      <c r="D63" s="21">
        <f t="shared" si="0"/>
        <v>4.4568089999999998</v>
      </c>
      <c r="M63" s="21">
        <v>4456809</v>
      </c>
    </row>
    <row r="64" spans="1:13" x14ac:dyDescent="0.25">
      <c r="A64" s="22" t="s">
        <v>36</v>
      </c>
      <c r="B64" s="22" t="s">
        <v>39</v>
      </c>
      <c r="C64" s="22" t="s">
        <v>21</v>
      </c>
      <c r="D64" s="21">
        <f t="shared" si="0"/>
        <v>4.4568089999999998</v>
      </c>
      <c r="M64" s="21">
        <v>4456809</v>
      </c>
    </row>
    <row r="65" spans="1:13" x14ac:dyDescent="0.25">
      <c r="A65" s="22" t="s">
        <v>36</v>
      </c>
      <c r="B65" s="22" t="s">
        <v>39</v>
      </c>
      <c r="C65" s="22" t="s">
        <v>22</v>
      </c>
      <c r="D65" s="21">
        <f t="shared" si="0"/>
        <v>4.4568089999999998</v>
      </c>
      <c r="M65" s="21">
        <v>4456809</v>
      </c>
    </row>
    <row r="66" spans="1:13" x14ac:dyDescent="0.25">
      <c r="A66" s="22" t="s">
        <v>36</v>
      </c>
      <c r="B66" s="22" t="s">
        <v>39</v>
      </c>
      <c r="C66" s="22" t="s">
        <v>23</v>
      </c>
      <c r="D66" s="21">
        <f t="shared" si="0"/>
        <v>4.4568089999999998</v>
      </c>
      <c r="M66" s="21">
        <v>4456809</v>
      </c>
    </row>
    <row r="67" spans="1:13" x14ac:dyDescent="0.25">
      <c r="A67" s="22" t="s">
        <v>36</v>
      </c>
      <c r="B67" s="22" t="s">
        <v>39</v>
      </c>
      <c r="C67" s="22" t="s">
        <v>24</v>
      </c>
      <c r="D67" s="21">
        <f t="shared" ref="D67:D130" si="1">M67/1000000</f>
        <v>4.4568089999999998</v>
      </c>
      <c r="M67" s="21">
        <v>4456809</v>
      </c>
    </row>
    <row r="68" spans="1:13" x14ac:dyDescent="0.25">
      <c r="A68" s="22" t="s">
        <v>36</v>
      </c>
      <c r="B68" s="22" t="s">
        <v>39</v>
      </c>
      <c r="C68" s="22" t="s">
        <v>25</v>
      </c>
      <c r="D68" s="21">
        <f t="shared" si="1"/>
        <v>4.4568089999999998</v>
      </c>
      <c r="M68" s="21">
        <v>4456809</v>
      </c>
    </row>
    <row r="69" spans="1:13" x14ac:dyDescent="0.25">
      <c r="A69" s="22" t="s">
        <v>36</v>
      </c>
      <c r="B69" s="22" t="s">
        <v>39</v>
      </c>
      <c r="C69" s="22" t="s">
        <v>26</v>
      </c>
      <c r="D69" s="21">
        <f t="shared" si="1"/>
        <v>4.4568089999999998</v>
      </c>
      <c r="M69" s="21">
        <v>4456809</v>
      </c>
    </row>
    <row r="70" spans="1:13" x14ac:dyDescent="0.25">
      <c r="A70" s="22" t="s">
        <v>36</v>
      </c>
      <c r="B70" s="22" t="s">
        <v>39</v>
      </c>
      <c r="C70" s="22" t="s">
        <v>27</v>
      </c>
      <c r="D70" s="21">
        <f t="shared" si="1"/>
        <v>4.4568089999999998</v>
      </c>
      <c r="M70" s="21">
        <v>4456809</v>
      </c>
    </row>
    <row r="71" spans="1:13" x14ac:dyDescent="0.25">
      <c r="A71" s="22" t="s">
        <v>36</v>
      </c>
      <c r="B71" s="22" t="s">
        <v>39</v>
      </c>
      <c r="C71" s="22" t="s">
        <v>28</v>
      </c>
      <c r="D71" s="21">
        <f t="shared" si="1"/>
        <v>4.4568089999999998</v>
      </c>
      <c r="M71" s="21">
        <v>4456809</v>
      </c>
    </row>
    <row r="72" spans="1:13" x14ac:dyDescent="0.25">
      <c r="A72" s="22" t="s">
        <v>36</v>
      </c>
      <c r="B72" s="22" t="s">
        <v>39</v>
      </c>
      <c r="C72" s="22" t="s">
        <v>29</v>
      </c>
      <c r="D72" s="21">
        <f t="shared" si="1"/>
        <v>4.4568089999999998</v>
      </c>
      <c r="M72" s="21">
        <v>4456809</v>
      </c>
    </row>
    <row r="73" spans="1:13" x14ac:dyDescent="0.25">
      <c r="A73" s="22" t="s">
        <v>36</v>
      </c>
      <c r="B73" s="22" t="s">
        <v>39</v>
      </c>
      <c r="C73" s="22" t="s">
        <v>30</v>
      </c>
      <c r="D73" s="21">
        <f t="shared" si="1"/>
        <v>4.4568089999999998</v>
      </c>
      <c r="M73" s="21">
        <v>4456809</v>
      </c>
    </row>
    <row r="74" spans="1:13" x14ac:dyDescent="0.25">
      <c r="A74" s="22" t="s">
        <v>39</v>
      </c>
      <c r="B74" s="22" t="s">
        <v>41</v>
      </c>
      <c r="C74" s="22" t="s">
        <v>19</v>
      </c>
      <c r="D74" s="21">
        <f t="shared" si="1"/>
        <v>1.0004580000000001</v>
      </c>
      <c r="M74" s="21">
        <v>1000458</v>
      </c>
    </row>
    <row r="75" spans="1:13" x14ac:dyDescent="0.25">
      <c r="A75" s="22" t="s">
        <v>39</v>
      </c>
      <c r="B75" s="22" t="s">
        <v>41</v>
      </c>
      <c r="C75" s="22" t="s">
        <v>20</v>
      </c>
      <c r="D75" s="21">
        <f t="shared" si="1"/>
        <v>1.0004580000000001</v>
      </c>
      <c r="M75" s="21">
        <v>1000458</v>
      </c>
    </row>
    <row r="76" spans="1:13" x14ac:dyDescent="0.25">
      <c r="A76" s="22" t="s">
        <v>39</v>
      </c>
      <c r="B76" s="22" t="s">
        <v>41</v>
      </c>
      <c r="C76" s="22" t="s">
        <v>21</v>
      </c>
      <c r="D76" s="21">
        <f t="shared" si="1"/>
        <v>1.0004580000000001</v>
      </c>
      <c r="M76" s="21">
        <v>1000458</v>
      </c>
    </row>
    <row r="77" spans="1:13" x14ac:dyDescent="0.25">
      <c r="A77" s="22" t="s">
        <v>39</v>
      </c>
      <c r="B77" s="22" t="s">
        <v>41</v>
      </c>
      <c r="C77" s="22" t="s">
        <v>22</v>
      </c>
      <c r="D77" s="21">
        <f t="shared" si="1"/>
        <v>1.0004580000000001</v>
      </c>
      <c r="M77" s="21">
        <v>1000458</v>
      </c>
    </row>
    <row r="78" spans="1:13" x14ac:dyDescent="0.25">
      <c r="A78" s="22" t="s">
        <v>39</v>
      </c>
      <c r="B78" s="22" t="s">
        <v>41</v>
      </c>
      <c r="C78" s="22" t="s">
        <v>23</v>
      </c>
      <c r="D78" s="21">
        <f t="shared" si="1"/>
        <v>1.0004580000000001</v>
      </c>
      <c r="M78" s="21">
        <v>1000458</v>
      </c>
    </row>
    <row r="79" spans="1:13" x14ac:dyDescent="0.25">
      <c r="A79" s="22" t="s">
        <v>39</v>
      </c>
      <c r="B79" s="22" t="s">
        <v>41</v>
      </c>
      <c r="C79" s="22" t="s">
        <v>24</v>
      </c>
      <c r="D79" s="21">
        <f t="shared" si="1"/>
        <v>1.0004580000000001</v>
      </c>
      <c r="M79" s="21">
        <v>1000458</v>
      </c>
    </row>
    <row r="80" spans="1:13" x14ac:dyDescent="0.25">
      <c r="A80" s="22" t="s">
        <v>39</v>
      </c>
      <c r="B80" s="22" t="s">
        <v>41</v>
      </c>
      <c r="C80" s="22" t="s">
        <v>25</v>
      </c>
      <c r="D80" s="21">
        <f t="shared" si="1"/>
        <v>1.0004580000000001</v>
      </c>
      <c r="M80" s="21">
        <v>1000458</v>
      </c>
    </row>
    <row r="81" spans="1:13" x14ac:dyDescent="0.25">
      <c r="A81" s="22" t="s">
        <v>39</v>
      </c>
      <c r="B81" s="22" t="s">
        <v>41</v>
      </c>
      <c r="C81" s="22" t="s">
        <v>26</v>
      </c>
      <c r="D81" s="21">
        <f t="shared" si="1"/>
        <v>1.0004580000000001</v>
      </c>
      <c r="M81" s="21">
        <v>1000458</v>
      </c>
    </row>
    <row r="82" spans="1:13" x14ac:dyDescent="0.25">
      <c r="A82" s="22" t="s">
        <v>39</v>
      </c>
      <c r="B82" s="22" t="s">
        <v>41</v>
      </c>
      <c r="C82" s="22" t="s">
        <v>27</v>
      </c>
      <c r="D82" s="21">
        <f t="shared" si="1"/>
        <v>1.0004580000000001</v>
      </c>
      <c r="M82" s="21">
        <v>1000458</v>
      </c>
    </row>
    <row r="83" spans="1:13" x14ac:dyDescent="0.25">
      <c r="A83" s="22" t="s">
        <v>39</v>
      </c>
      <c r="B83" s="22" t="s">
        <v>41</v>
      </c>
      <c r="C83" s="22" t="s">
        <v>28</v>
      </c>
      <c r="D83" s="21">
        <f t="shared" si="1"/>
        <v>1.0004580000000001</v>
      </c>
      <c r="M83" s="21">
        <v>1000458</v>
      </c>
    </row>
    <row r="84" spans="1:13" x14ac:dyDescent="0.25">
      <c r="A84" s="22" t="s">
        <v>39</v>
      </c>
      <c r="B84" s="22" t="s">
        <v>41</v>
      </c>
      <c r="C84" s="22" t="s">
        <v>29</v>
      </c>
      <c r="D84" s="21">
        <f t="shared" si="1"/>
        <v>1.0004580000000001</v>
      </c>
      <c r="M84" s="21">
        <v>1000458</v>
      </c>
    </row>
    <row r="85" spans="1:13" x14ac:dyDescent="0.25">
      <c r="A85" s="22" t="s">
        <v>39</v>
      </c>
      <c r="B85" s="22" t="s">
        <v>41</v>
      </c>
      <c r="C85" s="22" t="s">
        <v>30</v>
      </c>
      <c r="D85" s="21">
        <f t="shared" si="1"/>
        <v>1.0004580000000001</v>
      </c>
      <c r="M85" s="21">
        <v>1000458</v>
      </c>
    </row>
    <row r="86" spans="1:13" x14ac:dyDescent="0.25">
      <c r="A86" s="22" t="s">
        <v>41</v>
      </c>
      <c r="B86" s="22" t="s">
        <v>44</v>
      </c>
      <c r="C86" s="22" t="s">
        <v>19</v>
      </c>
      <c r="D86" s="21">
        <f t="shared" si="1"/>
        <v>1.5411250000000001</v>
      </c>
      <c r="M86" s="21">
        <v>1541125</v>
      </c>
    </row>
    <row r="87" spans="1:13" x14ac:dyDescent="0.25">
      <c r="A87" s="22" t="s">
        <v>41</v>
      </c>
      <c r="B87" s="22" t="s">
        <v>44</v>
      </c>
      <c r="C87" s="22" t="s">
        <v>20</v>
      </c>
      <c r="D87" s="21">
        <f t="shared" si="1"/>
        <v>1.5411250000000001</v>
      </c>
      <c r="M87" s="21">
        <v>1541125</v>
      </c>
    </row>
    <row r="88" spans="1:13" x14ac:dyDescent="0.25">
      <c r="A88" s="22" t="s">
        <v>41</v>
      </c>
      <c r="B88" s="22" t="s">
        <v>44</v>
      </c>
      <c r="C88" s="22" t="s">
        <v>21</v>
      </c>
      <c r="D88" s="21">
        <f t="shared" si="1"/>
        <v>1.5411250000000001</v>
      </c>
      <c r="M88" s="21">
        <v>1541125</v>
      </c>
    </row>
    <row r="89" spans="1:13" x14ac:dyDescent="0.25">
      <c r="A89" s="22" t="s">
        <v>41</v>
      </c>
      <c r="B89" s="22" t="s">
        <v>44</v>
      </c>
      <c r="C89" s="22" t="s">
        <v>22</v>
      </c>
      <c r="D89" s="21">
        <f t="shared" si="1"/>
        <v>1.5411250000000001</v>
      </c>
      <c r="M89" s="21">
        <v>1541125</v>
      </c>
    </row>
    <row r="90" spans="1:13" x14ac:dyDescent="0.25">
      <c r="A90" s="22" t="s">
        <v>41</v>
      </c>
      <c r="B90" s="22" t="s">
        <v>44</v>
      </c>
      <c r="C90" s="22" t="s">
        <v>23</v>
      </c>
      <c r="D90" s="21">
        <f t="shared" si="1"/>
        <v>1.5411250000000001</v>
      </c>
      <c r="M90" s="21">
        <v>1541125</v>
      </c>
    </row>
    <row r="91" spans="1:13" x14ac:dyDescent="0.25">
      <c r="A91" s="22" t="s">
        <v>41</v>
      </c>
      <c r="B91" s="22" t="s">
        <v>44</v>
      </c>
      <c r="C91" s="22" t="s">
        <v>24</v>
      </c>
      <c r="D91" s="21">
        <f t="shared" si="1"/>
        <v>1.5411250000000001</v>
      </c>
      <c r="M91" s="21">
        <v>1541125</v>
      </c>
    </row>
    <row r="92" spans="1:13" x14ac:dyDescent="0.25">
      <c r="A92" s="22" t="s">
        <v>41</v>
      </c>
      <c r="B92" s="22" t="s">
        <v>44</v>
      </c>
      <c r="C92" s="22" t="s">
        <v>25</v>
      </c>
      <c r="D92" s="21">
        <f t="shared" si="1"/>
        <v>1.5411250000000001</v>
      </c>
      <c r="M92" s="21">
        <v>1541125</v>
      </c>
    </row>
    <row r="93" spans="1:13" x14ac:dyDescent="0.25">
      <c r="A93" s="22" t="s">
        <v>41</v>
      </c>
      <c r="B93" s="22" t="s">
        <v>44</v>
      </c>
      <c r="C93" s="22" t="s">
        <v>26</v>
      </c>
      <c r="D93" s="21">
        <f t="shared" si="1"/>
        <v>1.5411250000000001</v>
      </c>
      <c r="M93" s="21">
        <v>1541125</v>
      </c>
    </row>
    <row r="94" spans="1:13" x14ac:dyDescent="0.25">
      <c r="A94" s="22" t="s">
        <v>41</v>
      </c>
      <c r="B94" s="22" t="s">
        <v>44</v>
      </c>
      <c r="C94" s="22" t="s">
        <v>27</v>
      </c>
      <c r="D94" s="21">
        <f t="shared" si="1"/>
        <v>1.5411250000000001</v>
      </c>
      <c r="M94" s="21">
        <v>1541125</v>
      </c>
    </row>
    <row r="95" spans="1:13" x14ac:dyDescent="0.25">
      <c r="A95" s="22" t="s">
        <v>41</v>
      </c>
      <c r="B95" s="22" t="s">
        <v>44</v>
      </c>
      <c r="C95" s="22" t="s">
        <v>28</v>
      </c>
      <c r="D95" s="21">
        <f t="shared" si="1"/>
        <v>1.5411250000000001</v>
      </c>
      <c r="M95" s="21">
        <v>1541125</v>
      </c>
    </row>
    <row r="96" spans="1:13" x14ac:dyDescent="0.25">
      <c r="A96" s="22" t="s">
        <v>41</v>
      </c>
      <c r="B96" s="22" t="s">
        <v>44</v>
      </c>
      <c r="C96" s="22" t="s">
        <v>29</v>
      </c>
      <c r="D96" s="21">
        <f t="shared" si="1"/>
        <v>1.5411250000000001</v>
      </c>
      <c r="M96" s="21">
        <v>1541125</v>
      </c>
    </row>
    <row r="97" spans="1:13" x14ac:dyDescent="0.25">
      <c r="A97" s="22" t="s">
        <v>41</v>
      </c>
      <c r="B97" s="22" t="s">
        <v>44</v>
      </c>
      <c r="C97" s="22" t="s">
        <v>30</v>
      </c>
      <c r="D97" s="21">
        <f t="shared" si="1"/>
        <v>1.5411250000000001</v>
      </c>
      <c r="M97" s="21">
        <v>1541125</v>
      </c>
    </row>
    <row r="98" spans="1:13" x14ac:dyDescent="0.25">
      <c r="A98" s="22" t="s">
        <v>44</v>
      </c>
      <c r="B98" s="22" t="s">
        <v>9</v>
      </c>
      <c r="C98" s="22" t="s">
        <v>19</v>
      </c>
      <c r="D98" s="21">
        <f t="shared" si="1"/>
        <v>5.9093679999999997</v>
      </c>
      <c r="M98" s="21">
        <v>5909368</v>
      </c>
    </row>
    <row r="99" spans="1:13" x14ac:dyDescent="0.25">
      <c r="A99" s="22" t="s">
        <v>44</v>
      </c>
      <c r="B99" s="22" t="s">
        <v>9</v>
      </c>
      <c r="C99" s="22" t="s">
        <v>20</v>
      </c>
      <c r="D99" s="21">
        <f t="shared" si="1"/>
        <v>5.9093679999999997</v>
      </c>
      <c r="M99" s="21">
        <v>5909368</v>
      </c>
    </row>
    <row r="100" spans="1:13" x14ac:dyDescent="0.25">
      <c r="A100" s="22" t="s">
        <v>44</v>
      </c>
      <c r="B100" s="22" t="s">
        <v>9</v>
      </c>
      <c r="C100" s="22" t="s">
        <v>21</v>
      </c>
      <c r="D100" s="21">
        <f t="shared" si="1"/>
        <v>5.9093679999999997</v>
      </c>
      <c r="M100" s="21">
        <v>5909368</v>
      </c>
    </row>
    <row r="101" spans="1:13" x14ac:dyDescent="0.25">
      <c r="A101" s="22" t="s">
        <v>44</v>
      </c>
      <c r="B101" s="22" t="s">
        <v>9</v>
      </c>
      <c r="C101" s="22" t="s">
        <v>22</v>
      </c>
      <c r="D101" s="21">
        <f t="shared" si="1"/>
        <v>5.9093679999999997</v>
      </c>
      <c r="M101" s="21">
        <v>5909368</v>
      </c>
    </row>
    <row r="102" spans="1:13" x14ac:dyDescent="0.25">
      <c r="A102" s="22" t="s">
        <v>44</v>
      </c>
      <c r="B102" s="22" t="s">
        <v>9</v>
      </c>
      <c r="C102" s="22" t="s">
        <v>23</v>
      </c>
      <c r="D102" s="21">
        <f t="shared" si="1"/>
        <v>5.9093679999999997</v>
      </c>
      <c r="M102" s="21">
        <v>5909368</v>
      </c>
    </row>
    <row r="103" spans="1:13" x14ac:dyDescent="0.25">
      <c r="A103" s="22" t="s">
        <v>44</v>
      </c>
      <c r="B103" s="22" t="s">
        <v>9</v>
      </c>
      <c r="C103" s="22" t="s">
        <v>24</v>
      </c>
      <c r="D103" s="21">
        <f t="shared" si="1"/>
        <v>5.9093679999999997</v>
      </c>
      <c r="M103" s="21">
        <v>5909368</v>
      </c>
    </row>
    <row r="104" spans="1:13" x14ac:dyDescent="0.25">
      <c r="A104" s="22" t="s">
        <v>44</v>
      </c>
      <c r="B104" s="22" t="s">
        <v>9</v>
      </c>
      <c r="C104" s="22" t="s">
        <v>25</v>
      </c>
      <c r="D104" s="21">
        <f t="shared" si="1"/>
        <v>5.9093679999999997</v>
      </c>
      <c r="M104" s="21">
        <v>5909368</v>
      </c>
    </row>
    <row r="105" spans="1:13" x14ac:dyDescent="0.25">
      <c r="A105" s="22" t="s">
        <v>44</v>
      </c>
      <c r="B105" s="22" t="s">
        <v>9</v>
      </c>
      <c r="C105" s="22" t="s">
        <v>26</v>
      </c>
      <c r="D105" s="21">
        <f t="shared" si="1"/>
        <v>5.9093679999999997</v>
      </c>
      <c r="M105" s="21">
        <v>5909368</v>
      </c>
    </row>
    <row r="106" spans="1:13" x14ac:dyDescent="0.25">
      <c r="A106" s="22" t="s">
        <v>44</v>
      </c>
      <c r="B106" s="22" t="s">
        <v>9</v>
      </c>
      <c r="C106" s="22" t="s">
        <v>27</v>
      </c>
      <c r="D106" s="21">
        <f t="shared" si="1"/>
        <v>5.9093679999999997</v>
      </c>
      <c r="M106" s="21">
        <v>5909368</v>
      </c>
    </row>
    <row r="107" spans="1:13" x14ac:dyDescent="0.25">
      <c r="A107" s="22" t="s">
        <v>44</v>
      </c>
      <c r="B107" s="22" t="s">
        <v>9</v>
      </c>
      <c r="C107" s="22" t="s">
        <v>28</v>
      </c>
      <c r="D107" s="21">
        <f t="shared" si="1"/>
        <v>5.9093679999999997</v>
      </c>
      <c r="M107" s="21">
        <v>5909368</v>
      </c>
    </row>
    <row r="108" spans="1:13" x14ac:dyDescent="0.25">
      <c r="A108" s="22" t="s">
        <v>44</v>
      </c>
      <c r="B108" s="22" t="s">
        <v>9</v>
      </c>
      <c r="C108" s="22" t="s">
        <v>29</v>
      </c>
      <c r="D108" s="21">
        <f t="shared" si="1"/>
        <v>5.9093679999999997</v>
      </c>
      <c r="M108" s="21">
        <v>5909368</v>
      </c>
    </row>
    <row r="109" spans="1:13" x14ac:dyDescent="0.25">
      <c r="A109" s="22" t="s">
        <v>44</v>
      </c>
      <c r="B109" s="22" t="s">
        <v>9</v>
      </c>
      <c r="C109" s="22" t="s">
        <v>30</v>
      </c>
      <c r="D109" s="21">
        <f t="shared" si="1"/>
        <v>5.9093679999999997</v>
      </c>
      <c r="M109" s="21">
        <v>5909368</v>
      </c>
    </row>
    <row r="110" spans="1:13" x14ac:dyDescent="0.25">
      <c r="A110" s="22" t="s">
        <v>45</v>
      </c>
      <c r="B110" s="22" t="s">
        <v>9</v>
      </c>
      <c r="C110" s="22" t="s">
        <v>19</v>
      </c>
      <c r="D110" s="21">
        <f t="shared" si="1"/>
        <v>0.74018600000000001</v>
      </c>
      <c r="M110" s="21">
        <v>740186</v>
      </c>
    </row>
    <row r="111" spans="1:13" x14ac:dyDescent="0.25">
      <c r="A111" s="22" t="s">
        <v>45</v>
      </c>
      <c r="B111" s="22" t="s">
        <v>9</v>
      </c>
      <c r="C111" s="22" t="s">
        <v>20</v>
      </c>
      <c r="D111" s="21">
        <f t="shared" si="1"/>
        <v>0.74018600000000001</v>
      </c>
      <c r="M111" s="21">
        <v>740186</v>
      </c>
    </row>
    <row r="112" spans="1:13" x14ac:dyDescent="0.25">
      <c r="A112" s="22" t="s">
        <v>45</v>
      </c>
      <c r="B112" s="22" t="s">
        <v>9</v>
      </c>
      <c r="C112" s="22" t="s">
        <v>21</v>
      </c>
      <c r="D112" s="21">
        <f t="shared" si="1"/>
        <v>0.74018600000000001</v>
      </c>
      <c r="M112" s="21">
        <v>740186</v>
      </c>
    </row>
    <row r="113" spans="1:13" x14ac:dyDescent="0.25">
      <c r="A113" s="22" t="s">
        <v>45</v>
      </c>
      <c r="B113" s="22" t="s">
        <v>9</v>
      </c>
      <c r="C113" s="22" t="s">
        <v>22</v>
      </c>
      <c r="D113" s="21">
        <f t="shared" si="1"/>
        <v>0.74018600000000001</v>
      </c>
      <c r="M113" s="21">
        <v>740186</v>
      </c>
    </row>
    <row r="114" spans="1:13" x14ac:dyDescent="0.25">
      <c r="A114" s="22" t="s">
        <v>45</v>
      </c>
      <c r="B114" s="22" t="s">
        <v>9</v>
      </c>
      <c r="C114" s="22" t="s">
        <v>23</v>
      </c>
      <c r="D114" s="21">
        <f t="shared" si="1"/>
        <v>0.74018600000000001</v>
      </c>
      <c r="M114" s="21">
        <v>740186</v>
      </c>
    </row>
    <row r="115" spans="1:13" x14ac:dyDescent="0.25">
      <c r="A115" s="22" t="s">
        <v>45</v>
      </c>
      <c r="B115" s="22" t="s">
        <v>9</v>
      </c>
      <c r="C115" s="22" t="s">
        <v>24</v>
      </c>
      <c r="D115" s="21">
        <f t="shared" si="1"/>
        <v>0.74018600000000001</v>
      </c>
      <c r="M115" s="21">
        <v>740186</v>
      </c>
    </row>
    <row r="116" spans="1:13" x14ac:dyDescent="0.25">
      <c r="A116" s="22" t="s">
        <v>45</v>
      </c>
      <c r="B116" s="22" t="s">
        <v>9</v>
      </c>
      <c r="C116" s="22" t="s">
        <v>25</v>
      </c>
      <c r="D116" s="21">
        <f t="shared" si="1"/>
        <v>0.74018600000000001</v>
      </c>
      <c r="M116" s="21">
        <v>740186</v>
      </c>
    </row>
    <row r="117" spans="1:13" x14ac:dyDescent="0.25">
      <c r="A117" s="22" t="s">
        <v>45</v>
      </c>
      <c r="B117" s="22" t="s">
        <v>9</v>
      </c>
      <c r="C117" s="22" t="s">
        <v>26</v>
      </c>
      <c r="D117" s="21">
        <f t="shared" si="1"/>
        <v>0.74018600000000001</v>
      </c>
      <c r="M117" s="21">
        <v>740186</v>
      </c>
    </row>
    <row r="118" spans="1:13" x14ac:dyDescent="0.25">
      <c r="A118" s="22" t="s">
        <v>45</v>
      </c>
      <c r="B118" s="22" t="s">
        <v>9</v>
      </c>
      <c r="C118" s="22" t="s">
        <v>27</v>
      </c>
      <c r="D118" s="21">
        <f t="shared" si="1"/>
        <v>0.74018600000000001</v>
      </c>
      <c r="M118" s="21">
        <v>740186</v>
      </c>
    </row>
    <row r="119" spans="1:13" x14ac:dyDescent="0.25">
      <c r="A119" s="22" t="s">
        <v>45</v>
      </c>
      <c r="B119" s="22" t="s">
        <v>9</v>
      </c>
      <c r="C119" s="22" t="s">
        <v>28</v>
      </c>
      <c r="D119" s="21">
        <f t="shared" si="1"/>
        <v>0.74018600000000001</v>
      </c>
      <c r="M119" s="21">
        <v>740186</v>
      </c>
    </row>
    <row r="120" spans="1:13" x14ac:dyDescent="0.25">
      <c r="A120" s="22" t="s">
        <v>45</v>
      </c>
      <c r="B120" s="22" t="s">
        <v>9</v>
      </c>
      <c r="C120" s="22" t="s">
        <v>29</v>
      </c>
      <c r="D120" s="21">
        <f t="shared" si="1"/>
        <v>0.74018600000000001</v>
      </c>
      <c r="M120" s="21">
        <v>740186</v>
      </c>
    </row>
    <row r="121" spans="1:13" x14ac:dyDescent="0.25">
      <c r="A121" s="22" t="s">
        <v>45</v>
      </c>
      <c r="B121" s="22" t="s">
        <v>9</v>
      </c>
      <c r="C121" s="22" t="s">
        <v>30</v>
      </c>
      <c r="D121" s="21">
        <f t="shared" si="1"/>
        <v>0.74018600000000001</v>
      </c>
      <c r="M121" s="21">
        <v>740186</v>
      </c>
    </row>
    <row r="122" spans="1:13" x14ac:dyDescent="0.25">
      <c r="A122" s="22" t="s">
        <v>9</v>
      </c>
      <c r="B122" s="22" t="s">
        <v>46</v>
      </c>
      <c r="C122" s="22" t="s">
        <v>19</v>
      </c>
      <c r="D122" s="21">
        <f t="shared" si="1"/>
        <v>2.2245020000000002</v>
      </c>
      <c r="M122" s="21">
        <v>2224502</v>
      </c>
    </row>
    <row r="123" spans="1:13" x14ac:dyDescent="0.25">
      <c r="A123" s="22" t="s">
        <v>9</v>
      </c>
      <c r="B123" s="22" t="s">
        <v>46</v>
      </c>
      <c r="C123" s="22" t="s">
        <v>20</v>
      </c>
      <c r="D123" s="21">
        <f t="shared" si="1"/>
        <v>2.2245020000000002</v>
      </c>
      <c r="M123" s="21">
        <v>2224502</v>
      </c>
    </row>
    <row r="124" spans="1:13" x14ac:dyDescent="0.25">
      <c r="A124" s="22" t="s">
        <v>9</v>
      </c>
      <c r="B124" s="22" t="s">
        <v>46</v>
      </c>
      <c r="C124" s="22" t="s">
        <v>21</v>
      </c>
      <c r="D124" s="21">
        <f t="shared" si="1"/>
        <v>2.2245020000000002</v>
      </c>
      <c r="M124" s="21">
        <v>2224502</v>
      </c>
    </row>
    <row r="125" spans="1:13" x14ac:dyDescent="0.25">
      <c r="A125" s="22" t="s">
        <v>9</v>
      </c>
      <c r="B125" s="22" t="s">
        <v>46</v>
      </c>
      <c r="C125" s="22" t="s">
        <v>22</v>
      </c>
      <c r="D125" s="21">
        <f t="shared" si="1"/>
        <v>2.2245020000000002</v>
      </c>
      <c r="M125" s="21">
        <v>2224502</v>
      </c>
    </row>
    <row r="126" spans="1:13" x14ac:dyDescent="0.25">
      <c r="A126" s="22" t="s">
        <v>9</v>
      </c>
      <c r="B126" s="22" t="s">
        <v>46</v>
      </c>
      <c r="C126" s="22" t="s">
        <v>23</v>
      </c>
      <c r="D126" s="21">
        <f t="shared" si="1"/>
        <v>2.2245020000000002</v>
      </c>
      <c r="M126" s="21">
        <v>2224502</v>
      </c>
    </row>
    <row r="127" spans="1:13" x14ac:dyDescent="0.25">
      <c r="A127" s="22" t="s">
        <v>9</v>
      </c>
      <c r="B127" s="22" t="s">
        <v>46</v>
      </c>
      <c r="C127" s="22" t="s">
        <v>24</v>
      </c>
      <c r="D127" s="21">
        <f t="shared" si="1"/>
        <v>2.2245020000000002</v>
      </c>
      <c r="M127" s="21">
        <v>2224502</v>
      </c>
    </row>
    <row r="128" spans="1:13" x14ac:dyDescent="0.25">
      <c r="A128" s="22" t="s">
        <v>9</v>
      </c>
      <c r="B128" s="22" t="s">
        <v>46</v>
      </c>
      <c r="C128" s="22" t="s">
        <v>25</v>
      </c>
      <c r="D128" s="21">
        <f t="shared" si="1"/>
        <v>2.2245020000000002</v>
      </c>
      <c r="M128" s="21">
        <v>2224502</v>
      </c>
    </row>
    <row r="129" spans="1:13" x14ac:dyDescent="0.25">
      <c r="A129" s="22" t="s">
        <v>9</v>
      </c>
      <c r="B129" s="22" t="s">
        <v>46</v>
      </c>
      <c r="C129" s="22" t="s">
        <v>26</v>
      </c>
      <c r="D129" s="21">
        <f t="shared" si="1"/>
        <v>2.2245020000000002</v>
      </c>
      <c r="M129" s="21">
        <v>2224502</v>
      </c>
    </row>
    <row r="130" spans="1:13" x14ac:dyDescent="0.25">
      <c r="A130" s="22" t="s">
        <v>9</v>
      </c>
      <c r="B130" s="22" t="s">
        <v>46</v>
      </c>
      <c r="C130" s="22" t="s">
        <v>27</v>
      </c>
      <c r="D130" s="21">
        <f t="shared" si="1"/>
        <v>2.2245020000000002</v>
      </c>
      <c r="M130" s="21">
        <v>2224502</v>
      </c>
    </row>
    <row r="131" spans="1:13" x14ac:dyDescent="0.25">
      <c r="A131" s="22" t="s">
        <v>9</v>
      </c>
      <c r="B131" s="22" t="s">
        <v>46</v>
      </c>
      <c r="C131" s="22" t="s">
        <v>28</v>
      </c>
      <c r="D131" s="21">
        <f t="shared" ref="D131:D194" si="2">M131/1000000</f>
        <v>2.2245020000000002</v>
      </c>
      <c r="M131" s="21">
        <v>2224502</v>
      </c>
    </row>
    <row r="132" spans="1:13" x14ac:dyDescent="0.25">
      <c r="A132" s="22" t="s">
        <v>9</v>
      </c>
      <c r="B132" s="22" t="s">
        <v>46</v>
      </c>
      <c r="C132" s="22" t="s">
        <v>29</v>
      </c>
      <c r="D132" s="21">
        <f t="shared" si="2"/>
        <v>2.2245020000000002</v>
      </c>
      <c r="M132" s="21">
        <v>2224502</v>
      </c>
    </row>
    <row r="133" spans="1:13" x14ac:dyDescent="0.25">
      <c r="A133" s="22" t="s">
        <v>9</v>
      </c>
      <c r="B133" s="22" t="s">
        <v>46</v>
      </c>
      <c r="C133" s="22" t="s">
        <v>30</v>
      </c>
      <c r="D133" s="21">
        <f t="shared" si="2"/>
        <v>2.2245020000000002</v>
      </c>
      <c r="M133" s="21">
        <v>2224502</v>
      </c>
    </row>
    <row r="134" spans="1:13" x14ac:dyDescent="0.25">
      <c r="A134" s="22" t="s">
        <v>55</v>
      </c>
      <c r="B134" s="22" t="s">
        <v>54</v>
      </c>
      <c r="C134" s="22" t="s">
        <v>19</v>
      </c>
      <c r="D134" s="21">
        <f t="shared" si="2"/>
        <v>0.47776800000000003</v>
      </c>
      <c r="M134" s="21">
        <v>477768</v>
      </c>
    </row>
    <row r="135" spans="1:13" x14ac:dyDescent="0.25">
      <c r="A135" s="22" t="s">
        <v>55</v>
      </c>
      <c r="B135" s="22" t="s">
        <v>54</v>
      </c>
      <c r="C135" s="22" t="s">
        <v>20</v>
      </c>
      <c r="D135" s="21">
        <f t="shared" si="2"/>
        <v>0.47776800000000003</v>
      </c>
      <c r="M135" s="21">
        <v>477768</v>
      </c>
    </row>
    <row r="136" spans="1:13" x14ac:dyDescent="0.25">
      <c r="A136" s="22" t="s">
        <v>55</v>
      </c>
      <c r="B136" s="22" t="s">
        <v>54</v>
      </c>
      <c r="C136" s="22" t="s">
        <v>21</v>
      </c>
      <c r="D136" s="21">
        <f t="shared" si="2"/>
        <v>0.47776800000000003</v>
      </c>
      <c r="M136" s="21">
        <v>477768</v>
      </c>
    </row>
    <row r="137" spans="1:13" x14ac:dyDescent="0.25">
      <c r="A137" s="22" t="s">
        <v>55</v>
      </c>
      <c r="B137" s="22" t="s">
        <v>54</v>
      </c>
      <c r="C137" s="22" t="s">
        <v>22</v>
      </c>
      <c r="D137" s="21">
        <f t="shared" si="2"/>
        <v>0.47776800000000003</v>
      </c>
      <c r="M137" s="21">
        <v>477768</v>
      </c>
    </row>
    <row r="138" spans="1:13" x14ac:dyDescent="0.25">
      <c r="A138" s="22" t="s">
        <v>55</v>
      </c>
      <c r="B138" s="22" t="s">
        <v>54</v>
      </c>
      <c r="C138" s="22" t="s">
        <v>23</v>
      </c>
      <c r="D138" s="21">
        <f t="shared" si="2"/>
        <v>0.47776800000000003</v>
      </c>
      <c r="M138" s="21">
        <v>477768</v>
      </c>
    </row>
    <row r="139" spans="1:13" x14ac:dyDescent="0.25">
      <c r="A139" s="22" t="s">
        <v>55</v>
      </c>
      <c r="B139" s="22" t="s">
        <v>54</v>
      </c>
      <c r="C139" s="22" t="s">
        <v>24</v>
      </c>
      <c r="D139" s="21">
        <f t="shared" si="2"/>
        <v>0.47776800000000003</v>
      </c>
      <c r="M139" s="21">
        <v>477768</v>
      </c>
    </row>
    <row r="140" spans="1:13" x14ac:dyDescent="0.25">
      <c r="A140" s="22" t="s">
        <v>55</v>
      </c>
      <c r="B140" s="22" t="s">
        <v>54</v>
      </c>
      <c r="C140" s="22" t="s">
        <v>25</v>
      </c>
      <c r="D140" s="21">
        <f t="shared" si="2"/>
        <v>0.47776800000000003</v>
      </c>
      <c r="M140" s="21">
        <v>477768</v>
      </c>
    </row>
    <row r="141" spans="1:13" x14ac:dyDescent="0.25">
      <c r="A141" s="22" t="s">
        <v>55</v>
      </c>
      <c r="B141" s="22" t="s">
        <v>54</v>
      </c>
      <c r="C141" s="22" t="s">
        <v>26</v>
      </c>
      <c r="D141" s="21">
        <f t="shared" si="2"/>
        <v>0.47776800000000003</v>
      </c>
      <c r="M141" s="21">
        <v>477768</v>
      </c>
    </row>
    <row r="142" spans="1:13" x14ac:dyDescent="0.25">
      <c r="A142" s="22" t="s">
        <v>55</v>
      </c>
      <c r="B142" s="22" t="s">
        <v>54</v>
      </c>
      <c r="C142" s="22" t="s">
        <v>27</v>
      </c>
      <c r="D142" s="21">
        <f t="shared" si="2"/>
        <v>0.47776800000000003</v>
      </c>
      <c r="M142" s="21">
        <v>477768</v>
      </c>
    </row>
    <row r="143" spans="1:13" x14ac:dyDescent="0.25">
      <c r="A143" s="22" t="s">
        <v>55</v>
      </c>
      <c r="B143" s="22" t="s">
        <v>54</v>
      </c>
      <c r="C143" s="22" t="s">
        <v>28</v>
      </c>
      <c r="D143" s="21">
        <f t="shared" si="2"/>
        <v>0.47776800000000003</v>
      </c>
      <c r="M143" s="21">
        <v>477768</v>
      </c>
    </row>
    <row r="144" spans="1:13" x14ac:dyDescent="0.25">
      <c r="A144" s="22" t="s">
        <v>55</v>
      </c>
      <c r="B144" s="22" t="s">
        <v>54</v>
      </c>
      <c r="C144" s="22" t="s">
        <v>29</v>
      </c>
      <c r="D144" s="21">
        <f t="shared" si="2"/>
        <v>0.47776800000000003</v>
      </c>
      <c r="M144" s="21">
        <v>477768</v>
      </c>
    </row>
    <row r="145" spans="1:13" x14ac:dyDescent="0.25">
      <c r="A145" s="22" t="s">
        <v>55</v>
      </c>
      <c r="B145" s="22" t="s">
        <v>54</v>
      </c>
      <c r="C145" s="22" t="s">
        <v>30</v>
      </c>
      <c r="D145" s="21">
        <f t="shared" si="2"/>
        <v>0.47776800000000003</v>
      </c>
      <c r="M145" s="21">
        <v>477768</v>
      </c>
    </row>
    <row r="146" spans="1:13" x14ac:dyDescent="0.25">
      <c r="A146" s="22" t="s">
        <v>54</v>
      </c>
      <c r="B146" s="22" t="s">
        <v>50</v>
      </c>
      <c r="C146" s="22" t="s">
        <v>19</v>
      </c>
      <c r="D146" s="21">
        <f t="shared" si="2"/>
        <v>1.160083</v>
      </c>
      <c r="M146" s="21">
        <v>1160083</v>
      </c>
    </row>
    <row r="147" spans="1:13" x14ac:dyDescent="0.25">
      <c r="A147" s="22" t="s">
        <v>54</v>
      </c>
      <c r="B147" s="22" t="s">
        <v>50</v>
      </c>
      <c r="C147" s="22" t="s">
        <v>20</v>
      </c>
      <c r="D147" s="21">
        <f t="shared" si="2"/>
        <v>1.160083</v>
      </c>
      <c r="M147" s="21">
        <v>1160083</v>
      </c>
    </row>
    <row r="148" spans="1:13" x14ac:dyDescent="0.25">
      <c r="A148" s="22" t="s">
        <v>54</v>
      </c>
      <c r="B148" s="22" t="s">
        <v>50</v>
      </c>
      <c r="C148" s="22" t="s">
        <v>21</v>
      </c>
      <c r="D148" s="21">
        <f t="shared" si="2"/>
        <v>1.160083</v>
      </c>
      <c r="M148" s="21">
        <v>1160083</v>
      </c>
    </row>
    <row r="149" spans="1:13" x14ac:dyDescent="0.25">
      <c r="A149" s="22" t="s">
        <v>54</v>
      </c>
      <c r="B149" s="22" t="s">
        <v>50</v>
      </c>
      <c r="C149" s="22" t="s">
        <v>22</v>
      </c>
      <c r="D149" s="21">
        <f t="shared" si="2"/>
        <v>1.160083</v>
      </c>
      <c r="M149" s="21">
        <v>1160083</v>
      </c>
    </row>
    <row r="150" spans="1:13" x14ac:dyDescent="0.25">
      <c r="A150" s="22" t="s">
        <v>54</v>
      </c>
      <c r="B150" s="22" t="s">
        <v>50</v>
      </c>
      <c r="C150" s="22" t="s">
        <v>23</v>
      </c>
      <c r="D150" s="21">
        <f t="shared" si="2"/>
        <v>1.160083</v>
      </c>
      <c r="M150" s="21">
        <v>1160083</v>
      </c>
    </row>
    <row r="151" spans="1:13" x14ac:dyDescent="0.25">
      <c r="A151" s="22" t="s">
        <v>54</v>
      </c>
      <c r="B151" s="22" t="s">
        <v>50</v>
      </c>
      <c r="C151" s="22" t="s">
        <v>24</v>
      </c>
      <c r="D151" s="21">
        <f t="shared" si="2"/>
        <v>1.160083</v>
      </c>
      <c r="M151" s="21">
        <v>1160083</v>
      </c>
    </row>
    <row r="152" spans="1:13" x14ac:dyDescent="0.25">
      <c r="A152" s="22" t="s">
        <v>54</v>
      </c>
      <c r="B152" s="22" t="s">
        <v>50</v>
      </c>
      <c r="C152" s="22" t="s">
        <v>25</v>
      </c>
      <c r="D152" s="21">
        <f t="shared" si="2"/>
        <v>1.160083</v>
      </c>
      <c r="M152" s="21">
        <v>1160083</v>
      </c>
    </row>
    <row r="153" spans="1:13" x14ac:dyDescent="0.25">
      <c r="A153" s="22" t="s">
        <v>54</v>
      </c>
      <c r="B153" s="22" t="s">
        <v>50</v>
      </c>
      <c r="C153" s="22" t="s">
        <v>26</v>
      </c>
      <c r="D153" s="21">
        <f t="shared" si="2"/>
        <v>1.160083</v>
      </c>
      <c r="M153" s="21">
        <v>1160083</v>
      </c>
    </row>
    <row r="154" spans="1:13" x14ac:dyDescent="0.25">
      <c r="A154" s="22" t="s">
        <v>54</v>
      </c>
      <c r="B154" s="22" t="s">
        <v>50</v>
      </c>
      <c r="C154" s="22" t="s">
        <v>27</v>
      </c>
      <c r="D154" s="21">
        <f t="shared" si="2"/>
        <v>1.160083</v>
      </c>
      <c r="M154" s="21">
        <v>1160083</v>
      </c>
    </row>
    <row r="155" spans="1:13" x14ac:dyDescent="0.25">
      <c r="A155" s="22" t="s">
        <v>54</v>
      </c>
      <c r="B155" s="22" t="s">
        <v>50</v>
      </c>
      <c r="C155" s="22" t="s">
        <v>28</v>
      </c>
      <c r="D155" s="21">
        <f t="shared" si="2"/>
        <v>1.160083</v>
      </c>
      <c r="M155" s="21">
        <v>1160083</v>
      </c>
    </row>
    <row r="156" spans="1:13" x14ac:dyDescent="0.25">
      <c r="A156" s="22" t="s">
        <v>54</v>
      </c>
      <c r="B156" s="22" t="s">
        <v>50</v>
      </c>
      <c r="C156" s="22" t="s">
        <v>29</v>
      </c>
      <c r="D156" s="21">
        <f t="shared" si="2"/>
        <v>1.160083</v>
      </c>
      <c r="M156" s="21">
        <v>1160083</v>
      </c>
    </row>
    <row r="157" spans="1:13" x14ac:dyDescent="0.25">
      <c r="A157" s="22" t="s">
        <v>54</v>
      </c>
      <c r="B157" s="22" t="s">
        <v>50</v>
      </c>
      <c r="C157" s="22" t="s">
        <v>30</v>
      </c>
      <c r="D157" s="21">
        <f t="shared" si="2"/>
        <v>1.160083</v>
      </c>
      <c r="M157" s="21">
        <v>1160083</v>
      </c>
    </row>
    <row r="158" spans="1:13" x14ac:dyDescent="0.25">
      <c r="A158" s="22" t="s">
        <v>56</v>
      </c>
      <c r="B158" s="22" t="s">
        <v>10</v>
      </c>
      <c r="C158" s="22" t="s">
        <v>19</v>
      </c>
      <c r="D158" s="21">
        <f t="shared" si="2"/>
        <v>1.6566050000000001</v>
      </c>
      <c r="M158" s="21">
        <v>1656605</v>
      </c>
    </row>
    <row r="159" spans="1:13" x14ac:dyDescent="0.25">
      <c r="A159" s="22" t="s">
        <v>56</v>
      </c>
      <c r="B159" s="22" t="s">
        <v>10</v>
      </c>
      <c r="C159" s="22" t="s">
        <v>20</v>
      </c>
      <c r="D159" s="21">
        <f t="shared" si="2"/>
        <v>1.6566050000000001</v>
      </c>
      <c r="M159" s="21">
        <v>1656605</v>
      </c>
    </row>
    <row r="160" spans="1:13" x14ac:dyDescent="0.25">
      <c r="A160" s="22" t="s">
        <v>56</v>
      </c>
      <c r="B160" s="22" t="s">
        <v>10</v>
      </c>
      <c r="C160" s="22" t="s">
        <v>21</v>
      </c>
      <c r="D160" s="21">
        <f t="shared" si="2"/>
        <v>1.6566050000000001</v>
      </c>
      <c r="M160" s="21">
        <v>1656605</v>
      </c>
    </row>
    <row r="161" spans="1:13" x14ac:dyDescent="0.25">
      <c r="A161" s="22" t="s">
        <v>56</v>
      </c>
      <c r="B161" s="22" t="s">
        <v>10</v>
      </c>
      <c r="C161" s="22" t="s">
        <v>22</v>
      </c>
      <c r="D161" s="21">
        <f t="shared" si="2"/>
        <v>1.6566050000000001</v>
      </c>
      <c r="M161" s="21">
        <v>1656605</v>
      </c>
    </row>
    <row r="162" spans="1:13" x14ac:dyDescent="0.25">
      <c r="A162" s="22" t="s">
        <v>56</v>
      </c>
      <c r="B162" s="22" t="s">
        <v>10</v>
      </c>
      <c r="C162" s="22" t="s">
        <v>23</v>
      </c>
      <c r="D162" s="21">
        <f t="shared" si="2"/>
        <v>1.6566050000000001</v>
      </c>
      <c r="M162" s="21">
        <v>1656605</v>
      </c>
    </row>
    <row r="163" spans="1:13" x14ac:dyDescent="0.25">
      <c r="A163" s="22" t="s">
        <v>56</v>
      </c>
      <c r="B163" s="22" t="s">
        <v>10</v>
      </c>
      <c r="C163" s="22" t="s">
        <v>24</v>
      </c>
      <c r="D163" s="21">
        <f t="shared" si="2"/>
        <v>1.6566050000000001</v>
      </c>
      <c r="M163" s="21">
        <v>1656605</v>
      </c>
    </row>
    <row r="164" spans="1:13" x14ac:dyDescent="0.25">
      <c r="A164" s="22" t="s">
        <v>56</v>
      </c>
      <c r="B164" s="22" t="s">
        <v>10</v>
      </c>
      <c r="C164" s="22" t="s">
        <v>25</v>
      </c>
      <c r="D164" s="21">
        <f t="shared" si="2"/>
        <v>1.6566050000000001</v>
      </c>
      <c r="M164" s="21">
        <v>1656605</v>
      </c>
    </row>
    <row r="165" spans="1:13" x14ac:dyDescent="0.25">
      <c r="A165" s="22" t="s">
        <v>56</v>
      </c>
      <c r="B165" s="22" t="s">
        <v>10</v>
      </c>
      <c r="C165" s="22" t="s">
        <v>26</v>
      </c>
      <c r="D165" s="21">
        <f t="shared" si="2"/>
        <v>1.6566050000000001</v>
      </c>
      <c r="M165" s="21">
        <v>1656605</v>
      </c>
    </row>
    <row r="166" spans="1:13" x14ac:dyDescent="0.25">
      <c r="A166" s="22" t="s">
        <v>56</v>
      </c>
      <c r="B166" s="22" t="s">
        <v>10</v>
      </c>
      <c r="C166" s="22" t="s">
        <v>27</v>
      </c>
      <c r="D166" s="21">
        <f t="shared" si="2"/>
        <v>1.6566050000000001</v>
      </c>
      <c r="M166" s="21">
        <v>1656605</v>
      </c>
    </row>
    <row r="167" spans="1:13" x14ac:dyDescent="0.25">
      <c r="A167" s="22" t="s">
        <v>56</v>
      </c>
      <c r="B167" s="22" t="s">
        <v>10</v>
      </c>
      <c r="C167" s="22" t="s">
        <v>28</v>
      </c>
      <c r="D167" s="21">
        <f t="shared" si="2"/>
        <v>1.6566050000000001</v>
      </c>
      <c r="M167" s="21">
        <v>1656605</v>
      </c>
    </row>
    <row r="168" spans="1:13" x14ac:dyDescent="0.25">
      <c r="A168" s="22" t="s">
        <v>56</v>
      </c>
      <c r="B168" s="22" t="s">
        <v>10</v>
      </c>
      <c r="C168" s="22" t="s">
        <v>29</v>
      </c>
      <c r="D168" s="21">
        <f t="shared" si="2"/>
        <v>1.6566050000000001</v>
      </c>
      <c r="M168" s="21">
        <v>1656605</v>
      </c>
    </row>
    <row r="169" spans="1:13" x14ac:dyDescent="0.25">
      <c r="A169" s="22" t="s">
        <v>56</v>
      </c>
      <c r="B169" s="22" t="s">
        <v>10</v>
      </c>
      <c r="C169" s="22" t="s">
        <v>30</v>
      </c>
      <c r="D169" s="21">
        <f t="shared" si="2"/>
        <v>1.6566050000000001</v>
      </c>
      <c r="M169" s="21">
        <v>1656605</v>
      </c>
    </row>
    <row r="170" spans="1:13" x14ac:dyDescent="0.25">
      <c r="A170" s="22" t="s">
        <v>10</v>
      </c>
      <c r="B170" s="22" t="s">
        <v>49</v>
      </c>
      <c r="C170" s="22" t="s">
        <v>19</v>
      </c>
      <c r="D170" s="21">
        <f t="shared" si="2"/>
        <v>5.4212129999999998</v>
      </c>
      <c r="M170" s="21">
        <v>5421213</v>
      </c>
    </row>
    <row r="171" spans="1:13" x14ac:dyDescent="0.25">
      <c r="A171" s="22" t="s">
        <v>10</v>
      </c>
      <c r="B171" s="22" t="s">
        <v>49</v>
      </c>
      <c r="C171" s="22" t="s">
        <v>20</v>
      </c>
      <c r="D171" s="21">
        <f t="shared" si="2"/>
        <v>5.4212129999999998</v>
      </c>
      <c r="M171" s="21">
        <v>5421213</v>
      </c>
    </row>
    <row r="172" spans="1:13" x14ac:dyDescent="0.25">
      <c r="A172" s="22" t="s">
        <v>10</v>
      </c>
      <c r="B172" s="22" t="s">
        <v>49</v>
      </c>
      <c r="C172" s="22" t="s">
        <v>21</v>
      </c>
      <c r="D172" s="21">
        <f t="shared" si="2"/>
        <v>5.4212129999999998</v>
      </c>
      <c r="M172" s="21">
        <v>5421213</v>
      </c>
    </row>
    <row r="173" spans="1:13" x14ac:dyDescent="0.25">
      <c r="A173" s="22" t="s">
        <v>10</v>
      </c>
      <c r="B173" s="22" t="s">
        <v>49</v>
      </c>
      <c r="C173" s="22" t="s">
        <v>22</v>
      </c>
      <c r="D173" s="21">
        <f t="shared" si="2"/>
        <v>5.4212129999999998</v>
      </c>
      <c r="M173" s="21">
        <v>5421213</v>
      </c>
    </row>
    <row r="174" spans="1:13" x14ac:dyDescent="0.25">
      <c r="A174" s="22" t="s">
        <v>10</v>
      </c>
      <c r="B174" s="22" t="s">
        <v>49</v>
      </c>
      <c r="C174" s="22" t="s">
        <v>23</v>
      </c>
      <c r="D174" s="21">
        <f t="shared" si="2"/>
        <v>5.4212129999999998</v>
      </c>
      <c r="M174" s="21">
        <v>5421213</v>
      </c>
    </row>
    <row r="175" spans="1:13" x14ac:dyDescent="0.25">
      <c r="A175" s="22" t="s">
        <v>10</v>
      </c>
      <c r="B175" s="22" t="s">
        <v>49</v>
      </c>
      <c r="C175" s="22" t="s">
        <v>24</v>
      </c>
      <c r="D175" s="21">
        <f t="shared" si="2"/>
        <v>5.4212129999999998</v>
      </c>
      <c r="M175" s="21">
        <v>5421213</v>
      </c>
    </row>
    <row r="176" spans="1:13" x14ac:dyDescent="0.25">
      <c r="A176" s="22" t="s">
        <v>10</v>
      </c>
      <c r="B176" s="22" t="s">
        <v>49</v>
      </c>
      <c r="C176" s="22" t="s">
        <v>25</v>
      </c>
      <c r="D176" s="21">
        <f t="shared" si="2"/>
        <v>5.4212129999999998</v>
      </c>
      <c r="M176" s="21">
        <v>5421213</v>
      </c>
    </row>
    <row r="177" spans="1:13" x14ac:dyDescent="0.25">
      <c r="A177" s="22" t="s">
        <v>10</v>
      </c>
      <c r="B177" s="22" t="s">
        <v>49</v>
      </c>
      <c r="C177" s="22" t="s">
        <v>26</v>
      </c>
      <c r="D177" s="21">
        <f t="shared" si="2"/>
        <v>5.4212129999999998</v>
      </c>
      <c r="M177" s="21">
        <v>5421213</v>
      </c>
    </row>
    <row r="178" spans="1:13" x14ac:dyDescent="0.25">
      <c r="A178" s="22" t="s">
        <v>10</v>
      </c>
      <c r="B178" s="22" t="s">
        <v>49</v>
      </c>
      <c r="C178" s="22" t="s">
        <v>27</v>
      </c>
      <c r="D178" s="21">
        <f t="shared" si="2"/>
        <v>5.4212129999999998</v>
      </c>
      <c r="M178" s="21">
        <v>5421213</v>
      </c>
    </row>
    <row r="179" spans="1:13" x14ac:dyDescent="0.25">
      <c r="A179" s="22" t="s">
        <v>10</v>
      </c>
      <c r="B179" s="22" t="s">
        <v>49</v>
      </c>
      <c r="C179" s="22" t="s">
        <v>28</v>
      </c>
      <c r="D179" s="21">
        <f t="shared" si="2"/>
        <v>5.4212129999999998</v>
      </c>
      <c r="M179" s="21">
        <v>5421213</v>
      </c>
    </row>
    <row r="180" spans="1:13" x14ac:dyDescent="0.25">
      <c r="A180" s="22" t="s">
        <v>10</v>
      </c>
      <c r="B180" s="22" t="s">
        <v>49</v>
      </c>
      <c r="C180" s="22" t="s">
        <v>29</v>
      </c>
      <c r="D180" s="21">
        <f t="shared" si="2"/>
        <v>5.4212129999999998</v>
      </c>
      <c r="M180" s="21">
        <v>5421213</v>
      </c>
    </row>
    <row r="181" spans="1:13" x14ac:dyDescent="0.25">
      <c r="A181" s="22" t="s">
        <v>10</v>
      </c>
      <c r="B181" s="22" t="s">
        <v>49</v>
      </c>
      <c r="C181" s="22" t="s">
        <v>30</v>
      </c>
      <c r="D181" s="21">
        <f t="shared" si="2"/>
        <v>5.4212129999999998</v>
      </c>
      <c r="M181" s="21">
        <v>5421213</v>
      </c>
    </row>
    <row r="182" spans="1:13" x14ac:dyDescent="0.25">
      <c r="A182" s="22" t="s">
        <v>49</v>
      </c>
      <c r="B182" s="22" t="s">
        <v>34</v>
      </c>
      <c r="C182" s="22" t="s">
        <v>19</v>
      </c>
      <c r="D182" s="21">
        <f t="shared" si="2"/>
        <v>1.1869970000000001</v>
      </c>
      <c r="M182" s="21">
        <v>1186997</v>
      </c>
    </row>
    <row r="183" spans="1:13" x14ac:dyDescent="0.25">
      <c r="A183" s="22" t="s">
        <v>49</v>
      </c>
      <c r="B183" s="22" t="s">
        <v>34</v>
      </c>
      <c r="C183" s="22" t="s">
        <v>20</v>
      </c>
      <c r="D183" s="21">
        <f t="shared" si="2"/>
        <v>1.1869970000000001</v>
      </c>
      <c r="M183" s="21">
        <v>1186997</v>
      </c>
    </row>
    <row r="184" spans="1:13" x14ac:dyDescent="0.25">
      <c r="A184" s="22" t="s">
        <v>49</v>
      </c>
      <c r="B184" s="22" t="s">
        <v>34</v>
      </c>
      <c r="C184" s="22" t="s">
        <v>21</v>
      </c>
      <c r="D184" s="21">
        <f t="shared" si="2"/>
        <v>1.1869970000000001</v>
      </c>
      <c r="M184" s="21">
        <v>1186997</v>
      </c>
    </row>
    <row r="185" spans="1:13" x14ac:dyDescent="0.25">
      <c r="A185" s="22" t="s">
        <v>49</v>
      </c>
      <c r="B185" s="22" t="s">
        <v>34</v>
      </c>
      <c r="C185" s="22" t="s">
        <v>22</v>
      </c>
      <c r="D185" s="21">
        <f t="shared" si="2"/>
        <v>1.1869970000000001</v>
      </c>
      <c r="M185" s="21">
        <v>1186997</v>
      </c>
    </row>
    <row r="186" spans="1:13" x14ac:dyDescent="0.25">
      <c r="A186" s="22" t="s">
        <v>49</v>
      </c>
      <c r="B186" s="22" t="s">
        <v>34</v>
      </c>
      <c r="C186" s="22" t="s">
        <v>23</v>
      </c>
      <c r="D186" s="21">
        <f t="shared" si="2"/>
        <v>1.1869970000000001</v>
      </c>
      <c r="M186" s="21">
        <v>1186997</v>
      </c>
    </row>
    <row r="187" spans="1:13" x14ac:dyDescent="0.25">
      <c r="A187" s="22" t="s">
        <v>49</v>
      </c>
      <c r="B187" s="22" t="s">
        <v>34</v>
      </c>
      <c r="C187" s="22" t="s">
        <v>24</v>
      </c>
      <c r="D187" s="21">
        <f t="shared" si="2"/>
        <v>1.1869970000000001</v>
      </c>
      <c r="M187" s="21">
        <v>1186997</v>
      </c>
    </row>
    <row r="188" spans="1:13" x14ac:dyDescent="0.25">
      <c r="A188" s="22" t="s">
        <v>49</v>
      </c>
      <c r="B188" s="22" t="s">
        <v>34</v>
      </c>
      <c r="C188" s="22" t="s">
        <v>25</v>
      </c>
      <c r="D188" s="21">
        <f t="shared" si="2"/>
        <v>1.1869970000000001</v>
      </c>
      <c r="M188" s="21">
        <v>1186997</v>
      </c>
    </row>
    <row r="189" spans="1:13" x14ac:dyDescent="0.25">
      <c r="A189" s="22" t="s">
        <v>49</v>
      </c>
      <c r="B189" s="22" t="s">
        <v>34</v>
      </c>
      <c r="C189" s="22" t="s">
        <v>26</v>
      </c>
      <c r="D189" s="21">
        <f t="shared" si="2"/>
        <v>1.1869970000000001</v>
      </c>
      <c r="M189" s="21">
        <v>1186997</v>
      </c>
    </row>
    <row r="190" spans="1:13" x14ac:dyDescent="0.25">
      <c r="A190" s="22" t="s">
        <v>49</v>
      </c>
      <c r="B190" s="22" t="s">
        <v>34</v>
      </c>
      <c r="C190" s="22" t="s">
        <v>27</v>
      </c>
      <c r="D190" s="21">
        <f t="shared" si="2"/>
        <v>1.1869970000000001</v>
      </c>
      <c r="M190" s="21">
        <v>1186997</v>
      </c>
    </row>
    <row r="191" spans="1:13" x14ac:dyDescent="0.25">
      <c r="A191" s="22" t="s">
        <v>49</v>
      </c>
      <c r="B191" s="22" t="s">
        <v>34</v>
      </c>
      <c r="C191" s="22" t="s">
        <v>28</v>
      </c>
      <c r="D191" s="21">
        <f t="shared" si="2"/>
        <v>1.1869970000000001</v>
      </c>
      <c r="M191" s="21">
        <v>1186997</v>
      </c>
    </row>
    <row r="192" spans="1:13" x14ac:dyDescent="0.25">
      <c r="A192" s="22" t="s">
        <v>49</v>
      </c>
      <c r="B192" s="22" t="s">
        <v>34</v>
      </c>
      <c r="C192" s="22" t="s">
        <v>29</v>
      </c>
      <c r="D192" s="21">
        <f t="shared" si="2"/>
        <v>1.1869970000000001</v>
      </c>
      <c r="M192" s="21">
        <v>1186997</v>
      </c>
    </row>
    <row r="193" spans="1:13" x14ac:dyDescent="0.25">
      <c r="A193" s="22" t="s">
        <v>49</v>
      </c>
      <c r="B193" s="22" t="s">
        <v>34</v>
      </c>
      <c r="C193" s="22" t="s">
        <v>30</v>
      </c>
      <c r="D193" s="21">
        <f t="shared" si="2"/>
        <v>1.1869970000000001</v>
      </c>
      <c r="M193" s="21">
        <v>1186997</v>
      </c>
    </row>
    <row r="194" spans="1:13" x14ac:dyDescent="0.25">
      <c r="A194" s="22" t="s">
        <v>61</v>
      </c>
      <c r="B194" s="22" t="s">
        <v>31</v>
      </c>
      <c r="C194" s="22" t="s">
        <v>19</v>
      </c>
      <c r="D194" s="21">
        <f t="shared" si="2"/>
        <v>10.585025999999999</v>
      </c>
      <c r="M194" s="21">
        <v>10585026</v>
      </c>
    </row>
    <row r="195" spans="1:13" x14ac:dyDescent="0.25">
      <c r="A195" s="22" t="s">
        <v>61</v>
      </c>
      <c r="B195" s="22" t="s">
        <v>31</v>
      </c>
      <c r="C195" s="22" t="s">
        <v>20</v>
      </c>
      <c r="D195" s="21">
        <f t="shared" ref="D195:D258" si="3">M195/1000000</f>
        <v>10.585025999999999</v>
      </c>
      <c r="M195" s="21">
        <v>10585026</v>
      </c>
    </row>
    <row r="196" spans="1:13" x14ac:dyDescent="0.25">
      <c r="A196" s="22" t="s">
        <v>61</v>
      </c>
      <c r="B196" s="22" t="s">
        <v>31</v>
      </c>
      <c r="C196" s="22" t="s">
        <v>21</v>
      </c>
      <c r="D196" s="21">
        <f t="shared" si="3"/>
        <v>10.585025999999999</v>
      </c>
      <c r="M196" s="21">
        <v>10585026</v>
      </c>
    </row>
    <row r="197" spans="1:13" x14ac:dyDescent="0.25">
      <c r="A197" s="22" t="s">
        <v>61</v>
      </c>
      <c r="B197" s="22" t="s">
        <v>31</v>
      </c>
      <c r="C197" s="22" t="s">
        <v>22</v>
      </c>
      <c r="D197" s="21">
        <f t="shared" si="3"/>
        <v>10.585025999999999</v>
      </c>
      <c r="M197" s="21">
        <v>10585026</v>
      </c>
    </row>
    <row r="198" spans="1:13" x14ac:dyDescent="0.25">
      <c r="A198" s="22" t="s">
        <v>61</v>
      </c>
      <c r="B198" s="22" t="s">
        <v>31</v>
      </c>
      <c r="C198" s="22" t="s">
        <v>23</v>
      </c>
      <c r="D198" s="21">
        <f t="shared" si="3"/>
        <v>10.585025999999999</v>
      </c>
      <c r="M198" s="21">
        <v>10585026</v>
      </c>
    </row>
    <row r="199" spans="1:13" x14ac:dyDescent="0.25">
      <c r="A199" s="22" t="s">
        <v>61</v>
      </c>
      <c r="B199" s="22" t="s">
        <v>31</v>
      </c>
      <c r="C199" s="22" t="s">
        <v>24</v>
      </c>
      <c r="D199" s="21">
        <f t="shared" si="3"/>
        <v>10.585025999999999</v>
      </c>
      <c r="M199" s="21">
        <v>10585026</v>
      </c>
    </row>
    <row r="200" spans="1:13" x14ac:dyDescent="0.25">
      <c r="A200" s="22" t="s">
        <v>61</v>
      </c>
      <c r="B200" s="22" t="s">
        <v>31</v>
      </c>
      <c r="C200" s="22" t="s">
        <v>25</v>
      </c>
      <c r="D200" s="21">
        <f t="shared" si="3"/>
        <v>10.585025999999999</v>
      </c>
      <c r="M200" s="21">
        <v>10585026</v>
      </c>
    </row>
    <row r="201" spans="1:13" x14ac:dyDescent="0.25">
      <c r="A201" s="22" t="s">
        <v>61</v>
      </c>
      <c r="B201" s="22" t="s">
        <v>31</v>
      </c>
      <c r="C201" s="22" t="s">
        <v>26</v>
      </c>
      <c r="D201" s="21">
        <f t="shared" si="3"/>
        <v>10.585025999999999</v>
      </c>
      <c r="M201" s="21">
        <v>10585026</v>
      </c>
    </row>
    <row r="202" spans="1:13" x14ac:dyDescent="0.25">
      <c r="A202" s="22" t="s">
        <v>61</v>
      </c>
      <c r="B202" s="22" t="s">
        <v>31</v>
      </c>
      <c r="C202" s="22" t="s">
        <v>27</v>
      </c>
      <c r="D202" s="21">
        <f t="shared" si="3"/>
        <v>10.585025999999999</v>
      </c>
      <c r="M202" s="21">
        <v>10585026</v>
      </c>
    </row>
    <row r="203" spans="1:13" x14ac:dyDescent="0.25">
      <c r="A203" s="22" t="s">
        <v>61</v>
      </c>
      <c r="B203" s="22" t="s">
        <v>31</v>
      </c>
      <c r="C203" s="22" t="s">
        <v>28</v>
      </c>
      <c r="D203" s="21">
        <f t="shared" si="3"/>
        <v>10.585025999999999</v>
      </c>
      <c r="M203" s="21">
        <v>10585026</v>
      </c>
    </row>
    <row r="204" spans="1:13" x14ac:dyDescent="0.25">
      <c r="A204" s="22" t="s">
        <v>61</v>
      </c>
      <c r="B204" s="22" t="s">
        <v>31</v>
      </c>
      <c r="C204" s="22" t="s">
        <v>29</v>
      </c>
      <c r="D204" s="21">
        <f t="shared" si="3"/>
        <v>10.585025999999999</v>
      </c>
      <c r="M204" s="21">
        <v>10585026</v>
      </c>
    </row>
    <row r="205" spans="1:13" x14ac:dyDescent="0.25">
      <c r="A205" s="22" t="s">
        <v>61</v>
      </c>
      <c r="B205" s="22" t="s">
        <v>31</v>
      </c>
      <c r="C205" s="22" t="s">
        <v>30</v>
      </c>
      <c r="D205" s="21">
        <f t="shared" si="3"/>
        <v>10.585025999999999</v>
      </c>
      <c r="M205" s="21">
        <v>10585026</v>
      </c>
    </row>
    <row r="206" spans="1:13" x14ac:dyDescent="0.25">
      <c r="A206" s="22" t="s">
        <v>46</v>
      </c>
      <c r="B206" s="22" t="s">
        <v>48</v>
      </c>
      <c r="C206" s="22" t="s">
        <v>19</v>
      </c>
      <c r="D206" s="21">
        <f t="shared" si="3"/>
        <v>1.036975</v>
      </c>
      <c r="M206" s="21">
        <v>1036975</v>
      </c>
    </row>
    <row r="207" spans="1:13" x14ac:dyDescent="0.25">
      <c r="A207" s="22" t="s">
        <v>46</v>
      </c>
      <c r="B207" s="22" t="s">
        <v>48</v>
      </c>
      <c r="C207" s="22" t="s">
        <v>20</v>
      </c>
      <c r="D207" s="21">
        <f t="shared" si="3"/>
        <v>1.036975</v>
      </c>
      <c r="M207" s="21">
        <v>1036975</v>
      </c>
    </row>
    <row r="208" spans="1:13" x14ac:dyDescent="0.25">
      <c r="A208" s="22" t="s">
        <v>46</v>
      </c>
      <c r="B208" s="22" t="s">
        <v>48</v>
      </c>
      <c r="C208" s="22" t="s">
        <v>21</v>
      </c>
      <c r="D208" s="21">
        <f t="shared" si="3"/>
        <v>1.036975</v>
      </c>
      <c r="M208" s="21">
        <v>1036975</v>
      </c>
    </row>
    <row r="209" spans="1:13" x14ac:dyDescent="0.25">
      <c r="A209" s="22" t="s">
        <v>46</v>
      </c>
      <c r="B209" s="22" t="s">
        <v>48</v>
      </c>
      <c r="C209" s="22" t="s">
        <v>22</v>
      </c>
      <c r="D209" s="21">
        <f t="shared" si="3"/>
        <v>1.036975</v>
      </c>
      <c r="M209" s="21">
        <v>1036975</v>
      </c>
    </row>
    <row r="210" spans="1:13" x14ac:dyDescent="0.25">
      <c r="A210" s="22" t="s">
        <v>46</v>
      </c>
      <c r="B210" s="22" t="s">
        <v>48</v>
      </c>
      <c r="C210" s="22" t="s">
        <v>23</v>
      </c>
      <c r="D210" s="21">
        <f t="shared" si="3"/>
        <v>1.036975</v>
      </c>
      <c r="M210" s="21">
        <v>1036975</v>
      </c>
    </row>
    <row r="211" spans="1:13" x14ac:dyDescent="0.25">
      <c r="A211" s="22" t="s">
        <v>46</v>
      </c>
      <c r="B211" s="22" t="s">
        <v>48</v>
      </c>
      <c r="C211" s="22" t="s">
        <v>24</v>
      </c>
      <c r="D211" s="21">
        <f t="shared" si="3"/>
        <v>1.036975</v>
      </c>
      <c r="M211" s="21">
        <v>1036975</v>
      </c>
    </row>
    <row r="212" spans="1:13" x14ac:dyDescent="0.25">
      <c r="A212" s="22" t="s">
        <v>46</v>
      </c>
      <c r="B212" s="22" t="s">
        <v>48</v>
      </c>
      <c r="C212" s="22" t="s">
        <v>25</v>
      </c>
      <c r="D212" s="21">
        <f t="shared" si="3"/>
        <v>1.036975</v>
      </c>
      <c r="M212" s="21">
        <v>1036975</v>
      </c>
    </row>
    <row r="213" spans="1:13" x14ac:dyDescent="0.25">
      <c r="A213" s="22" t="s">
        <v>46</v>
      </c>
      <c r="B213" s="22" t="s">
        <v>48</v>
      </c>
      <c r="C213" s="22" t="s">
        <v>26</v>
      </c>
      <c r="D213" s="21">
        <f t="shared" si="3"/>
        <v>1.036975</v>
      </c>
      <c r="M213" s="21">
        <v>1036975</v>
      </c>
    </row>
    <row r="214" spans="1:13" x14ac:dyDescent="0.25">
      <c r="A214" s="22" t="s">
        <v>46</v>
      </c>
      <c r="B214" s="22" t="s">
        <v>48</v>
      </c>
      <c r="C214" s="22" t="s">
        <v>27</v>
      </c>
      <c r="D214" s="21">
        <f t="shared" si="3"/>
        <v>1.036975</v>
      </c>
      <c r="M214" s="21">
        <v>1036975</v>
      </c>
    </row>
    <row r="215" spans="1:13" x14ac:dyDescent="0.25">
      <c r="A215" s="22" t="s">
        <v>46</v>
      </c>
      <c r="B215" s="22" t="s">
        <v>48</v>
      </c>
      <c r="C215" s="22" t="s">
        <v>28</v>
      </c>
      <c r="D215" s="21">
        <f t="shared" si="3"/>
        <v>1.036975</v>
      </c>
      <c r="M215" s="21">
        <v>1036975</v>
      </c>
    </row>
    <row r="216" spans="1:13" x14ac:dyDescent="0.25">
      <c r="A216" s="22" t="s">
        <v>46</v>
      </c>
      <c r="B216" s="22" t="s">
        <v>48</v>
      </c>
      <c r="C216" s="22" t="s">
        <v>29</v>
      </c>
      <c r="D216" s="21">
        <f t="shared" si="3"/>
        <v>1.036975</v>
      </c>
      <c r="M216" s="21">
        <v>1036975</v>
      </c>
    </row>
    <row r="217" spans="1:13" x14ac:dyDescent="0.25">
      <c r="A217" s="22" t="s">
        <v>46</v>
      </c>
      <c r="B217" s="22" t="s">
        <v>48</v>
      </c>
      <c r="C217" s="22" t="s">
        <v>30</v>
      </c>
      <c r="D217" s="21">
        <f t="shared" si="3"/>
        <v>1.036975</v>
      </c>
      <c r="M217" s="21">
        <v>1036975</v>
      </c>
    </row>
    <row r="218" spans="1:13" x14ac:dyDescent="0.25">
      <c r="A218" s="22" t="s">
        <v>31</v>
      </c>
      <c r="B218" s="22" t="s">
        <v>32</v>
      </c>
      <c r="C218" s="22" t="s">
        <v>19</v>
      </c>
      <c r="D218" s="21">
        <f t="shared" si="3"/>
        <v>33.647488000000003</v>
      </c>
      <c r="M218" s="21">
        <v>33647488</v>
      </c>
    </row>
    <row r="219" spans="1:13" x14ac:dyDescent="0.25">
      <c r="A219" s="22" t="s">
        <v>31</v>
      </c>
      <c r="B219" s="22" t="s">
        <v>32</v>
      </c>
      <c r="C219" s="22" t="s">
        <v>20</v>
      </c>
      <c r="D219" s="21">
        <f t="shared" si="3"/>
        <v>33.647488000000003</v>
      </c>
      <c r="M219" s="21">
        <v>33647488</v>
      </c>
    </row>
    <row r="220" spans="1:13" x14ac:dyDescent="0.25">
      <c r="A220" s="22" t="s">
        <v>31</v>
      </c>
      <c r="B220" s="22" t="s">
        <v>32</v>
      </c>
      <c r="C220" s="22" t="s">
        <v>21</v>
      </c>
      <c r="D220" s="21">
        <f t="shared" si="3"/>
        <v>33.647488000000003</v>
      </c>
      <c r="M220" s="21">
        <v>33647488</v>
      </c>
    </row>
    <row r="221" spans="1:13" x14ac:dyDescent="0.25">
      <c r="A221" s="22" t="s">
        <v>31</v>
      </c>
      <c r="B221" s="22" t="s">
        <v>32</v>
      </c>
      <c r="C221" s="22" t="s">
        <v>22</v>
      </c>
      <c r="D221" s="21">
        <f t="shared" si="3"/>
        <v>33.647488000000003</v>
      </c>
      <c r="M221" s="21">
        <v>33647488</v>
      </c>
    </row>
    <row r="222" spans="1:13" x14ac:dyDescent="0.25">
      <c r="A222" s="22" t="s">
        <v>31</v>
      </c>
      <c r="B222" s="22" t="s">
        <v>32</v>
      </c>
      <c r="C222" s="22" t="s">
        <v>23</v>
      </c>
      <c r="D222" s="21">
        <f t="shared" si="3"/>
        <v>33.647488000000003</v>
      </c>
      <c r="M222" s="21">
        <v>33647488</v>
      </c>
    </row>
    <row r="223" spans="1:13" x14ac:dyDescent="0.25">
      <c r="A223" s="22" t="s">
        <v>31</v>
      </c>
      <c r="B223" s="22" t="s">
        <v>32</v>
      </c>
      <c r="C223" s="22" t="s">
        <v>24</v>
      </c>
      <c r="D223" s="21">
        <f t="shared" si="3"/>
        <v>33.647488000000003</v>
      </c>
      <c r="M223" s="21">
        <v>33647488</v>
      </c>
    </row>
    <row r="224" spans="1:13" x14ac:dyDescent="0.25">
      <c r="A224" s="22" t="s">
        <v>31</v>
      </c>
      <c r="B224" s="22" t="s">
        <v>32</v>
      </c>
      <c r="C224" s="22" t="s">
        <v>25</v>
      </c>
      <c r="D224" s="21">
        <f t="shared" si="3"/>
        <v>33.647488000000003</v>
      </c>
      <c r="M224" s="21">
        <v>33647488</v>
      </c>
    </row>
    <row r="225" spans="1:13" x14ac:dyDescent="0.25">
      <c r="A225" s="22" t="s">
        <v>31</v>
      </c>
      <c r="B225" s="22" t="s">
        <v>32</v>
      </c>
      <c r="C225" s="22" t="s">
        <v>26</v>
      </c>
      <c r="D225" s="21">
        <f t="shared" si="3"/>
        <v>33.647488000000003</v>
      </c>
      <c r="M225" s="21">
        <v>33647488</v>
      </c>
    </row>
    <row r="226" spans="1:13" x14ac:dyDescent="0.25">
      <c r="A226" s="22" t="s">
        <v>31</v>
      </c>
      <c r="B226" s="22" t="s">
        <v>32</v>
      </c>
      <c r="C226" s="22" t="s">
        <v>27</v>
      </c>
      <c r="D226" s="21">
        <f t="shared" si="3"/>
        <v>33.647488000000003</v>
      </c>
      <c r="M226" s="21">
        <v>33647488</v>
      </c>
    </row>
    <row r="227" spans="1:13" x14ac:dyDescent="0.25">
      <c r="A227" s="22" t="s">
        <v>31</v>
      </c>
      <c r="B227" s="22" t="s">
        <v>32</v>
      </c>
      <c r="C227" s="22" t="s">
        <v>28</v>
      </c>
      <c r="D227" s="21">
        <f t="shared" si="3"/>
        <v>33.647488000000003</v>
      </c>
      <c r="M227" s="21">
        <v>33647488</v>
      </c>
    </row>
    <row r="228" spans="1:13" x14ac:dyDescent="0.25">
      <c r="A228" s="22" t="s">
        <v>31</v>
      </c>
      <c r="B228" s="22" t="s">
        <v>32</v>
      </c>
      <c r="C228" s="22" t="s">
        <v>29</v>
      </c>
      <c r="D228" s="21">
        <f t="shared" si="3"/>
        <v>33.647488000000003</v>
      </c>
      <c r="M228" s="21">
        <v>33647488</v>
      </c>
    </row>
    <row r="229" spans="1:13" x14ac:dyDescent="0.25">
      <c r="A229" s="22" t="s">
        <v>31</v>
      </c>
      <c r="B229" s="22" t="s">
        <v>32</v>
      </c>
      <c r="C229" s="22" t="s">
        <v>30</v>
      </c>
      <c r="D229" s="21">
        <f t="shared" si="3"/>
        <v>33.647488000000003</v>
      </c>
      <c r="M229" s="21">
        <v>33647488</v>
      </c>
    </row>
    <row r="230" spans="1:13" x14ac:dyDescent="0.25">
      <c r="A230" s="183" t="s">
        <v>455</v>
      </c>
      <c r="B230" s="183" t="s">
        <v>56</v>
      </c>
      <c r="C230" s="183" t="s">
        <v>19</v>
      </c>
      <c r="D230" s="21">
        <f t="shared" si="3"/>
        <v>0.64456000000000002</v>
      </c>
      <c r="M230" s="21">
        <v>644560</v>
      </c>
    </row>
    <row r="231" spans="1:13" x14ac:dyDescent="0.25">
      <c r="A231" s="183" t="s">
        <v>455</v>
      </c>
      <c r="B231" s="183" t="s">
        <v>56</v>
      </c>
      <c r="C231" s="183" t="s">
        <v>20</v>
      </c>
      <c r="D231" s="21">
        <f t="shared" si="3"/>
        <v>0.64456000000000002</v>
      </c>
      <c r="M231" s="21">
        <v>644560</v>
      </c>
    </row>
    <row r="232" spans="1:13" x14ac:dyDescent="0.25">
      <c r="A232" s="183" t="s">
        <v>455</v>
      </c>
      <c r="B232" s="183" t="s">
        <v>56</v>
      </c>
      <c r="C232" s="183" t="s">
        <v>21</v>
      </c>
      <c r="D232" s="21">
        <f t="shared" si="3"/>
        <v>0.64456000000000002</v>
      </c>
      <c r="M232" s="21">
        <v>644560</v>
      </c>
    </row>
    <row r="233" spans="1:13" x14ac:dyDescent="0.25">
      <c r="A233" s="183" t="s">
        <v>455</v>
      </c>
      <c r="B233" s="183" t="s">
        <v>56</v>
      </c>
      <c r="C233" s="183" t="s">
        <v>22</v>
      </c>
      <c r="D233" s="21">
        <f t="shared" si="3"/>
        <v>0.64456000000000002</v>
      </c>
      <c r="M233" s="21">
        <v>644560</v>
      </c>
    </row>
    <row r="234" spans="1:13" x14ac:dyDescent="0.25">
      <c r="A234" s="183" t="s">
        <v>455</v>
      </c>
      <c r="B234" s="183" t="s">
        <v>56</v>
      </c>
      <c r="C234" s="183" t="s">
        <v>23</v>
      </c>
      <c r="D234" s="21">
        <f t="shared" si="3"/>
        <v>0.64456000000000002</v>
      </c>
      <c r="M234" s="21">
        <v>644560</v>
      </c>
    </row>
    <row r="235" spans="1:13" x14ac:dyDescent="0.25">
      <c r="A235" s="183" t="s">
        <v>455</v>
      </c>
      <c r="B235" s="183" t="s">
        <v>56</v>
      </c>
      <c r="C235" s="183" t="s">
        <v>24</v>
      </c>
      <c r="D235" s="21">
        <f t="shared" si="3"/>
        <v>0.64456000000000002</v>
      </c>
      <c r="M235" s="21">
        <v>644560</v>
      </c>
    </row>
    <row r="236" spans="1:13" x14ac:dyDescent="0.25">
      <c r="A236" s="183" t="s">
        <v>455</v>
      </c>
      <c r="B236" s="183" t="s">
        <v>56</v>
      </c>
      <c r="C236" s="183" t="s">
        <v>25</v>
      </c>
      <c r="D236" s="21">
        <f t="shared" si="3"/>
        <v>0.64456000000000002</v>
      </c>
      <c r="M236" s="21">
        <v>644560</v>
      </c>
    </row>
    <row r="237" spans="1:13" x14ac:dyDescent="0.25">
      <c r="A237" s="183" t="s">
        <v>455</v>
      </c>
      <c r="B237" s="183" t="s">
        <v>56</v>
      </c>
      <c r="C237" s="183" t="s">
        <v>26</v>
      </c>
      <c r="D237" s="21">
        <f t="shared" si="3"/>
        <v>0.64456000000000002</v>
      </c>
      <c r="M237" s="21">
        <v>644560</v>
      </c>
    </row>
    <row r="238" spans="1:13" x14ac:dyDescent="0.25">
      <c r="A238" s="183" t="s">
        <v>455</v>
      </c>
      <c r="B238" s="183" t="s">
        <v>56</v>
      </c>
      <c r="C238" s="183" t="s">
        <v>27</v>
      </c>
      <c r="D238" s="21">
        <f t="shared" si="3"/>
        <v>0.64456000000000002</v>
      </c>
      <c r="M238" s="21">
        <v>644560</v>
      </c>
    </row>
    <row r="239" spans="1:13" x14ac:dyDescent="0.25">
      <c r="A239" s="183" t="s">
        <v>455</v>
      </c>
      <c r="B239" s="183" t="s">
        <v>56</v>
      </c>
      <c r="C239" s="183" t="s">
        <v>28</v>
      </c>
      <c r="D239" s="21">
        <f t="shared" si="3"/>
        <v>0.64456000000000002</v>
      </c>
      <c r="M239" s="21">
        <v>644560</v>
      </c>
    </row>
    <row r="240" spans="1:13" x14ac:dyDescent="0.25">
      <c r="A240" s="183" t="s">
        <v>455</v>
      </c>
      <c r="B240" s="183" t="s">
        <v>56</v>
      </c>
      <c r="C240" s="183" t="s">
        <v>29</v>
      </c>
      <c r="D240" s="21">
        <f t="shared" si="3"/>
        <v>0.64456000000000002</v>
      </c>
      <c r="M240" s="21">
        <v>644560</v>
      </c>
    </row>
    <row r="241" spans="1:13" x14ac:dyDescent="0.25">
      <c r="A241" s="183" t="s">
        <v>455</v>
      </c>
      <c r="B241" s="183" t="s">
        <v>56</v>
      </c>
      <c r="C241" s="183" t="s">
        <v>30</v>
      </c>
      <c r="D241" s="21">
        <f t="shared" si="3"/>
        <v>0.64456000000000002</v>
      </c>
      <c r="M241" s="21">
        <v>644560</v>
      </c>
    </row>
    <row r="242" spans="1:13" x14ac:dyDescent="0.25">
      <c r="A242" s="183" t="s">
        <v>58</v>
      </c>
      <c r="B242" s="183" t="s">
        <v>57</v>
      </c>
      <c r="C242" s="183" t="s">
        <v>19</v>
      </c>
      <c r="D242" s="21">
        <f t="shared" si="3"/>
        <v>0.54898800000000003</v>
      </c>
      <c r="M242" s="21">
        <v>548988</v>
      </c>
    </row>
    <row r="243" spans="1:13" x14ac:dyDescent="0.25">
      <c r="A243" s="183" t="s">
        <v>58</v>
      </c>
      <c r="B243" s="183" t="s">
        <v>57</v>
      </c>
      <c r="C243" s="183" t="s">
        <v>20</v>
      </c>
      <c r="D243" s="21">
        <f t="shared" si="3"/>
        <v>0.54898800000000003</v>
      </c>
      <c r="M243" s="21">
        <v>548988</v>
      </c>
    </row>
    <row r="244" spans="1:13" x14ac:dyDescent="0.25">
      <c r="A244" s="183" t="s">
        <v>58</v>
      </c>
      <c r="B244" s="183" t="s">
        <v>57</v>
      </c>
      <c r="C244" s="183" t="s">
        <v>21</v>
      </c>
      <c r="D244" s="21">
        <f t="shared" si="3"/>
        <v>0.54898800000000003</v>
      </c>
      <c r="M244" s="21">
        <v>548988</v>
      </c>
    </row>
    <row r="245" spans="1:13" x14ac:dyDescent="0.25">
      <c r="A245" s="183" t="s">
        <v>58</v>
      </c>
      <c r="B245" s="183" t="s">
        <v>57</v>
      </c>
      <c r="C245" s="183" t="s">
        <v>22</v>
      </c>
      <c r="D245" s="21">
        <f t="shared" si="3"/>
        <v>0.54898800000000003</v>
      </c>
      <c r="M245" s="21">
        <v>548988</v>
      </c>
    </row>
    <row r="246" spans="1:13" x14ac:dyDescent="0.25">
      <c r="A246" s="183" t="s">
        <v>58</v>
      </c>
      <c r="B246" s="183" t="s">
        <v>57</v>
      </c>
      <c r="C246" s="183" t="s">
        <v>23</v>
      </c>
      <c r="D246" s="21">
        <f t="shared" si="3"/>
        <v>0.54898800000000003</v>
      </c>
      <c r="M246" s="21">
        <v>548988</v>
      </c>
    </row>
    <row r="247" spans="1:13" x14ac:dyDescent="0.25">
      <c r="A247" s="183" t="s">
        <v>58</v>
      </c>
      <c r="B247" s="183" t="s">
        <v>57</v>
      </c>
      <c r="C247" s="183" t="s">
        <v>24</v>
      </c>
      <c r="D247" s="21">
        <f t="shared" si="3"/>
        <v>0.54898800000000003</v>
      </c>
      <c r="M247" s="21">
        <v>548988</v>
      </c>
    </row>
    <row r="248" spans="1:13" x14ac:dyDescent="0.25">
      <c r="A248" s="183" t="s">
        <v>58</v>
      </c>
      <c r="B248" s="183" t="s">
        <v>57</v>
      </c>
      <c r="C248" s="183" t="s">
        <v>25</v>
      </c>
      <c r="D248" s="21">
        <f t="shared" si="3"/>
        <v>0.54898800000000003</v>
      </c>
      <c r="M248" s="21">
        <v>548988</v>
      </c>
    </row>
    <row r="249" spans="1:13" x14ac:dyDescent="0.25">
      <c r="A249" s="183" t="s">
        <v>58</v>
      </c>
      <c r="B249" s="183" t="s">
        <v>57</v>
      </c>
      <c r="C249" s="183" t="s">
        <v>26</v>
      </c>
      <c r="D249" s="21">
        <f t="shared" si="3"/>
        <v>0.54898800000000003</v>
      </c>
      <c r="M249" s="21">
        <v>548988</v>
      </c>
    </row>
    <row r="250" spans="1:13" x14ac:dyDescent="0.25">
      <c r="A250" s="183" t="s">
        <v>58</v>
      </c>
      <c r="B250" s="183" t="s">
        <v>57</v>
      </c>
      <c r="C250" s="183" t="s">
        <v>27</v>
      </c>
      <c r="D250" s="21">
        <f t="shared" si="3"/>
        <v>0.54898800000000003</v>
      </c>
      <c r="M250" s="21">
        <v>548988</v>
      </c>
    </row>
    <row r="251" spans="1:13" x14ac:dyDescent="0.25">
      <c r="A251" s="183" t="s">
        <v>58</v>
      </c>
      <c r="B251" s="183" t="s">
        <v>57</v>
      </c>
      <c r="C251" s="183" t="s">
        <v>28</v>
      </c>
      <c r="D251" s="21">
        <f t="shared" si="3"/>
        <v>0.54898800000000003</v>
      </c>
      <c r="M251" s="21">
        <v>548988</v>
      </c>
    </row>
    <row r="252" spans="1:13" x14ac:dyDescent="0.25">
      <c r="A252" s="183" t="s">
        <v>58</v>
      </c>
      <c r="B252" s="183" t="s">
        <v>57</v>
      </c>
      <c r="C252" s="183" t="s">
        <v>29</v>
      </c>
      <c r="D252" s="21">
        <f t="shared" si="3"/>
        <v>0.54898800000000003</v>
      </c>
      <c r="M252" s="21">
        <v>548988</v>
      </c>
    </row>
    <row r="253" spans="1:13" x14ac:dyDescent="0.25">
      <c r="A253" s="183" t="s">
        <v>58</v>
      </c>
      <c r="B253" s="183" t="s">
        <v>57</v>
      </c>
      <c r="C253" s="183" t="s">
        <v>30</v>
      </c>
      <c r="D253" s="21">
        <f t="shared" si="3"/>
        <v>0.54898800000000003</v>
      </c>
      <c r="M253" s="21">
        <v>548988</v>
      </c>
    </row>
    <row r="254" spans="1:13" x14ac:dyDescent="0.25">
      <c r="A254" s="183" t="s">
        <v>59</v>
      </c>
      <c r="B254" s="183" t="s">
        <v>455</v>
      </c>
      <c r="C254" s="183" t="s">
        <v>19</v>
      </c>
      <c r="D254" s="21">
        <f t="shared" si="3"/>
        <v>1.493862</v>
      </c>
      <c r="M254" s="21">
        <v>1493862</v>
      </c>
    </row>
    <row r="255" spans="1:13" x14ac:dyDescent="0.25">
      <c r="A255" s="183" t="s">
        <v>59</v>
      </c>
      <c r="B255" s="183" t="s">
        <v>455</v>
      </c>
      <c r="C255" s="183" t="s">
        <v>20</v>
      </c>
      <c r="D255" s="21">
        <f t="shared" si="3"/>
        <v>1.493862</v>
      </c>
      <c r="M255" s="21">
        <v>1493862</v>
      </c>
    </row>
    <row r="256" spans="1:13" x14ac:dyDescent="0.25">
      <c r="A256" s="183" t="s">
        <v>59</v>
      </c>
      <c r="B256" s="183" t="s">
        <v>455</v>
      </c>
      <c r="C256" s="183" t="s">
        <v>21</v>
      </c>
      <c r="D256" s="21">
        <f t="shared" si="3"/>
        <v>1.493862</v>
      </c>
      <c r="M256" s="21">
        <v>1493862</v>
      </c>
    </row>
    <row r="257" spans="1:13" x14ac:dyDescent="0.25">
      <c r="A257" s="183" t="s">
        <v>59</v>
      </c>
      <c r="B257" s="183" t="s">
        <v>455</v>
      </c>
      <c r="C257" s="183" t="s">
        <v>22</v>
      </c>
      <c r="D257" s="21">
        <f t="shared" si="3"/>
        <v>1.493862</v>
      </c>
      <c r="M257" s="21">
        <v>1493862</v>
      </c>
    </row>
    <row r="258" spans="1:13" x14ac:dyDescent="0.25">
      <c r="A258" s="183" t="s">
        <v>59</v>
      </c>
      <c r="B258" s="183" t="s">
        <v>455</v>
      </c>
      <c r="C258" s="183" t="s">
        <v>23</v>
      </c>
      <c r="D258" s="21">
        <f t="shared" si="3"/>
        <v>1.493862</v>
      </c>
      <c r="M258" s="21">
        <v>1493862</v>
      </c>
    </row>
    <row r="259" spans="1:13" x14ac:dyDescent="0.25">
      <c r="A259" s="183" t="s">
        <v>59</v>
      </c>
      <c r="B259" s="183" t="s">
        <v>455</v>
      </c>
      <c r="C259" s="183" t="s">
        <v>24</v>
      </c>
      <c r="D259" s="21">
        <f t="shared" ref="D259:D322" si="4">M259/1000000</f>
        <v>1.493862</v>
      </c>
      <c r="M259" s="21">
        <v>1493862</v>
      </c>
    </row>
    <row r="260" spans="1:13" x14ac:dyDescent="0.25">
      <c r="A260" s="183" t="s">
        <v>59</v>
      </c>
      <c r="B260" s="183" t="s">
        <v>455</v>
      </c>
      <c r="C260" s="183" t="s">
        <v>25</v>
      </c>
      <c r="D260" s="21">
        <f t="shared" si="4"/>
        <v>1.493862</v>
      </c>
      <c r="M260" s="21">
        <v>1493862</v>
      </c>
    </row>
    <row r="261" spans="1:13" x14ac:dyDescent="0.25">
      <c r="A261" s="183" t="s">
        <v>59</v>
      </c>
      <c r="B261" s="183" t="s">
        <v>455</v>
      </c>
      <c r="C261" s="183" t="s">
        <v>26</v>
      </c>
      <c r="D261" s="21">
        <f t="shared" si="4"/>
        <v>1.493862</v>
      </c>
      <c r="M261" s="21">
        <v>1493862</v>
      </c>
    </row>
    <row r="262" spans="1:13" x14ac:dyDescent="0.25">
      <c r="A262" s="183" t="s">
        <v>59</v>
      </c>
      <c r="B262" s="183" t="s">
        <v>455</v>
      </c>
      <c r="C262" s="183" t="s">
        <v>27</v>
      </c>
      <c r="D262" s="21">
        <f t="shared" si="4"/>
        <v>1.493862</v>
      </c>
      <c r="M262" s="21">
        <v>1493862</v>
      </c>
    </row>
    <row r="263" spans="1:13" x14ac:dyDescent="0.25">
      <c r="A263" s="183" t="s">
        <v>59</v>
      </c>
      <c r="B263" s="183" t="s">
        <v>455</v>
      </c>
      <c r="C263" s="183" t="s">
        <v>28</v>
      </c>
      <c r="D263" s="21">
        <f t="shared" si="4"/>
        <v>1.493862</v>
      </c>
      <c r="M263" s="21">
        <v>1493862</v>
      </c>
    </row>
    <row r="264" spans="1:13" x14ac:dyDescent="0.25">
      <c r="A264" s="183" t="s">
        <v>59</v>
      </c>
      <c r="B264" s="183" t="s">
        <v>455</v>
      </c>
      <c r="C264" s="183" t="s">
        <v>29</v>
      </c>
      <c r="D264" s="21">
        <f t="shared" si="4"/>
        <v>1.493862</v>
      </c>
      <c r="M264" s="21">
        <v>1493862</v>
      </c>
    </row>
    <row r="265" spans="1:13" x14ac:dyDescent="0.25">
      <c r="A265" s="183" t="s">
        <v>59</v>
      </c>
      <c r="B265" s="183" t="s">
        <v>455</v>
      </c>
      <c r="C265" s="183" t="s">
        <v>30</v>
      </c>
      <c r="D265" s="21">
        <f t="shared" si="4"/>
        <v>1.493862</v>
      </c>
      <c r="M265" s="21">
        <v>1493862</v>
      </c>
    </row>
    <row r="266" spans="1:13" x14ac:dyDescent="0.25">
      <c r="A266" s="183" t="s">
        <v>57</v>
      </c>
      <c r="B266" s="183" t="s">
        <v>458</v>
      </c>
      <c r="C266" s="183" t="s">
        <v>19</v>
      </c>
      <c r="D266" s="21">
        <f t="shared" si="4"/>
        <v>0.22342300000000001</v>
      </c>
      <c r="M266" s="21">
        <v>223423</v>
      </c>
    </row>
    <row r="267" spans="1:13" x14ac:dyDescent="0.25">
      <c r="A267" s="183" t="s">
        <v>57</v>
      </c>
      <c r="B267" s="183" t="s">
        <v>458</v>
      </c>
      <c r="C267" s="183" t="s">
        <v>20</v>
      </c>
      <c r="D267" s="21">
        <f t="shared" si="4"/>
        <v>0.22342300000000001</v>
      </c>
      <c r="M267" s="21">
        <v>223423</v>
      </c>
    </row>
    <row r="268" spans="1:13" x14ac:dyDescent="0.25">
      <c r="A268" s="183" t="s">
        <v>57</v>
      </c>
      <c r="B268" s="183" t="s">
        <v>458</v>
      </c>
      <c r="C268" s="183" t="s">
        <v>21</v>
      </c>
      <c r="D268" s="21">
        <f t="shared" si="4"/>
        <v>0.22342300000000001</v>
      </c>
      <c r="M268" s="21">
        <v>223423</v>
      </c>
    </row>
    <row r="269" spans="1:13" x14ac:dyDescent="0.25">
      <c r="A269" s="183" t="s">
        <v>57</v>
      </c>
      <c r="B269" s="183" t="s">
        <v>458</v>
      </c>
      <c r="C269" s="183" t="s">
        <v>22</v>
      </c>
      <c r="D269" s="21">
        <f t="shared" si="4"/>
        <v>0.22342300000000001</v>
      </c>
      <c r="M269" s="21">
        <v>223423</v>
      </c>
    </row>
    <row r="270" spans="1:13" x14ac:dyDescent="0.25">
      <c r="A270" s="183" t="s">
        <v>57</v>
      </c>
      <c r="B270" s="183" t="s">
        <v>458</v>
      </c>
      <c r="C270" s="183" t="s">
        <v>23</v>
      </c>
      <c r="D270" s="21">
        <f t="shared" si="4"/>
        <v>0.22342300000000001</v>
      </c>
      <c r="M270" s="21">
        <v>223423</v>
      </c>
    </row>
    <row r="271" spans="1:13" x14ac:dyDescent="0.25">
      <c r="A271" s="183" t="s">
        <v>57</v>
      </c>
      <c r="B271" s="183" t="s">
        <v>458</v>
      </c>
      <c r="C271" s="183" t="s">
        <v>24</v>
      </c>
      <c r="D271" s="21">
        <f t="shared" si="4"/>
        <v>0.22342300000000001</v>
      </c>
      <c r="M271" s="21">
        <v>223423</v>
      </c>
    </row>
    <row r="272" spans="1:13" x14ac:dyDescent="0.25">
      <c r="A272" s="183" t="s">
        <v>57</v>
      </c>
      <c r="B272" s="183" t="s">
        <v>458</v>
      </c>
      <c r="C272" s="183" t="s">
        <v>25</v>
      </c>
      <c r="D272" s="21">
        <f t="shared" si="4"/>
        <v>0.22342300000000001</v>
      </c>
      <c r="M272" s="21">
        <v>223423</v>
      </c>
    </row>
    <row r="273" spans="1:13" x14ac:dyDescent="0.25">
      <c r="A273" s="183" t="s">
        <v>57</v>
      </c>
      <c r="B273" s="183" t="s">
        <v>458</v>
      </c>
      <c r="C273" s="183" t="s">
        <v>26</v>
      </c>
      <c r="D273" s="21">
        <f t="shared" si="4"/>
        <v>0.22342300000000001</v>
      </c>
      <c r="M273" s="21">
        <v>223423</v>
      </c>
    </row>
    <row r="274" spans="1:13" x14ac:dyDescent="0.25">
      <c r="A274" s="183" t="s">
        <v>57</v>
      </c>
      <c r="B274" s="183" t="s">
        <v>458</v>
      </c>
      <c r="C274" s="183" t="s">
        <v>27</v>
      </c>
      <c r="D274" s="21">
        <f t="shared" si="4"/>
        <v>0.22342300000000001</v>
      </c>
      <c r="M274" s="21">
        <v>223423</v>
      </c>
    </row>
    <row r="275" spans="1:13" x14ac:dyDescent="0.25">
      <c r="A275" s="183" t="s">
        <v>57</v>
      </c>
      <c r="B275" s="183" t="s">
        <v>458</v>
      </c>
      <c r="C275" s="183" t="s">
        <v>28</v>
      </c>
      <c r="D275" s="21">
        <f t="shared" si="4"/>
        <v>0.22342300000000001</v>
      </c>
      <c r="M275" s="21">
        <v>223423</v>
      </c>
    </row>
    <row r="276" spans="1:13" x14ac:dyDescent="0.25">
      <c r="A276" s="183" t="s">
        <v>57</v>
      </c>
      <c r="B276" s="183" t="s">
        <v>458</v>
      </c>
      <c r="C276" s="183" t="s">
        <v>29</v>
      </c>
      <c r="D276" s="21">
        <f t="shared" si="4"/>
        <v>0.22342300000000001</v>
      </c>
      <c r="M276" s="21">
        <v>223423</v>
      </c>
    </row>
    <row r="277" spans="1:13" x14ac:dyDescent="0.25">
      <c r="A277" s="183" t="s">
        <v>57</v>
      </c>
      <c r="B277" s="183" t="s">
        <v>458</v>
      </c>
      <c r="C277" s="183" t="s">
        <v>30</v>
      </c>
      <c r="D277" s="21">
        <f t="shared" si="4"/>
        <v>0.22342300000000001</v>
      </c>
      <c r="M277" s="21">
        <v>223423</v>
      </c>
    </row>
    <row r="278" spans="1:13" x14ac:dyDescent="0.25">
      <c r="A278" s="183" t="s">
        <v>50</v>
      </c>
      <c r="B278" s="183" t="s">
        <v>49</v>
      </c>
      <c r="C278" s="183" t="s">
        <v>19</v>
      </c>
      <c r="D278" s="21">
        <f t="shared" si="4"/>
        <v>1.788421</v>
      </c>
      <c r="M278" s="21">
        <v>1788421</v>
      </c>
    </row>
    <row r="279" spans="1:13" x14ac:dyDescent="0.25">
      <c r="A279" s="183" t="s">
        <v>50</v>
      </c>
      <c r="B279" s="183" t="s">
        <v>49</v>
      </c>
      <c r="C279" s="183" t="s">
        <v>20</v>
      </c>
      <c r="D279" s="21">
        <f t="shared" si="4"/>
        <v>1.788421</v>
      </c>
      <c r="M279" s="21">
        <v>1788421</v>
      </c>
    </row>
    <row r="280" spans="1:13" x14ac:dyDescent="0.25">
      <c r="A280" s="183" t="s">
        <v>50</v>
      </c>
      <c r="B280" s="183" t="s">
        <v>49</v>
      </c>
      <c r="C280" s="183" t="s">
        <v>21</v>
      </c>
      <c r="D280" s="21">
        <f t="shared" si="4"/>
        <v>1.788421</v>
      </c>
      <c r="M280" s="21">
        <v>1788421</v>
      </c>
    </row>
    <row r="281" spans="1:13" x14ac:dyDescent="0.25">
      <c r="A281" s="183" t="s">
        <v>50</v>
      </c>
      <c r="B281" s="183" t="s">
        <v>49</v>
      </c>
      <c r="C281" s="183" t="s">
        <v>22</v>
      </c>
      <c r="D281" s="21">
        <f t="shared" si="4"/>
        <v>1.788421</v>
      </c>
      <c r="M281" s="21">
        <v>1788421</v>
      </c>
    </row>
    <row r="282" spans="1:13" x14ac:dyDescent="0.25">
      <c r="A282" s="183" t="s">
        <v>50</v>
      </c>
      <c r="B282" s="183" t="s">
        <v>49</v>
      </c>
      <c r="C282" s="183" t="s">
        <v>23</v>
      </c>
      <c r="D282" s="21">
        <f t="shared" si="4"/>
        <v>1.788421</v>
      </c>
      <c r="M282" s="21">
        <v>1788421</v>
      </c>
    </row>
    <row r="283" spans="1:13" x14ac:dyDescent="0.25">
      <c r="A283" s="183" t="s">
        <v>50</v>
      </c>
      <c r="B283" s="183" t="s">
        <v>49</v>
      </c>
      <c r="C283" s="183" t="s">
        <v>24</v>
      </c>
      <c r="D283" s="21">
        <f t="shared" si="4"/>
        <v>1.788421</v>
      </c>
      <c r="M283" s="21">
        <v>1788421</v>
      </c>
    </row>
    <row r="284" spans="1:13" x14ac:dyDescent="0.25">
      <c r="A284" s="183" t="s">
        <v>50</v>
      </c>
      <c r="B284" s="183" t="s">
        <v>49</v>
      </c>
      <c r="C284" s="183" t="s">
        <v>25</v>
      </c>
      <c r="D284" s="21">
        <f t="shared" si="4"/>
        <v>1.788421</v>
      </c>
      <c r="M284" s="21">
        <v>1788421</v>
      </c>
    </row>
    <row r="285" spans="1:13" x14ac:dyDescent="0.25">
      <c r="A285" s="183" t="s">
        <v>50</v>
      </c>
      <c r="B285" s="183" t="s">
        <v>49</v>
      </c>
      <c r="C285" s="183" t="s">
        <v>26</v>
      </c>
      <c r="D285" s="21">
        <f t="shared" si="4"/>
        <v>1.788421</v>
      </c>
      <c r="M285" s="21">
        <v>1788421</v>
      </c>
    </row>
    <row r="286" spans="1:13" x14ac:dyDescent="0.25">
      <c r="A286" s="183" t="s">
        <v>50</v>
      </c>
      <c r="B286" s="183" t="s">
        <v>49</v>
      </c>
      <c r="C286" s="183" t="s">
        <v>27</v>
      </c>
      <c r="D286" s="21">
        <f t="shared" si="4"/>
        <v>1.788421</v>
      </c>
      <c r="M286" s="21">
        <v>1788421</v>
      </c>
    </row>
    <row r="287" spans="1:13" x14ac:dyDescent="0.25">
      <c r="A287" s="183" t="s">
        <v>50</v>
      </c>
      <c r="B287" s="183" t="s">
        <v>49</v>
      </c>
      <c r="C287" s="183" t="s">
        <v>28</v>
      </c>
      <c r="D287" s="21">
        <f t="shared" si="4"/>
        <v>1.788421</v>
      </c>
      <c r="M287" s="21">
        <v>1788421</v>
      </c>
    </row>
    <row r="288" spans="1:13" x14ac:dyDescent="0.25">
      <c r="A288" s="183" t="s">
        <v>50</v>
      </c>
      <c r="B288" s="183" t="s">
        <v>49</v>
      </c>
      <c r="C288" s="183" t="s">
        <v>29</v>
      </c>
      <c r="D288" s="21">
        <f t="shared" si="4"/>
        <v>1.788421</v>
      </c>
      <c r="M288" s="21">
        <v>1788421</v>
      </c>
    </row>
    <row r="289" spans="1:13" x14ac:dyDescent="0.25">
      <c r="A289" s="183" t="s">
        <v>50</v>
      </c>
      <c r="B289" s="183" t="s">
        <v>49</v>
      </c>
      <c r="C289" s="183" t="s">
        <v>30</v>
      </c>
      <c r="D289" s="21">
        <f t="shared" si="4"/>
        <v>1.788421</v>
      </c>
      <c r="M289" s="21">
        <v>1788421</v>
      </c>
    </row>
    <row r="290" spans="1:13" x14ac:dyDescent="0.25">
      <c r="A290" s="183" t="s">
        <v>458</v>
      </c>
      <c r="B290" s="183" t="s">
        <v>461</v>
      </c>
      <c r="C290" s="183" t="s">
        <v>19</v>
      </c>
      <c r="D290" s="21">
        <f t="shared" si="4"/>
        <v>0.60298399999999996</v>
      </c>
      <c r="M290" s="21">
        <v>602984</v>
      </c>
    </row>
    <row r="291" spans="1:13" x14ac:dyDescent="0.25">
      <c r="A291" s="183" t="s">
        <v>458</v>
      </c>
      <c r="B291" s="183" t="s">
        <v>461</v>
      </c>
      <c r="C291" s="183" t="s">
        <v>20</v>
      </c>
      <c r="D291" s="21">
        <f t="shared" si="4"/>
        <v>0.60298399999999996</v>
      </c>
      <c r="M291" s="21">
        <v>602984</v>
      </c>
    </row>
    <row r="292" spans="1:13" x14ac:dyDescent="0.25">
      <c r="A292" s="183" t="s">
        <v>458</v>
      </c>
      <c r="B292" s="183" t="s">
        <v>461</v>
      </c>
      <c r="C292" s="183" t="s">
        <v>21</v>
      </c>
      <c r="D292" s="21">
        <f t="shared" si="4"/>
        <v>0.60298399999999996</v>
      </c>
      <c r="M292" s="21">
        <v>602984</v>
      </c>
    </row>
    <row r="293" spans="1:13" x14ac:dyDescent="0.25">
      <c r="A293" s="183" t="s">
        <v>458</v>
      </c>
      <c r="B293" s="183" t="s">
        <v>461</v>
      </c>
      <c r="C293" s="183" t="s">
        <v>22</v>
      </c>
      <c r="D293" s="21">
        <f t="shared" si="4"/>
        <v>0.60298399999999996</v>
      </c>
      <c r="M293" s="21">
        <v>602984</v>
      </c>
    </row>
    <row r="294" spans="1:13" x14ac:dyDescent="0.25">
      <c r="A294" s="183" t="s">
        <v>458</v>
      </c>
      <c r="B294" s="183" t="s">
        <v>461</v>
      </c>
      <c r="C294" s="183" t="s">
        <v>23</v>
      </c>
      <c r="D294" s="21">
        <f t="shared" si="4"/>
        <v>0.60298399999999996</v>
      </c>
      <c r="M294" s="21">
        <v>602984</v>
      </c>
    </row>
    <row r="295" spans="1:13" x14ac:dyDescent="0.25">
      <c r="A295" s="183" t="s">
        <v>458</v>
      </c>
      <c r="B295" s="183" t="s">
        <v>461</v>
      </c>
      <c r="C295" s="183" t="s">
        <v>24</v>
      </c>
      <c r="D295" s="21">
        <f t="shared" si="4"/>
        <v>0.60298399999999996</v>
      </c>
      <c r="M295" s="21">
        <v>602984</v>
      </c>
    </row>
    <row r="296" spans="1:13" x14ac:dyDescent="0.25">
      <c r="A296" s="183" t="s">
        <v>458</v>
      </c>
      <c r="B296" s="183" t="s">
        <v>461</v>
      </c>
      <c r="C296" s="183" t="s">
        <v>25</v>
      </c>
      <c r="D296" s="21">
        <f t="shared" si="4"/>
        <v>0.60298399999999996</v>
      </c>
      <c r="M296" s="21">
        <v>602984</v>
      </c>
    </row>
    <row r="297" spans="1:13" x14ac:dyDescent="0.25">
      <c r="A297" s="183" t="s">
        <v>458</v>
      </c>
      <c r="B297" s="183" t="s">
        <v>461</v>
      </c>
      <c r="C297" s="183" t="s">
        <v>26</v>
      </c>
      <c r="D297" s="21">
        <f t="shared" si="4"/>
        <v>0.60298399999999996</v>
      </c>
      <c r="M297" s="21">
        <v>602984</v>
      </c>
    </row>
    <row r="298" spans="1:13" x14ac:dyDescent="0.25">
      <c r="A298" s="183" t="s">
        <v>458</v>
      </c>
      <c r="B298" s="183" t="s">
        <v>461</v>
      </c>
      <c r="C298" s="183" t="s">
        <v>27</v>
      </c>
      <c r="D298" s="21">
        <f t="shared" si="4"/>
        <v>0.60298399999999996</v>
      </c>
      <c r="M298" s="21">
        <v>602984</v>
      </c>
    </row>
    <row r="299" spans="1:13" x14ac:dyDescent="0.25">
      <c r="A299" s="183" t="s">
        <v>458</v>
      </c>
      <c r="B299" s="183" t="s">
        <v>461</v>
      </c>
      <c r="C299" s="183" t="s">
        <v>28</v>
      </c>
      <c r="D299" s="21">
        <f t="shared" si="4"/>
        <v>0.60298399999999996</v>
      </c>
      <c r="M299" s="21">
        <v>602984</v>
      </c>
    </row>
    <row r="300" spans="1:13" x14ac:dyDescent="0.25">
      <c r="A300" s="183" t="s">
        <v>458</v>
      </c>
      <c r="B300" s="183" t="s">
        <v>461</v>
      </c>
      <c r="C300" s="183" t="s">
        <v>29</v>
      </c>
      <c r="D300" s="21">
        <f t="shared" si="4"/>
        <v>0.60298399999999996</v>
      </c>
      <c r="M300" s="21">
        <v>602984</v>
      </c>
    </row>
    <row r="301" spans="1:13" x14ac:dyDescent="0.25">
      <c r="A301" s="183" t="s">
        <v>458</v>
      </c>
      <c r="B301" s="183" t="s">
        <v>461</v>
      </c>
      <c r="C301" s="183" t="s">
        <v>30</v>
      </c>
      <c r="D301" s="21">
        <f t="shared" si="4"/>
        <v>0.60298399999999996</v>
      </c>
      <c r="M301" s="21">
        <v>602984</v>
      </c>
    </row>
    <row r="302" spans="1:13" x14ac:dyDescent="0.25">
      <c r="A302" s="183" t="s">
        <v>461</v>
      </c>
      <c r="B302" s="183" t="s">
        <v>56</v>
      </c>
      <c r="C302" s="183" t="s">
        <v>19</v>
      </c>
      <c r="D302" s="21">
        <f t="shared" si="4"/>
        <v>0.27528399999999997</v>
      </c>
      <c r="M302" s="21">
        <v>275284</v>
      </c>
    </row>
    <row r="303" spans="1:13" x14ac:dyDescent="0.25">
      <c r="A303" s="183" t="s">
        <v>461</v>
      </c>
      <c r="B303" s="183" t="s">
        <v>56</v>
      </c>
      <c r="C303" s="183" t="s">
        <v>20</v>
      </c>
      <c r="D303" s="21">
        <f t="shared" si="4"/>
        <v>0.27528399999999997</v>
      </c>
      <c r="M303" s="21">
        <v>275284</v>
      </c>
    </row>
    <row r="304" spans="1:13" x14ac:dyDescent="0.25">
      <c r="A304" s="183" t="s">
        <v>461</v>
      </c>
      <c r="B304" s="183" t="s">
        <v>56</v>
      </c>
      <c r="C304" s="183" t="s">
        <v>21</v>
      </c>
      <c r="D304" s="21">
        <f t="shared" si="4"/>
        <v>0.27528399999999997</v>
      </c>
      <c r="M304" s="21">
        <v>275284</v>
      </c>
    </row>
    <row r="305" spans="1:13" x14ac:dyDescent="0.25">
      <c r="A305" s="183" t="s">
        <v>461</v>
      </c>
      <c r="B305" s="183" t="s">
        <v>56</v>
      </c>
      <c r="C305" s="183" t="s">
        <v>22</v>
      </c>
      <c r="D305" s="21">
        <f t="shared" si="4"/>
        <v>0.27528399999999997</v>
      </c>
      <c r="M305" s="21">
        <v>275284</v>
      </c>
    </row>
    <row r="306" spans="1:13" x14ac:dyDescent="0.25">
      <c r="A306" s="183" t="s">
        <v>461</v>
      </c>
      <c r="B306" s="183" t="s">
        <v>56</v>
      </c>
      <c r="C306" s="183" t="s">
        <v>23</v>
      </c>
      <c r="D306" s="21">
        <f t="shared" si="4"/>
        <v>0.27528399999999997</v>
      </c>
      <c r="M306" s="21">
        <v>275284</v>
      </c>
    </row>
    <row r="307" spans="1:13" x14ac:dyDescent="0.25">
      <c r="A307" s="183" t="s">
        <v>461</v>
      </c>
      <c r="B307" s="183" t="s">
        <v>56</v>
      </c>
      <c r="C307" s="183" t="s">
        <v>24</v>
      </c>
      <c r="D307" s="21">
        <f t="shared" si="4"/>
        <v>0.27528399999999997</v>
      </c>
      <c r="M307" s="21">
        <v>275284</v>
      </c>
    </row>
    <row r="308" spans="1:13" x14ac:dyDescent="0.25">
      <c r="A308" s="183" t="s">
        <v>461</v>
      </c>
      <c r="B308" s="183" t="s">
        <v>56</v>
      </c>
      <c r="C308" s="183" t="s">
        <v>25</v>
      </c>
      <c r="D308" s="21">
        <f t="shared" si="4"/>
        <v>0.27528399999999997</v>
      </c>
      <c r="M308" s="21">
        <v>275284</v>
      </c>
    </row>
    <row r="309" spans="1:13" x14ac:dyDescent="0.25">
      <c r="A309" s="183" t="s">
        <v>461</v>
      </c>
      <c r="B309" s="183" t="s">
        <v>56</v>
      </c>
      <c r="C309" s="183" t="s">
        <v>26</v>
      </c>
      <c r="D309" s="21">
        <f t="shared" si="4"/>
        <v>0.27528399999999997</v>
      </c>
      <c r="M309" s="21">
        <v>275284</v>
      </c>
    </row>
    <row r="310" spans="1:13" x14ac:dyDescent="0.25">
      <c r="A310" s="183" t="s">
        <v>461</v>
      </c>
      <c r="B310" s="183" t="s">
        <v>56</v>
      </c>
      <c r="C310" s="183" t="s">
        <v>27</v>
      </c>
      <c r="D310" s="21">
        <f t="shared" si="4"/>
        <v>0.27528399999999997</v>
      </c>
      <c r="M310" s="21">
        <v>275284</v>
      </c>
    </row>
    <row r="311" spans="1:13" x14ac:dyDescent="0.25">
      <c r="A311" s="183" t="s">
        <v>461</v>
      </c>
      <c r="B311" s="183" t="s">
        <v>56</v>
      </c>
      <c r="C311" s="183" t="s">
        <v>28</v>
      </c>
      <c r="D311" s="21">
        <f t="shared" si="4"/>
        <v>0.27528399999999997</v>
      </c>
      <c r="M311" s="21">
        <v>275284</v>
      </c>
    </row>
    <row r="312" spans="1:13" x14ac:dyDescent="0.25">
      <c r="A312" s="183" t="s">
        <v>461</v>
      </c>
      <c r="B312" s="183" t="s">
        <v>56</v>
      </c>
      <c r="C312" s="183" t="s">
        <v>29</v>
      </c>
      <c r="D312" s="21">
        <f t="shared" si="4"/>
        <v>0.27528399999999997</v>
      </c>
      <c r="M312" s="21">
        <v>275284</v>
      </c>
    </row>
    <row r="313" spans="1:13" x14ac:dyDescent="0.25">
      <c r="A313" s="183" t="s">
        <v>461</v>
      </c>
      <c r="B313" s="183" t="s">
        <v>56</v>
      </c>
      <c r="C313" s="183" t="s">
        <v>30</v>
      </c>
      <c r="D313" s="21">
        <f t="shared" si="4"/>
        <v>0.27528399999999997</v>
      </c>
      <c r="M313" s="21">
        <v>275284</v>
      </c>
    </row>
    <row r="314" spans="1:13" x14ac:dyDescent="0.25">
      <c r="A314" s="22" t="s">
        <v>51</v>
      </c>
      <c r="B314" s="22" t="s">
        <v>50</v>
      </c>
      <c r="C314" s="183" t="s">
        <v>19</v>
      </c>
      <c r="D314" s="21">
        <f t="shared" si="4"/>
        <v>0.88316499999999998</v>
      </c>
      <c r="M314" s="21">
        <v>883165</v>
      </c>
    </row>
    <row r="315" spans="1:13" x14ac:dyDescent="0.25">
      <c r="A315" s="183" t="s">
        <v>51</v>
      </c>
      <c r="B315" s="183" t="s">
        <v>50</v>
      </c>
      <c r="C315" s="183" t="s">
        <v>20</v>
      </c>
      <c r="D315" s="21">
        <f t="shared" si="4"/>
        <v>0.88316499999999998</v>
      </c>
      <c r="M315" s="21">
        <v>883165</v>
      </c>
    </row>
    <row r="316" spans="1:13" x14ac:dyDescent="0.25">
      <c r="A316" s="183" t="s">
        <v>51</v>
      </c>
      <c r="B316" s="183" t="s">
        <v>50</v>
      </c>
      <c r="C316" s="183" t="s">
        <v>21</v>
      </c>
      <c r="D316" s="21">
        <f t="shared" si="4"/>
        <v>0.88316499999999998</v>
      </c>
      <c r="M316" s="21">
        <v>883165</v>
      </c>
    </row>
    <row r="317" spans="1:13" x14ac:dyDescent="0.25">
      <c r="A317" s="183" t="s">
        <v>51</v>
      </c>
      <c r="B317" s="183" t="s">
        <v>50</v>
      </c>
      <c r="C317" s="183" t="s">
        <v>22</v>
      </c>
      <c r="D317" s="21">
        <f t="shared" si="4"/>
        <v>0.88316499999999998</v>
      </c>
      <c r="M317" s="21">
        <v>883165</v>
      </c>
    </row>
    <row r="318" spans="1:13" x14ac:dyDescent="0.25">
      <c r="A318" s="183" t="s">
        <v>51</v>
      </c>
      <c r="B318" s="183" t="s">
        <v>50</v>
      </c>
      <c r="C318" s="183" t="s">
        <v>23</v>
      </c>
      <c r="D318" s="21">
        <f t="shared" si="4"/>
        <v>0.88316499999999998</v>
      </c>
      <c r="M318" s="21">
        <v>883165</v>
      </c>
    </row>
    <row r="319" spans="1:13" x14ac:dyDescent="0.25">
      <c r="A319" s="183" t="s">
        <v>51</v>
      </c>
      <c r="B319" s="183" t="s">
        <v>50</v>
      </c>
      <c r="C319" s="183" t="s">
        <v>24</v>
      </c>
      <c r="D319" s="21">
        <f t="shared" si="4"/>
        <v>0.88316499999999998</v>
      </c>
      <c r="M319" s="21">
        <v>883165</v>
      </c>
    </row>
    <row r="320" spans="1:13" x14ac:dyDescent="0.25">
      <c r="A320" s="183" t="s">
        <v>51</v>
      </c>
      <c r="B320" s="183" t="s">
        <v>50</v>
      </c>
      <c r="C320" s="183" t="s">
        <v>25</v>
      </c>
      <c r="D320" s="21">
        <f t="shared" si="4"/>
        <v>0.88316499999999998</v>
      </c>
      <c r="M320" s="21">
        <v>883165</v>
      </c>
    </row>
    <row r="321" spans="1:13" x14ac:dyDescent="0.25">
      <c r="A321" s="183" t="s">
        <v>51</v>
      </c>
      <c r="B321" s="183" t="s">
        <v>50</v>
      </c>
      <c r="C321" s="183" t="s">
        <v>26</v>
      </c>
      <c r="D321" s="21">
        <f t="shared" si="4"/>
        <v>0.88316499999999998</v>
      </c>
      <c r="M321" s="21">
        <v>883165</v>
      </c>
    </row>
    <row r="322" spans="1:13" x14ac:dyDescent="0.25">
      <c r="A322" s="183" t="s">
        <v>51</v>
      </c>
      <c r="B322" s="183" t="s">
        <v>50</v>
      </c>
      <c r="C322" s="183" t="s">
        <v>27</v>
      </c>
      <c r="D322" s="21">
        <f t="shared" si="4"/>
        <v>0.88316499999999998</v>
      </c>
      <c r="M322" s="21">
        <v>883165</v>
      </c>
    </row>
    <row r="323" spans="1:13" x14ac:dyDescent="0.25">
      <c r="A323" s="183" t="s">
        <v>51</v>
      </c>
      <c r="B323" s="183" t="s">
        <v>50</v>
      </c>
      <c r="C323" s="183" t="s">
        <v>28</v>
      </c>
      <c r="D323" s="21">
        <f>M323/1000000</f>
        <v>0.88316499999999998</v>
      </c>
      <c r="M323" s="21">
        <v>883165</v>
      </c>
    </row>
    <row r="324" spans="1:13" x14ac:dyDescent="0.25">
      <c r="A324" s="183" t="s">
        <v>51</v>
      </c>
      <c r="B324" s="183" t="s">
        <v>50</v>
      </c>
      <c r="C324" s="183" t="s">
        <v>29</v>
      </c>
      <c r="D324" s="21">
        <f>M324/1000000</f>
        <v>0.88316499999999998</v>
      </c>
      <c r="M324" s="21">
        <v>883165</v>
      </c>
    </row>
    <row r="325" spans="1:13" x14ac:dyDescent="0.25">
      <c r="A325" s="183" t="s">
        <v>51</v>
      </c>
      <c r="B325" s="183" t="s">
        <v>50</v>
      </c>
      <c r="C325" s="183" t="s">
        <v>30</v>
      </c>
      <c r="D325" s="21">
        <f>M325/1000000</f>
        <v>0.88316499999999998</v>
      </c>
      <c r="M325" s="21">
        <v>883165</v>
      </c>
    </row>
  </sheetData>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dimension ref="A1:G36"/>
  <sheetViews>
    <sheetView zoomScale="85" zoomScaleNormal="85" workbookViewId="0">
      <selection activeCell="C7" sqref="C7:C10"/>
    </sheetView>
  </sheetViews>
  <sheetFormatPr defaultColWidth="9.140625" defaultRowHeight="15" x14ac:dyDescent="0.25"/>
  <cols>
    <col min="1" max="16384" width="9.140625" style="22"/>
  </cols>
  <sheetData>
    <row r="1" spans="1:3" x14ac:dyDescent="0.25">
      <c r="A1" s="183" t="s">
        <v>31</v>
      </c>
      <c r="B1" s="183" t="s">
        <v>32</v>
      </c>
      <c r="C1" s="22">
        <v>1</v>
      </c>
    </row>
    <row r="2" spans="1:3" x14ac:dyDescent="0.25">
      <c r="A2" s="183" t="s">
        <v>7</v>
      </c>
      <c r="B2" s="183" t="s">
        <v>33</v>
      </c>
      <c r="C2" s="22">
        <v>1</v>
      </c>
    </row>
    <row r="3" spans="1:3" x14ac:dyDescent="0.25">
      <c r="A3" s="183" t="s">
        <v>55</v>
      </c>
      <c r="B3" s="183" t="s">
        <v>54</v>
      </c>
      <c r="C3" s="22">
        <v>1</v>
      </c>
    </row>
    <row r="4" spans="1:3" x14ac:dyDescent="0.25">
      <c r="A4" s="183" t="s">
        <v>58</v>
      </c>
      <c r="B4" s="183" t="s">
        <v>57</v>
      </c>
      <c r="C4" s="22">
        <v>1</v>
      </c>
    </row>
    <row r="5" spans="1:3" x14ac:dyDescent="0.25">
      <c r="A5" s="183" t="s">
        <v>45</v>
      </c>
      <c r="B5" s="183" t="s">
        <v>9</v>
      </c>
      <c r="C5" s="22">
        <v>1</v>
      </c>
    </row>
    <row r="6" spans="1:3" x14ac:dyDescent="0.25">
      <c r="A6" s="183" t="s">
        <v>9</v>
      </c>
      <c r="B6" s="183" t="s">
        <v>46</v>
      </c>
      <c r="C6" s="22">
        <v>1</v>
      </c>
    </row>
    <row r="7" spans="1:3" x14ac:dyDescent="0.25">
      <c r="A7" s="183" t="s">
        <v>46</v>
      </c>
      <c r="B7" s="183" t="s">
        <v>48</v>
      </c>
      <c r="C7" s="22">
        <v>1</v>
      </c>
    </row>
    <row r="8" spans="1:3" x14ac:dyDescent="0.25">
      <c r="A8" s="183" t="s">
        <v>56</v>
      </c>
      <c r="B8" s="183" t="s">
        <v>10</v>
      </c>
      <c r="C8" s="183">
        <v>1</v>
      </c>
    </row>
    <row r="9" spans="1:3" x14ac:dyDescent="0.25">
      <c r="A9" s="183" t="s">
        <v>34</v>
      </c>
      <c r="B9" s="183" t="s">
        <v>36</v>
      </c>
      <c r="C9" s="183">
        <v>1</v>
      </c>
    </row>
    <row r="10" spans="1:3" x14ac:dyDescent="0.25">
      <c r="A10" s="183" t="s">
        <v>47</v>
      </c>
      <c r="B10" s="183" t="s">
        <v>9</v>
      </c>
      <c r="C10" s="183">
        <v>1</v>
      </c>
    </row>
    <row r="36" spans="7:7" x14ac:dyDescent="0.25">
      <c r="G36" s="2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dimension ref="A1:AL38"/>
  <sheetViews>
    <sheetView zoomScale="70" zoomScaleNormal="70" workbookViewId="0">
      <selection activeCell="L17" sqref="L17"/>
    </sheetView>
  </sheetViews>
  <sheetFormatPr defaultColWidth="9.140625" defaultRowHeight="15" x14ac:dyDescent="0.25"/>
  <cols>
    <col min="1" max="35" width="5.5703125" style="22" customWidth="1"/>
    <col min="36" max="36" width="6.28515625" style="22" customWidth="1"/>
    <col min="37" max="37" width="6.85546875" style="22" customWidth="1"/>
    <col min="38" max="38" width="6" style="22" customWidth="1"/>
    <col min="39" max="16384" width="9.140625" style="22"/>
  </cols>
  <sheetData>
    <row r="1" spans="1:38" x14ac:dyDescent="0.25">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25">
      <c r="A2" s="22" t="s">
        <v>31</v>
      </c>
      <c r="E2" s="22">
        <v>1</v>
      </c>
    </row>
    <row r="3" spans="1:38" x14ac:dyDescent="0.25">
      <c r="A3" s="22" t="s">
        <v>5</v>
      </c>
      <c r="D3" s="22">
        <v>1</v>
      </c>
    </row>
    <row r="4" spans="1:38" x14ac:dyDescent="0.25">
      <c r="A4" s="22" t="s">
        <v>6</v>
      </c>
      <c r="Q4" s="22">
        <v>1</v>
      </c>
    </row>
    <row r="5" spans="1:38" x14ac:dyDescent="0.25">
      <c r="A5" s="22" t="s">
        <v>32</v>
      </c>
      <c r="D5" s="22">
        <v>1</v>
      </c>
      <c r="F5" s="22">
        <v>1</v>
      </c>
      <c r="AL5" s="22">
        <v>1</v>
      </c>
    </row>
    <row r="6" spans="1:38" x14ac:dyDescent="0.25">
      <c r="A6" s="22" t="s">
        <v>33</v>
      </c>
      <c r="Q6" s="22">
        <v>1</v>
      </c>
    </row>
    <row r="7" spans="1:38" x14ac:dyDescent="0.25">
      <c r="A7" s="22" t="s">
        <v>7</v>
      </c>
    </row>
    <row r="8" spans="1:38" x14ac:dyDescent="0.25">
      <c r="A8" s="22" t="s">
        <v>34</v>
      </c>
      <c r="I8" s="22">
        <v>1</v>
      </c>
      <c r="J8" s="22">
        <v>1</v>
      </c>
      <c r="O8" s="22">
        <v>1</v>
      </c>
    </row>
    <row r="9" spans="1:38" x14ac:dyDescent="0.25">
      <c r="A9" s="22" t="s">
        <v>35</v>
      </c>
      <c r="J9" s="22">
        <v>1</v>
      </c>
    </row>
    <row r="10" spans="1:38" x14ac:dyDescent="0.25">
      <c r="A10" s="22" t="s">
        <v>36</v>
      </c>
      <c r="K10" s="22">
        <v>1</v>
      </c>
    </row>
    <row r="11" spans="1:38" x14ac:dyDescent="0.25">
      <c r="A11" s="22" t="s">
        <v>39</v>
      </c>
      <c r="L11" s="22">
        <v>1</v>
      </c>
      <c r="M11" s="22">
        <v>1</v>
      </c>
      <c r="N11" s="22">
        <v>1</v>
      </c>
    </row>
    <row r="12" spans="1:38" x14ac:dyDescent="0.25">
      <c r="A12" s="22" t="s">
        <v>40</v>
      </c>
      <c r="M12" s="22">
        <v>1</v>
      </c>
    </row>
    <row r="13" spans="1:38" x14ac:dyDescent="0.25">
      <c r="A13" s="22" t="s">
        <v>41</v>
      </c>
    </row>
    <row r="14" spans="1:38" x14ac:dyDescent="0.25">
      <c r="A14" s="22" t="s">
        <v>42</v>
      </c>
      <c r="M14" s="22">
        <v>1</v>
      </c>
    </row>
    <row r="15" spans="1:38" x14ac:dyDescent="0.25">
      <c r="A15" s="22" t="s">
        <v>43</v>
      </c>
    </row>
    <row r="16" spans="1:38" x14ac:dyDescent="0.25">
      <c r="A16" s="22" t="s">
        <v>44</v>
      </c>
      <c r="O16" s="22">
        <v>1</v>
      </c>
      <c r="S16" s="22">
        <v>1</v>
      </c>
    </row>
    <row r="17" spans="1:37" x14ac:dyDescent="0.25">
      <c r="A17" s="22" t="s">
        <v>8</v>
      </c>
      <c r="H17" s="22">
        <v>1</v>
      </c>
    </row>
    <row r="18" spans="1:37" x14ac:dyDescent="0.25">
      <c r="A18" s="22" t="s">
        <v>45</v>
      </c>
    </row>
    <row r="19" spans="1:37" x14ac:dyDescent="0.25">
      <c r="A19" s="22" t="s">
        <v>9</v>
      </c>
      <c r="T19" s="22">
        <v>1</v>
      </c>
    </row>
    <row r="20" spans="1:37" x14ac:dyDescent="0.25">
      <c r="A20" s="22" t="s">
        <v>46</v>
      </c>
      <c r="V20" s="22">
        <v>1</v>
      </c>
    </row>
    <row r="21" spans="1:37" x14ac:dyDescent="0.25">
      <c r="A21" s="22" t="s">
        <v>47</v>
      </c>
      <c r="S21" s="22">
        <v>1</v>
      </c>
    </row>
    <row r="22" spans="1:37" x14ac:dyDescent="0.25">
      <c r="A22" s="22" t="s">
        <v>48</v>
      </c>
    </row>
    <row r="23" spans="1:37" x14ac:dyDescent="0.25">
      <c r="A23" s="22" t="s">
        <v>49</v>
      </c>
      <c r="H23" s="22">
        <v>1</v>
      </c>
    </row>
    <row r="24" spans="1:37" x14ac:dyDescent="0.25">
      <c r="A24" s="22" t="s">
        <v>50</v>
      </c>
      <c r="W24" s="22">
        <v>1</v>
      </c>
    </row>
    <row r="25" spans="1:37" x14ac:dyDescent="0.25">
      <c r="A25" s="22" t="s">
        <v>51</v>
      </c>
    </row>
    <row r="26" spans="1:37" x14ac:dyDescent="0.25">
      <c r="A26" s="22" t="s">
        <v>52</v>
      </c>
      <c r="X26" s="22">
        <v>1</v>
      </c>
    </row>
    <row r="27" spans="1:37" x14ac:dyDescent="0.25">
      <c r="A27" s="22" t="s">
        <v>53</v>
      </c>
      <c r="W27" s="22">
        <v>1</v>
      </c>
    </row>
    <row r="28" spans="1:37" x14ac:dyDescent="0.25">
      <c r="A28" s="22" t="s">
        <v>10</v>
      </c>
      <c r="W28" s="22">
        <v>1</v>
      </c>
      <c r="AA28" s="22">
        <v>1</v>
      </c>
    </row>
    <row r="29" spans="1:37" x14ac:dyDescent="0.25">
      <c r="A29" s="22" t="s">
        <v>54</v>
      </c>
      <c r="X29" s="22">
        <v>1</v>
      </c>
      <c r="Z29" s="22">
        <v>1</v>
      </c>
    </row>
    <row r="30" spans="1:37" x14ac:dyDescent="0.25">
      <c r="A30" s="22" t="s">
        <v>55</v>
      </c>
    </row>
    <row r="31" spans="1:37" x14ac:dyDescent="0.25">
      <c r="A31" s="22" t="s">
        <v>56</v>
      </c>
      <c r="AB31" s="22">
        <v>1</v>
      </c>
    </row>
    <row r="32" spans="1:37" x14ac:dyDescent="0.25">
      <c r="A32" s="22" t="s">
        <v>57</v>
      </c>
      <c r="AE32" s="22">
        <v>1</v>
      </c>
      <c r="AK32" s="22">
        <v>1</v>
      </c>
    </row>
    <row r="33" spans="1:31" x14ac:dyDescent="0.25">
      <c r="A33" s="22" t="s">
        <v>58</v>
      </c>
    </row>
    <row r="34" spans="1:31" x14ac:dyDescent="0.25">
      <c r="A34" s="22" t="s">
        <v>59</v>
      </c>
      <c r="AE34" s="22">
        <v>1</v>
      </c>
    </row>
    <row r="35" spans="1:31" x14ac:dyDescent="0.25">
      <c r="A35" s="22" t="s">
        <v>60</v>
      </c>
      <c r="H35" s="22">
        <v>1</v>
      </c>
    </row>
    <row r="36" spans="1:31" x14ac:dyDescent="0.25">
      <c r="A36" s="22" t="s">
        <v>61</v>
      </c>
    </row>
    <row r="37" spans="1:31" x14ac:dyDescent="0.25">
      <c r="A37" s="22" t="s">
        <v>62</v>
      </c>
      <c r="AA37" s="22">
        <v>1</v>
      </c>
      <c r="AC37" s="22">
        <v>1</v>
      </c>
    </row>
    <row r="38" spans="1:31" x14ac:dyDescent="0.25">
      <c r="A38" s="22" t="s">
        <v>63</v>
      </c>
      <c r="Q38" s="22">
        <v>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dimension ref="A1:N57"/>
  <sheetViews>
    <sheetView zoomScaleNormal="100" workbookViewId="0">
      <selection activeCell="F24" sqref="F24"/>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25">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25">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25">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25">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25">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25">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25">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25">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25">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25">
      <c r="A12" s="22" t="s">
        <v>59</v>
      </c>
      <c r="B12" s="22" t="s">
        <v>455</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25">
      <c r="A13" s="22" t="s">
        <v>57</v>
      </c>
      <c r="B13" s="22" t="s">
        <v>458</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25">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25">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25">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25">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25">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25">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25">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25">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25">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25">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25">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25">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25">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25">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25">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25">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25">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25">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25">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25">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25">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25">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25">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25">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25">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25">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25">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25">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25">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25">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25">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25">
      <c r="A45" s="183" t="s">
        <v>455</v>
      </c>
      <c r="B45" s="183" t="s">
        <v>56</v>
      </c>
      <c r="C45" s="22">
        <f>C12</f>
        <v>40.416065087817643</v>
      </c>
      <c r="D45" s="183">
        <f t="shared" ref="D45:N45" si="21">D12</f>
        <v>40.499225722422494</v>
      </c>
      <c r="E45" s="183">
        <f t="shared" si="21"/>
        <v>42.913654851935178</v>
      </c>
      <c r="F45" s="183">
        <f t="shared" si="21"/>
        <v>45.240753955201164</v>
      </c>
      <c r="G45" s="183">
        <f t="shared" si="21"/>
        <v>48.055051723266793</v>
      </c>
      <c r="H45" s="183">
        <f t="shared" si="21"/>
        <v>44.270303392671892</v>
      </c>
      <c r="I45" s="183">
        <f t="shared" si="21"/>
        <v>41.036435628823433</v>
      </c>
      <c r="J45" s="183">
        <f t="shared" si="21"/>
        <v>40.857236525960047</v>
      </c>
      <c r="K45" s="183">
        <f t="shared" si="21"/>
        <v>40.714268683384987</v>
      </c>
      <c r="L45" s="183">
        <f t="shared" si="21"/>
        <v>40.29893847014219</v>
      </c>
      <c r="M45" s="183">
        <f t="shared" si="21"/>
        <v>40.367327195117674</v>
      </c>
      <c r="N45" s="183">
        <f t="shared" si="21"/>
        <v>40.251497853563656</v>
      </c>
    </row>
    <row r="46" spans="1:14" x14ac:dyDescent="0.25">
      <c r="A46" s="183" t="s">
        <v>44</v>
      </c>
      <c r="B46" s="183" t="s">
        <v>43</v>
      </c>
      <c r="C46" s="22">
        <f>C33</f>
        <v>157.49408185651933</v>
      </c>
      <c r="D46" s="183">
        <f t="shared" ref="D46:N46" si="22">D33</f>
        <v>153.55027810138142</v>
      </c>
      <c r="E46" s="183">
        <f t="shared" si="22"/>
        <v>179.36214964833874</v>
      </c>
      <c r="F46" s="183">
        <f t="shared" si="22"/>
        <v>188.98836920700592</v>
      </c>
      <c r="G46" s="183">
        <f t="shared" si="22"/>
        <v>173.68349939402856</v>
      </c>
      <c r="H46" s="183">
        <f t="shared" si="22"/>
        <v>189.74409027668992</v>
      </c>
      <c r="I46" s="183">
        <f t="shared" si="22"/>
        <v>169.8058415675402</v>
      </c>
      <c r="J46" s="183">
        <f t="shared" si="22"/>
        <v>155.40782777785364</v>
      </c>
      <c r="K46" s="183">
        <f t="shared" si="22"/>
        <v>133.79455644637798</v>
      </c>
      <c r="L46" s="183">
        <f t="shared" si="22"/>
        <v>113.33091437494409</v>
      </c>
      <c r="M46" s="183">
        <f t="shared" si="22"/>
        <v>127.55725973495103</v>
      </c>
      <c r="N46" s="183">
        <f t="shared" si="22"/>
        <v>134.12620701669238</v>
      </c>
    </row>
    <row r="47" spans="1:14" x14ac:dyDescent="0.25">
      <c r="A47" s="183" t="s">
        <v>458</v>
      </c>
      <c r="B47" s="183" t="s">
        <v>461</v>
      </c>
      <c r="C47" s="22">
        <f>C11</f>
        <v>39.442198290377952</v>
      </c>
      <c r="D47" s="183">
        <f t="shared" ref="D47:N47" si="23">D11</f>
        <v>39.794238872881245</v>
      </c>
      <c r="E47" s="183">
        <f t="shared" si="23"/>
        <v>41.073421011979462</v>
      </c>
      <c r="F47" s="183">
        <f t="shared" si="23"/>
        <v>46.164543539397862</v>
      </c>
      <c r="G47" s="183">
        <f t="shared" si="23"/>
        <v>41.505091727598874</v>
      </c>
      <c r="H47" s="183">
        <f t="shared" si="23"/>
        <v>40.035242714443065</v>
      </c>
      <c r="I47" s="183">
        <f t="shared" si="23"/>
        <v>39.490150751684872</v>
      </c>
      <c r="J47" s="183">
        <f t="shared" si="23"/>
        <v>39.399862588865943</v>
      </c>
      <c r="K47" s="183">
        <f t="shared" si="23"/>
        <v>39.357601066751869</v>
      </c>
      <c r="L47" s="183">
        <f t="shared" si="23"/>
        <v>39.317350561239252</v>
      </c>
      <c r="M47" s="183">
        <f t="shared" si="23"/>
        <v>39.355207860214762</v>
      </c>
      <c r="N47" s="183">
        <f t="shared" si="23"/>
        <v>39.144140206905462</v>
      </c>
    </row>
    <row r="48" spans="1:14" x14ac:dyDescent="0.25">
      <c r="A48" s="22" t="s">
        <v>455</v>
      </c>
      <c r="B48" s="22" t="s">
        <v>461</v>
      </c>
      <c r="C48" s="22">
        <f>C12</f>
        <v>40.416065087817643</v>
      </c>
      <c r="D48" s="183">
        <f t="shared" ref="D48:N48" si="24">D12</f>
        <v>40.499225722422494</v>
      </c>
      <c r="E48" s="183">
        <f t="shared" si="24"/>
        <v>42.913654851935178</v>
      </c>
      <c r="F48" s="183">
        <f t="shared" si="24"/>
        <v>45.240753955201164</v>
      </c>
      <c r="G48" s="183">
        <f t="shared" si="24"/>
        <v>48.055051723266793</v>
      </c>
      <c r="H48" s="183">
        <f t="shared" si="24"/>
        <v>44.270303392671892</v>
      </c>
      <c r="I48" s="183">
        <f t="shared" si="24"/>
        <v>41.036435628823433</v>
      </c>
      <c r="J48" s="183">
        <f t="shared" si="24"/>
        <v>40.857236525960047</v>
      </c>
      <c r="K48" s="183">
        <f t="shared" si="24"/>
        <v>40.714268683384987</v>
      </c>
      <c r="L48" s="183">
        <f t="shared" si="24"/>
        <v>40.29893847014219</v>
      </c>
      <c r="M48" s="183">
        <f t="shared" si="24"/>
        <v>40.367327195117674</v>
      </c>
      <c r="N48" s="183">
        <f t="shared" si="24"/>
        <v>40.251497853563656</v>
      </c>
    </row>
    <row r="49" spans="1:14" x14ac:dyDescent="0.25">
      <c r="A49" s="22" t="s">
        <v>458</v>
      </c>
      <c r="B49" s="22" t="s">
        <v>456</v>
      </c>
      <c r="C49" s="22">
        <f>C11</f>
        <v>39.442198290377952</v>
      </c>
      <c r="D49" s="183">
        <f t="shared" ref="D49:N49" si="25">D11</f>
        <v>39.794238872881245</v>
      </c>
      <c r="E49" s="183">
        <f t="shared" si="25"/>
        <v>41.073421011979462</v>
      </c>
      <c r="F49" s="183">
        <f t="shared" si="25"/>
        <v>46.164543539397862</v>
      </c>
      <c r="G49" s="183">
        <f t="shared" si="25"/>
        <v>41.505091727598874</v>
      </c>
      <c r="H49" s="183">
        <f t="shared" si="25"/>
        <v>40.035242714443065</v>
      </c>
      <c r="I49" s="183">
        <f t="shared" si="25"/>
        <v>39.490150751684872</v>
      </c>
      <c r="J49" s="183">
        <f t="shared" si="25"/>
        <v>39.399862588865943</v>
      </c>
      <c r="K49" s="183">
        <f t="shared" si="25"/>
        <v>39.357601066751869</v>
      </c>
      <c r="L49" s="183">
        <f t="shared" si="25"/>
        <v>39.317350561239252</v>
      </c>
      <c r="M49" s="183">
        <f t="shared" si="25"/>
        <v>39.355207860214762</v>
      </c>
      <c r="N49" s="183">
        <f t="shared" si="25"/>
        <v>39.144140206905462</v>
      </c>
    </row>
    <row r="50" spans="1:14" x14ac:dyDescent="0.25">
      <c r="A50" s="22" t="s">
        <v>456</v>
      </c>
      <c r="B50" s="22" t="s">
        <v>10</v>
      </c>
      <c r="C50" s="22">
        <f>C11</f>
        <v>39.442198290377952</v>
      </c>
      <c r="D50" s="183">
        <f t="shared" ref="D50:N50" si="26">D11</f>
        <v>39.794238872881245</v>
      </c>
      <c r="E50" s="183">
        <f t="shared" si="26"/>
        <v>41.073421011979462</v>
      </c>
      <c r="F50" s="183">
        <f t="shared" si="26"/>
        <v>46.164543539397862</v>
      </c>
      <c r="G50" s="183">
        <f t="shared" si="26"/>
        <v>41.505091727598874</v>
      </c>
      <c r="H50" s="183">
        <f t="shared" si="26"/>
        <v>40.035242714443065</v>
      </c>
      <c r="I50" s="183">
        <f t="shared" si="26"/>
        <v>39.490150751684872</v>
      </c>
      <c r="J50" s="183">
        <f t="shared" si="26"/>
        <v>39.399862588865943</v>
      </c>
      <c r="K50" s="183">
        <f t="shared" si="26"/>
        <v>39.357601066751869</v>
      </c>
      <c r="L50" s="183">
        <f t="shared" si="26"/>
        <v>39.317350561239252</v>
      </c>
      <c r="M50" s="183">
        <f t="shared" si="26"/>
        <v>39.355207860214762</v>
      </c>
      <c r="N50" s="183">
        <f t="shared" si="26"/>
        <v>39.144140206905462</v>
      </c>
    </row>
    <row r="51" spans="1:14" x14ac:dyDescent="0.25">
      <c r="A51" s="22" t="s">
        <v>457</v>
      </c>
      <c r="B51" s="22" t="s">
        <v>10</v>
      </c>
      <c r="C51" s="22">
        <f>C11</f>
        <v>39.442198290377952</v>
      </c>
      <c r="D51" s="183">
        <f t="shared" ref="D51:N51" si="27">D11</f>
        <v>39.794238872881245</v>
      </c>
      <c r="E51" s="183">
        <f t="shared" si="27"/>
        <v>41.073421011979462</v>
      </c>
      <c r="F51" s="183">
        <f t="shared" si="27"/>
        <v>46.164543539397862</v>
      </c>
      <c r="G51" s="183">
        <f t="shared" si="27"/>
        <v>41.505091727598874</v>
      </c>
      <c r="H51" s="183">
        <f t="shared" si="27"/>
        <v>40.035242714443065</v>
      </c>
      <c r="I51" s="183">
        <f t="shared" si="27"/>
        <v>39.490150751684872</v>
      </c>
      <c r="J51" s="183">
        <f t="shared" si="27"/>
        <v>39.399862588865943</v>
      </c>
      <c r="K51" s="183">
        <f t="shared" si="27"/>
        <v>39.357601066751869</v>
      </c>
      <c r="L51" s="183">
        <f t="shared" si="27"/>
        <v>39.317350561239252</v>
      </c>
      <c r="M51" s="183">
        <f t="shared" si="27"/>
        <v>39.355207860214762</v>
      </c>
      <c r="N51" s="183">
        <f t="shared" si="27"/>
        <v>39.144140206905462</v>
      </c>
    </row>
    <row r="52" spans="1:14" x14ac:dyDescent="0.25">
      <c r="A52" s="22" t="s">
        <v>10</v>
      </c>
      <c r="B52" s="22" t="s">
        <v>459</v>
      </c>
      <c r="C52" s="22">
        <f>C14</f>
        <v>40.776683378195585</v>
      </c>
      <c r="D52" s="183">
        <f t="shared" ref="D52:N52" si="28">D14</f>
        <v>41.211884595303736</v>
      </c>
      <c r="E52" s="183">
        <f t="shared" si="28"/>
        <v>44.905495863914638</v>
      </c>
      <c r="F52" s="183">
        <f t="shared" si="28"/>
        <v>52.323717494599023</v>
      </c>
      <c r="G52" s="183">
        <f t="shared" si="28"/>
        <v>50.478563450865664</v>
      </c>
      <c r="H52" s="183">
        <f t="shared" si="28"/>
        <v>45.223966107114954</v>
      </c>
      <c r="I52" s="183">
        <f t="shared" si="28"/>
        <v>41.445006380508303</v>
      </c>
      <c r="J52" s="183">
        <f t="shared" si="28"/>
        <v>41.175519114825988</v>
      </c>
      <c r="K52" s="183">
        <f t="shared" si="28"/>
        <v>40.990289750136853</v>
      </c>
      <c r="L52" s="183">
        <f t="shared" si="28"/>
        <v>40.534709031381432</v>
      </c>
      <c r="M52" s="183">
        <f t="shared" si="28"/>
        <v>40.640955055332434</v>
      </c>
      <c r="N52" s="183">
        <f t="shared" si="28"/>
        <v>40.314058060469115</v>
      </c>
    </row>
    <row r="53" spans="1:14" x14ac:dyDescent="0.25">
      <c r="A53" s="22" t="s">
        <v>459</v>
      </c>
      <c r="B53" s="22" t="s">
        <v>49</v>
      </c>
      <c r="C53" s="22">
        <f>C12</f>
        <v>40.416065087817643</v>
      </c>
      <c r="D53" s="183">
        <f t="shared" ref="D53:N53" si="29">D12</f>
        <v>40.499225722422494</v>
      </c>
      <c r="E53" s="183">
        <f t="shared" si="29"/>
        <v>42.913654851935178</v>
      </c>
      <c r="F53" s="183">
        <f t="shared" si="29"/>
        <v>45.240753955201164</v>
      </c>
      <c r="G53" s="183">
        <f t="shared" si="29"/>
        <v>48.055051723266793</v>
      </c>
      <c r="H53" s="183">
        <f t="shared" si="29"/>
        <v>44.270303392671892</v>
      </c>
      <c r="I53" s="183">
        <f t="shared" si="29"/>
        <v>41.036435628823433</v>
      </c>
      <c r="J53" s="183">
        <f t="shared" si="29"/>
        <v>40.857236525960047</v>
      </c>
      <c r="K53" s="183">
        <f t="shared" si="29"/>
        <v>40.714268683384987</v>
      </c>
      <c r="L53" s="183">
        <f t="shared" si="29"/>
        <v>40.29893847014219</v>
      </c>
      <c r="M53" s="183">
        <f t="shared" si="29"/>
        <v>40.367327195117674</v>
      </c>
      <c r="N53" s="183">
        <f t="shared" si="29"/>
        <v>40.251497853563656</v>
      </c>
    </row>
    <row r="54" spans="1:14" x14ac:dyDescent="0.25">
      <c r="A54" s="22" t="s">
        <v>39</v>
      </c>
      <c r="B54" s="22" t="s">
        <v>42</v>
      </c>
      <c r="C54" s="22">
        <f>C28</f>
        <v>157.49408185651933</v>
      </c>
      <c r="D54" s="183">
        <f t="shared" ref="D54:N54" si="30">D28</f>
        <v>153.55027810138142</v>
      </c>
      <c r="E54" s="183">
        <f t="shared" si="30"/>
        <v>179.36214964833874</v>
      </c>
      <c r="F54" s="183">
        <f t="shared" si="30"/>
        <v>188.98836920700592</v>
      </c>
      <c r="G54" s="183">
        <f t="shared" si="30"/>
        <v>173.68349939402856</v>
      </c>
      <c r="H54" s="183">
        <f t="shared" si="30"/>
        <v>189.74409027668992</v>
      </c>
      <c r="I54" s="183">
        <f t="shared" si="30"/>
        <v>169.8058415675402</v>
      </c>
      <c r="J54" s="183">
        <f t="shared" si="30"/>
        <v>155.40782777785364</v>
      </c>
      <c r="K54" s="183">
        <f t="shared" si="30"/>
        <v>133.79455644637798</v>
      </c>
      <c r="L54" s="183">
        <f t="shared" si="30"/>
        <v>113.33091437494409</v>
      </c>
      <c r="M54" s="183">
        <f t="shared" si="30"/>
        <v>127.55725973495103</v>
      </c>
      <c r="N54" s="183">
        <f t="shared" si="30"/>
        <v>134.12620701669238</v>
      </c>
    </row>
    <row r="55" spans="1:14" x14ac:dyDescent="0.25">
      <c r="A55" s="22" t="s">
        <v>10</v>
      </c>
      <c r="B55" s="22" t="s">
        <v>52</v>
      </c>
      <c r="C55" s="22">
        <f>C15</f>
        <v>40.776683378195585</v>
      </c>
      <c r="D55" s="183">
        <f t="shared" ref="D55:N55" si="31">D15</f>
        <v>41.211884595303736</v>
      </c>
      <c r="E55" s="183">
        <f t="shared" si="31"/>
        <v>44.905495863914638</v>
      </c>
      <c r="F55" s="183">
        <f t="shared" si="31"/>
        <v>52.323717494599023</v>
      </c>
      <c r="G55" s="183">
        <f t="shared" si="31"/>
        <v>50.478563450865664</v>
      </c>
      <c r="H55" s="183">
        <f t="shared" si="31"/>
        <v>45.223966107114954</v>
      </c>
      <c r="I55" s="183">
        <f t="shared" si="31"/>
        <v>41.445006380508303</v>
      </c>
      <c r="J55" s="183">
        <f t="shared" si="31"/>
        <v>41.175519114825988</v>
      </c>
      <c r="K55" s="183">
        <f t="shared" si="31"/>
        <v>40.990289750136853</v>
      </c>
      <c r="L55" s="183">
        <f t="shared" si="31"/>
        <v>40.534709031381432</v>
      </c>
      <c r="M55" s="183">
        <f t="shared" si="31"/>
        <v>40.640955055332434</v>
      </c>
      <c r="N55" s="183">
        <f t="shared" si="31"/>
        <v>40.314058060469115</v>
      </c>
    </row>
    <row r="56" spans="1:14" x14ac:dyDescent="0.25">
      <c r="A56" s="22" t="s">
        <v>461</v>
      </c>
      <c r="B56" s="22" t="s">
        <v>56</v>
      </c>
      <c r="C56" s="22">
        <f>C47+C48</f>
        <v>79.858263378195602</v>
      </c>
      <c r="D56" s="183">
        <f t="shared" ref="D56:N56" si="32">D47+D48</f>
        <v>80.293464595303732</v>
      </c>
      <c r="E56" s="183">
        <f t="shared" si="32"/>
        <v>83.98707586391464</v>
      </c>
      <c r="F56" s="183">
        <f t="shared" si="32"/>
        <v>91.405297494599026</v>
      </c>
      <c r="G56" s="183">
        <f t="shared" si="32"/>
        <v>89.560143450865667</v>
      </c>
      <c r="H56" s="183">
        <f t="shared" si="32"/>
        <v>84.305546107114964</v>
      </c>
      <c r="I56" s="183">
        <f t="shared" si="32"/>
        <v>80.526586380508306</v>
      </c>
      <c r="J56" s="183">
        <f t="shared" si="32"/>
        <v>80.257099114825991</v>
      </c>
      <c r="K56" s="183">
        <f t="shared" si="32"/>
        <v>80.071869750136855</v>
      </c>
      <c r="L56" s="183">
        <f t="shared" si="32"/>
        <v>79.616289031381442</v>
      </c>
      <c r="M56" s="183">
        <f t="shared" si="32"/>
        <v>79.722535055332429</v>
      </c>
      <c r="N56" s="183">
        <f t="shared" si="32"/>
        <v>79.395638060469111</v>
      </c>
    </row>
    <row r="57" spans="1:14" x14ac:dyDescent="0.25">
      <c r="A57" s="22" t="s">
        <v>461</v>
      </c>
      <c r="B57" s="22" t="s">
        <v>457</v>
      </c>
      <c r="C57" s="22">
        <f>C56</f>
        <v>79.858263378195602</v>
      </c>
      <c r="D57" s="183">
        <f t="shared" ref="D57:N57" si="33">D56</f>
        <v>80.293464595303732</v>
      </c>
      <c r="E57" s="183">
        <f t="shared" si="33"/>
        <v>83.98707586391464</v>
      </c>
      <c r="F57" s="183">
        <f t="shared" si="33"/>
        <v>91.405297494599026</v>
      </c>
      <c r="G57" s="183">
        <f t="shared" si="33"/>
        <v>89.560143450865667</v>
      </c>
      <c r="H57" s="183">
        <f t="shared" si="33"/>
        <v>84.305546107114964</v>
      </c>
      <c r="I57" s="183">
        <f t="shared" si="33"/>
        <v>80.526586380508306</v>
      </c>
      <c r="J57" s="183">
        <f t="shared" si="33"/>
        <v>80.257099114825991</v>
      </c>
      <c r="K57" s="183">
        <f t="shared" si="33"/>
        <v>80.071869750136855</v>
      </c>
      <c r="L57" s="183">
        <f t="shared" si="33"/>
        <v>79.616289031381442</v>
      </c>
      <c r="M57" s="183">
        <f t="shared" si="33"/>
        <v>79.722535055332429</v>
      </c>
      <c r="N57" s="183">
        <f t="shared" si="33"/>
        <v>79.395638060469111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2</v>
      </c>
      <c r="D2" s="22">
        <v>2</v>
      </c>
      <c r="E2" s="22">
        <v>2</v>
      </c>
      <c r="F2" s="22">
        <v>2</v>
      </c>
      <c r="G2" s="22">
        <v>2</v>
      </c>
      <c r="H2" s="22">
        <v>2</v>
      </c>
      <c r="I2" s="22">
        <v>2</v>
      </c>
      <c r="J2" s="22">
        <v>2</v>
      </c>
      <c r="K2" s="22">
        <v>2</v>
      </c>
      <c r="L2" s="22">
        <v>2</v>
      </c>
      <c r="M2" s="22">
        <v>2</v>
      </c>
      <c r="N2" s="22">
        <v>2</v>
      </c>
    </row>
    <row r="3" spans="1:14" x14ac:dyDescent="0.25">
      <c r="A3" s="22" t="s">
        <v>31</v>
      </c>
      <c r="B3" s="22" t="s">
        <v>32</v>
      </c>
      <c r="C3" s="22">
        <v>2</v>
      </c>
      <c r="D3" s="22">
        <v>2</v>
      </c>
      <c r="E3" s="22">
        <v>2</v>
      </c>
      <c r="F3" s="22">
        <v>2</v>
      </c>
      <c r="G3" s="22">
        <v>2</v>
      </c>
      <c r="H3" s="22">
        <v>2</v>
      </c>
      <c r="I3" s="22">
        <v>2</v>
      </c>
      <c r="J3" s="22">
        <v>2</v>
      </c>
      <c r="K3" s="22">
        <v>2</v>
      </c>
      <c r="L3" s="22">
        <v>2</v>
      </c>
      <c r="M3" s="22">
        <v>2</v>
      </c>
      <c r="N3" s="22">
        <v>2</v>
      </c>
    </row>
    <row r="4" spans="1:14" x14ac:dyDescent="0.25">
      <c r="A4" s="22" t="s">
        <v>32</v>
      </c>
      <c r="B4" s="22" t="s">
        <v>33</v>
      </c>
      <c r="C4" s="22">
        <v>2</v>
      </c>
      <c r="D4" s="22">
        <v>2</v>
      </c>
      <c r="E4" s="22">
        <v>2</v>
      </c>
      <c r="F4" s="22">
        <v>2</v>
      </c>
      <c r="G4" s="22">
        <v>2</v>
      </c>
      <c r="H4" s="22">
        <v>2</v>
      </c>
      <c r="I4" s="22">
        <v>2</v>
      </c>
      <c r="J4" s="22">
        <v>2</v>
      </c>
      <c r="K4" s="22">
        <v>2</v>
      </c>
      <c r="L4" s="22">
        <v>2</v>
      </c>
      <c r="M4" s="22">
        <v>2</v>
      </c>
      <c r="N4" s="22">
        <v>2</v>
      </c>
    </row>
    <row r="5" spans="1:14" x14ac:dyDescent="0.25">
      <c r="A5" s="22" t="s">
        <v>7</v>
      </c>
      <c r="B5" s="22" t="s">
        <v>33</v>
      </c>
      <c r="C5" s="22">
        <v>2</v>
      </c>
      <c r="D5" s="22">
        <v>2</v>
      </c>
      <c r="E5" s="22">
        <v>2</v>
      </c>
      <c r="F5" s="22">
        <v>2</v>
      </c>
      <c r="G5" s="22">
        <v>2</v>
      </c>
      <c r="H5" s="22">
        <v>2</v>
      </c>
      <c r="I5" s="22">
        <v>2</v>
      </c>
      <c r="J5" s="22">
        <v>2</v>
      </c>
      <c r="K5" s="22">
        <v>2</v>
      </c>
      <c r="L5" s="22">
        <v>2</v>
      </c>
      <c r="M5" s="22">
        <v>2</v>
      </c>
      <c r="N5" s="22">
        <v>2</v>
      </c>
    </row>
    <row r="6" spans="1:14" x14ac:dyDescent="0.25">
      <c r="A6" s="22" t="s">
        <v>33</v>
      </c>
      <c r="B6" s="22" t="s">
        <v>8</v>
      </c>
      <c r="C6" s="22">
        <v>2</v>
      </c>
      <c r="D6" s="22">
        <v>2</v>
      </c>
      <c r="E6" s="22">
        <v>2</v>
      </c>
      <c r="F6" s="22">
        <v>2</v>
      </c>
      <c r="G6" s="22">
        <v>2</v>
      </c>
      <c r="H6" s="22">
        <v>2</v>
      </c>
      <c r="I6" s="22">
        <v>2</v>
      </c>
      <c r="J6" s="22">
        <v>2</v>
      </c>
      <c r="K6" s="22">
        <v>2</v>
      </c>
      <c r="L6" s="22">
        <v>2</v>
      </c>
      <c r="M6" s="22">
        <v>2</v>
      </c>
      <c r="N6" s="22">
        <v>2</v>
      </c>
    </row>
    <row r="7" spans="1:14" x14ac:dyDescent="0.25">
      <c r="A7" s="22" t="s">
        <v>5</v>
      </c>
      <c r="B7" s="22" t="s">
        <v>6</v>
      </c>
      <c r="C7" s="22">
        <v>2</v>
      </c>
      <c r="D7" s="22">
        <v>2</v>
      </c>
      <c r="E7" s="22">
        <v>2</v>
      </c>
      <c r="F7" s="22">
        <v>2</v>
      </c>
      <c r="G7" s="22">
        <v>2</v>
      </c>
      <c r="H7" s="22">
        <v>2</v>
      </c>
      <c r="I7" s="22">
        <v>2</v>
      </c>
      <c r="J7" s="22">
        <v>2</v>
      </c>
      <c r="K7" s="22">
        <v>2</v>
      </c>
      <c r="L7" s="22">
        <v>2</v>
      </c>
      <c r="M7" s="22">
        <v>2</v>
      </c>
      <c r="N7" s="22">
        <v>2</v>
      </c>
    </row>
    <row r="8" spans="1:14" x14ac:dyDescent="0.25">
      <c r="A8" s="22" t="s">
        <v>32</v>
      </c>
      <c r="B8" s="22" t="s">
        <v>6</v>
      </c>
      <c r="C8" s="22">
        <v>2</v>
      </c>
      <c r="D8" s="22">
        <v>2</v>
      </c>
      <c r="E8" s="22">
        <v>2</v>
      </c>
      <c r="F8" s="22">
        <v>2</v>
      </c>
      <c r="G8" s="22">
        <v>2</v>
      </c>
      <c r="H8" s="22">
        <v>2</v>
      </c>
      <c r="I8" s="22">
        <v>2</v>
      </c>
      <c r="J8" s="22">
        <v>2</v>
      </c>
      <c r="K8" s="22">
        <v>2</v>
      </c>
      <c r="L8" s="22">
        <v>2</v>
      </c>
      <c r="M8" s="22">
        <v>2</v>
      </c>
      <c r="N8" s="22">
        <v>2</v>
      </c>
    </row>
    <row r="9" spans="1:14" x14ac:dyDescent="0.25">
      <c r="A9" s="22" t="s">
        <v>6</v>
      </c>
      <c r="B9" s="22" t="s">
        <v>8</v>
      </c>
      <c r="C9" s="22">
        <v>2</v>
      </c>
      <c r="D9" s="22">
        <v>2</v>
      </c>
      <c r="E9" s="22">
        <v>2</v>
      </c>
      <c r="F9" s="22">
        <v>2</v>
      </c>
      <c r="G9" s="22">
        <v>2</v>
      </c>
      <c r="H9" s="22">
        <v>2</v>
      </c>
      <c r="I9" s="22">
        <v>2</v>
      </c>
      <c r="J9" s="22">
        <v>2</v>
      </c>
      <c r="K9" s="22">
        <v>2</v>
      </c>
      <c r="L9" s="22">
        <v>2</v>
      </c>
      <c r="M9" s="22">
        <v>2</v>
      </c>
      <c r="N9" s="22">
        <v>2</v>
      </c>
    </row>
    <row r="10" spans="1:14" x14ac:dyDescent="0.25">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25">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25">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25">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25">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25">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25">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25">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25">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25">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25">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25">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25">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25">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25">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25">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25">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25">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25">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25">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25">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25">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25">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25">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25">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25">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25">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25">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25">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25">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25">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25">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25">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25">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25">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dimension ref="A1:W33"/>
  <sheetViews>
    <sheetView zoomScale="85" zoomScaleNormal="85" workbookViewId="0">
      <selection activeCell="C4" sqref="C4"/>
    </sheetView>
  </sheetViews>
  <sheetFormatPr defaultColWidth="9.140625" defaultRowHeight="15" x14ac:dyDescent="0.25"/>
  <cols>
    <col min="1" max="22" width="9.140625" style="22"/>
    <col min="23" max="23" width="14" style="22" customWidth="1"/>
    <col min="24" max="16384" width="9.140625" style="22"/>
  </cols>
  <sheetData>
    <row r="1" spans="1:23" x14ac:dyDescent="0.25">
      <c r="C1" s="22" t="s">
        <v>19</v>
      </c>
      <c r="D1" s="22" t="s">
        <v>20</v>
      </c>
      <c r="E1" s="22" t="s">
        <v>21</v>
      </c>
      <c r="F1" s="22" t="s">
        <v>22</v>
      </c>
      <c r="G1" s="22" t="s">
        <v>23</v>
      </c>
      <c r="H1" s="22" t="s">
        <v>24</v>
      </c>
      <c r="I1" s="22" t="s">
        <v>25</v>
      </c>
      <c r="J1" s="22" t="s">
        <v>26</v>
      </c>
      <c r="K1" s="22" t="s">
        <v>27</v>
      </c>
      <c r="L1" s="22" t="s">
        <v>28</v>
      </c>
      <c r="M1" s="22" t="s">
        <v>29</v>
      </c>
      <c r="N1" s="22" t="s">
        <v>30</v>
      </c>
    </row>
    <row r="2" spans="1:23" x14ac:dyDescent="0.25">
      <c r="A2" s="22" t="s">
        <v>31</v>
      </c>
      <c r="B2" s="22" t="s">
        <v>32</v>
      </c>
      <c r="C2" s="22">
        <f>HeadFlow!B36</f>
        <v>21.266481556794684</v>
      </c>
      <c r="D2" s="183">
        <f>HeadFlow!C36</f>
        <v>26.588724794849202</v>
      </c>
      <c r="E2" s="183">
        <f>HeadFlow!D36</f>
        <v>29.659233108160251</v>
      </c>
      <c r="F2" s="183">
        <f>HeadFlow!E36</f>
        <v>27.04371424017469</v>
      </c>
      <c r="G2" s="183">
        <f>HeadFlow!F36</f>
        <v>18.032910613632446</v>
      </c>
      <c r="H2" s="183">
        <f>HeadFlow!G36</f>
        <v>67.227595036227299</v>
      </c>
      <c r="I2" s="183">
        <f>HeadFlow!H36</f>
        <v>76.37040589184025</v>
      </c>
      <c r="J2" s="183">
        <f>HeadFlow!I36</f>
        <v>66.76657905565088</v>
      </c>
      <c r="K2" s="183">
        <f>HeadFlow!J36</f>
        <v>31.874289755342609</v>
      </c>
      <c r="L2" s="183">
        <f>HeadFlow!K36</f>
        <v>16.034636436863483</v>
      </c>
      <c r="M2" s="183">
        <f>HeadFlow!L36</f>
        <v>21.262040948737525</v>
      </c>
      <c r="N2" s="183">
        <f>HeadFlow!M36</f>
        <v>21.981015959351787</v>
      </c>
      <c r="W2" s="22" t="s">
        <v>380</v>
      </c>
    </row>
    <row r="3" spans="1:23" x14ac:dyDescent="0.25">
      <c r="A3" s="22" t="s">
        <v>7</v>
      </c>
      <c r="B3" s="22" t="s">
        <v>33</v>
      </c>
      <c r="C3" s="22">
        <f>HeadFlow!B7</f>
        <v>1.2510288000000001</v>
      </c>
      <c r="D3" s="183">
        <f>HeadFlow!C7</f>
        <v>1.377621</v>
      </c>
      <c r="E3" s="183">
        <f>HeadFlow!D7</f>
        <v>2.3233391999999999</v>
      </c>
      <c r="F3" s="183">
        <f>HeadFlow!E7</f>
        <v>6.0466392000000004</v>
      </c>
      <c r="G3" s="183">
        <f>HeadFlow!F7</f>
        <v>27.098177400000001</v>
      </c>
      <c r="H3" s="183">
        <f>HeadFlow!G7</f>
        <v>31.126788000000001</v>
      </c>
      <c r="I3" s="183">
        <f>HeadFlow!H7</f>
        <v>8.3476385999999998</v>
      </c>
      <c r="J3" s="183">
        <f>HeadFlow!I7</f>
        <v>4.0807368000000004</v>
      </c>
      <c r="K3" s="183">
        <f>HeadFlow!J7</f>
        <v>2.6882226000000005</v>
      </c>
      <c r="L3" s="183">
        <f>HeadFlow!K7</f>
        <v>2.0999412</v>
      </c>
      <c r="M3" s="183">
        <f>HeadFlow!L7</f>
        <v>1.7350578000000001</v>
      </c>
      <c r="N3" s="183">
        <f>HeadFlow!M7</f>
        <v>1.2808151999999999</v>
      </c>
      <c r="W3" s="22" t="s">
        <v>257</v>
      </c>
    </row>
    <row r="4" spans="1:23" x14ac:dyDescent="0.25">
      <c r="A4" s="22" t="s">
        <v>55</v>
      </c>
      <c r="B4" s="22" t="s">
        <v>54</v>
      </c>
      <c r="C4" s="22">
        <f>HeadFlow!B30</f>
        <v>2.168430252156976</v>
      </c>
      <c r="D4" s="183">
        <f>HeadFlow!C30</f>
        <v>2.1488194838254531</v>
      </c>
      <c r="E4" s="183">
        <f>HeadFlow!D30</f>
        <v>2.7125663663720214</v>
      </c>
      <c r="F4" s="183">
        <f>HeadFlow!E30</f>
        <v>3.0655382876637085</v>
      </c>
      <c r="G4" s="183">
        <f>HeadFlow!F30</f>
        <v>1.8541562225513974</v>
      </c>
      <c r="H4" s="183">
        <f>HeadFlow!G30</f>
        <v>1.895437740675789</v>
      </c>
      <c r="I4" s="183">
        <f>HeadFlow!H30</f>
        <v>2.6063550663682262</v>
      </c>
      <c r="J4" s="183">
        <f>HeadFlow!I30</f>
        <v>2.52775628141675</v>
      </c>
      <c r="K4" s="183">
        <f>HeadFlow!J30</f>
        <v>2.7777060674853185</v>
      </c>
      <c r="L4" s="183">
        <f>HeadFlow!K30</f>
        <v>2.6828950225938195</v>
      </c>
      <c r="M4" s="183">
        <f>HeadFlow!L30</f>
        <v>2.681094557033028</v>
      </c>
      <c r="N4" s="183">
        <f>HeadFlow!M30</f>
        <v>2.5111645503452928</v>
      </c>
      <c r="W4" s="22" t="s">
        <v>381</v>
      </c>
    </row>
    <row r="5" spans="1:23" x14ac:dyDescent="0.25">
      <c r="A5" s="22" t="s">
        <v>58</v>
      </c>
      <c r="B5" s="22" t="s">
        <v>57</v>
      </c>
      <c r="C5" s="22">
        <f>HeadFlow!B33</f>
        <v>0.36061829037794935</v>
      </c>
      <c r="D5" s="183">
        <f>HeadFlow!C33</f>
        <v>0.71265887288124119</v>
      </c>
      <c r="E5" s="183">
        <f>HeadFlow!D33</f>
        <v>1.9918410119794641</v>
      </c>
      <c r="F5" s="183">
        <f>HeadFlow!E33</f>
        <v>7.0829635393978609</v>
      </c>
      <c r="G5" s="183">
        <f>HeadFlow!F33</f>
        <v>2.4235117275988731</v>
      </c>
      <c r="H5" s="183">
        <f>HeadFlow!G33</f>
        <v>0.95366271444306183</v>
      </c>
      <c r="I5" s="183">
        <f>HeadFlow!H33</f>
        <v>0.40857075168487156</v>
      </c>
      <c r="J5" s="183">
        <f>HeadFlow!I33</f>
        <v>0.31828258886594379</v>
      </c>
      <c r="K5" s="183">
        <f>HeadFlow!J33</f>
        <v>0.27602106675186955</v>
      </c>
      <c r="L5" s="183">
        <f>HeadFlow!K33</f>
        <v>0.23577056123924858</v>
      </c>
      <c r="M5" s="183">
        <f>HeadFlow!L33</f>
        <v>0.27362786021476188</v>
      </c>
      <c r="N5" s="183">
        <f>HeadFlow!M33</f>
        <v>6.2560206905460464E-2</v>
      </c>
      <c r="W5" s="22" t="s">
        <v>382</v>
      </c>
    </row>
    <row r="6" spans="1:23" x14ac:dyDescent="0.25">
      <c r="A6" s="22" t="s">
        <v>45</v>
      </c>
      <c r="B6" s="22" t="s">
        <v>9</v>
      </c>
      <c r="C6" s="22">
        <f>HeadFlow!B18</f>
        <v>6.7317368078333608</v>
      </c>
      <c r="D6" s="183">
        <f>HeadFlow!C18</f>
        <v>3.2839556772726901</v>
      </c>
      <c r="E6" s="183">
        <f>HeadFlow!D18</f>
        <v>13.925163529478301</v>
      </c>
      <c r="F6" s="183">
        <f>HeadFlow!E18</f>
        <v>31.581079427014689</v>
      </c>
      <c r="G6" s="183">
        <f>HeadFlow!F18</f>
        <v>47.032798316676441</v>
      </c>
      <c r="H6" s="183">
        <f>HeadFlow!G18</f>
        <v>37.955378882219726</v>
      </c>
      <c r="I6" s="183">
        <f>HeadFlow!H18</f>
        <v>24.298293367212672</v>
      </c>
      <c r="J6" s="183">
        <f>HeadFlow!I18</f>
        <v>15.436825666635571</v>
      </c>
      <c r="K6" s="183">
        <f>HeadFlow!J18</f>
        <v>22.68237866887214</v>
      </c>
      <c r="L6" s="183">
        <f>HeadFlow!K18</f>
        <v>34.805462212182654</v>
      </c>
      <c r="M6" s="183">
        <f>HeadFlow!L18</f>
        <v>13.552832953823799</v>
      </c>
      <c r="N6" s="183">
        <f>HeadFlow!M18</f>
        <v>1.22869089965985</v>
      </c>
      <c r="W6" s="22" t="s">
        <v>83</v>
      </c>
    </row>
    <row r="7" spans="1:23" x14ac:dyDescent="0.25">
      <c r="A7" s="22" t="s">
        <v>9</v>
      </c>
      <c r="B7" s="22" t="s">
        <v>46</v>
      </c>
      <c r="C7" s="22">
        <f>RiversHeadFlow!B10*74466.1151309/1000000</f>
        <v>97.997407512264402</v>
      </c>
      <c r="D7" s="22">
        <f>RiversHeadFlow!C10*74466.1151309/1000000</f>
        <v>95.912356288599199</v>
      </c>
      <c r="E7" s="22">
        <f>RiversHeadFlow!D10*74466.1151309/1000000</f>
        <v>180.05906638651618</v>
      </c>
      <c r="F7" s="22">
        <f>RiversHeadFlow!E10*74466.1151309/1000000</f>
        <v>288.4817300171066</v>
      </c>
      <c r="G7" s="22">
        <f>RiversHeadFlow!F10*74466.1151309/1000000</f>
        <v>395.56400357534079</v>
      </c>
      <c r="H7" s="22">
        <f>RiversHeadFlow!G10*74466.1151309/1000000</f>
        <v>407.25518365089209</v>
      </c>
      <c r="I7" s="22">
        <f>RiversHeadFlow!H10*74466.1151309/1000000</f>
        <v>183.18664322201397</v>
      </c>
      <c r="J7" s="22">
        <f>RiversHeadFlow!I10*74466.1151309/1000000</f>
        <v>101.79517938394029</v>
      </c>
      <c r="K7" s="22">
        <f>RiversHeadFlow!J10*74466.1151309/1000000</f>
        <v>103.5823661470819</v>
      </c>
      <c r="L7" s="22">
        <f>RiversHeadFlow!K10*74466.1151309/1000000</f>
        <v>146.25145011708761</v>
      </c>
      <c r="M7" s="22">
        <f>RiversHeadFlow!L10*74466.1151309/1000000</f>
        <v>165.09137724520528</v>
      </c>
      <c r="N7" s="22">
        <f>RiversHeadFlow!M10*74466.1151309/1000000</f>
        <v>129.42210809750421</v>
      </c>
      <c r="W7" s="22" t="s">
        <v>383</v>
      </c>
    </row>
    <row r="8" spans="1:23" x14ac:dyDescent="0.25">
      <c r="A8" s="22" t="s">
        <v>46</v>
      </c>
      <c r="B8" s="22" t="s">
        <v>48</v>
      </c>
      <c r="C8" s="22">
        <f>C7</f>
        <v>97.997407512264402</v>
      </c>
      <c r="D8" s="183">
        <f t="shared" ref="D8:N8" si="0">D7</f>
        <v>95.912356288599199</v>
      </c>
      <c r="E8" s="183">
        <f t="shared" si="0"/>
        <v>180.05906638651618</v>
      </c>
      <c r="F8" s="183">
        <f t="shared" si="0"/>
        <v>288.4817300171066</v>
      </c>
      <c r="G8" s="183">
        <f t="shared" si="0"/>
        <v>395.56400357534079</v>
      </c>
      <c r="H8" s="183">
        <f t="shared" si="0"/>
        <v>407.25518365089209</v>
      </c>
      <c r="I8" s="183">
        <f t="shared" si="0"/>
        <v>183.18664322201397</v>
      </c>
      <c r="J8" s="183">
        <f t="shared" si="0"/>
        <v>101.79517938394029</v>
      </c>
      <c r="K8" s="183">
        <f t="shared" si="0"/>
        <v>103.5823661470819</v>
      </c>
      <c r="L8" s="183">
        <f t="shared" si="0"/>
        <v>146.25145011708761</v>
      </c>
      <c r="M8" s="183">
        <f t="shared" si="0"/>
        <v>165.09137724520528</v>
      </c>
      <c r="N8" s="183">
        <f t="shared" si="0"/>
        <v>129.42210809750421</v>
      </c>
      <c r="W8" s="22" t="s">
        <v>384</v>
      </c>
    </row>
    <row r="9" spans="1:23" x14ac:dyDescent="0.25">
      <c r="A9" s="22" t="s">
        <v>56</v>
      </c>
      <c r="B9" s="22" t="s">
        <v>10</v>
      </c>
      <c r="C9" s="22">
        <f>RiversHeadFlow!B11*74466.1151309/1000000</f>
        <v>2.91907171313128</v>
      </c>
      <c r="D9" s="183">
        <f>RiversHeadFlow!C11*74466.1151309/1000000</f>
        <v>2.5765275835291397</v>
      </c>
      <c r="E9" s="183">
        <f>RiversHeadFlow!D11*74466.1151309/1000000</f>
        <v>6.1657943328385194</v>
      </c>
      <c r="F9" s="183">
        <f>RiversHeadFlow!E11*74466.1151309/1000000</f>
        <v>27.358850699092656</v>
      </c>
      <c r="G9" s="183">
        <f>RiversHeadFlow!F11*74466.1151309/1000000</f>
        <v>36.786260874664599</v>
      </c>
      <c r="H9" s="183">
        <f>RiversHeadFlow!G11*74466.1151309/1000000</f>
        <v>15.109174760059609</v>
      </c>
      <c r="I9" s="183">
        <f>RiversHeadFlow!H11*74466.1151309/1000000</f>
        <v>3.0084310512883596</v>
      </c>
      <c r="J9" s="183">
        <f>RiversHeadFlow!I11*74466.1151309/1000000</f>
        <v>2.4052555187280693</v>
      </c>
      <c r="K9" s="183">
        <f>RiversHeadFlow!J11*74466.1151309/1000000</f>
        <v>2.7626928713563901</v>
      </c>
      <c r="L9" s="183">
        <f>RiversHeadFlow!K11*74466.1151309/1000000</f>
        <v>3.6264998068748304</v>
      </c>
      <c r="M9" s="183">
        <f>RiversHeadFlow!L11*74466.1151309/1000000</f>
        <v>3.9392574904246098</v>
      </c>
      <c r="N9" s="183">
        <f>RiversHeadFlow!M11*74466.1151309/1000000</f>
        <v>4.5945593035765295</v>
      </c>
      <c r="W9" s="22" t="s">
        <v>385</v>
      </c>
    </row>
    <row r="10" spans="1:23" x14ac:dyDescent="0.25">
      <c r="A10" s="22" t="s">
        <v>34</v>
      </c>
      <c r="B10" s="22" t="s">
        <v>36</v>
      </c>
      <c r="C10" s="22">
        <f>RiversHeadFlow!B12*74466.1151309/1000000</f>
        <v>83.6254472920007</v>
      </c>
      <c r="D10" s="22">
        <f>RiversHeadFlow!C12*74466.1151309/1000000</f>
        <v>76.253301894041599</v>
      </c>
      <c r="E10" s="22">
        <f>RiversHeadFlow!D12*74466.1151309/1000000</f>
        <v>161.8893342945766</v>
      </c>
      <c r="F10" s="22">
        <f>RiversHeadFlow!E12*74466.1151309/1000000</f>
        <v>233.00447424458608</v>
      </c>
      <c r="G10" s="22">
        <f>RiversHeadFlow!F12*74466.1151309/1000000</f>
        <v>387.59612925633451</v>
      </c>
      <c r="H10" s="22">
        <f>RiversHeadFlow!G12*74466.1151309/1000000</f>
        <v>224.5898032347944</v>
      </c>
      <c r="I10" s="22">
        <f>RiversHeadFlow!H12*74466.1151309/1000000</f>
        <v>9.4348567870850299</v>
      </c>
      <c r="J10" s="22">
        <f>RiversHeadFlow!I12*74466.1151309/1000000</f>
        <v>6.9253487071736997</v>
      </c>
      <c r="K10" s="22">
        <f>RiversHeadFlow!J12*74466.1151309/1000000</f>
        <v>18.125052422861057</v>
      </c>
      <c r="L10" s="22">
        <f>RiversHeadFlow!K12*74466.1151309/1000000</f>
        <v>57.770812118552215</v>
      </c>
      <c r="M10" s="22">
        <f>RiversHeadFlow!L12*74466.1151309/1000000</f>
        <v>72.961899605255809</v>
      </c>
      <c r="N10" s="22">
        <f>RiversHeadFlow!M12*74466.1151309/1000000</f>
        <v>90.327397653781702</v>
      </c>
      <c r="W10" s="22" t="s">
        <v>96</v>
      </c>
    </row>
    <row r="11" spans="1:23" x14ac:dyDescent="0.25">
      <c r="A11" s="22" t="s">
        <v>47</v>
      </c>
      <c r="B11" s="22" t="s">
        <v>9</v>
      </c>
      <c r="C11" s="22">
        <f>HeadFlow!B21</f>
        <v>9.0319570669352522</v>
      </c>
      <c r="D11" s="183">
        <f>HeadFlow!C21</f>
        <v>6.2126171188386596</v>
      </c>
      <c r="E11" s="183">
        <f>HeadFlow!D21</f>
        <v>5.9164659650113967</v>
      </c>
      <c r="F11" s="183">
        <f>HeadFlow!E21</f>
        <v>5.2944859705549812</v>
      </c>
      <c r="G11" s="183">
        <f>HeadFlow!F21</f>
        <v>6.8148415925163333</v>
      </c>
      <c r="H11" s="183">
        <f>HeadFlow!G21</f>
        <v>8.6976639690549042</v>
      </c>
      <c r="I11" s="183">
        <f>HeadFlow!H21</f>
        <v>6.123075404974351</v>
      </c>
      <c r="J11" s="183">
        <f>HeadFlow!I21</f>
        <v>4.9483324028222642</v>
      </c>
      <c r="K11" s="183">
        <f>HeadFlow!J21</f>
        <v>9.1196510300003215</v>
      </c>
      <c r="L11" s="183">
        <f>HeadFlow!K21</f>
        <v>9.6097610781372289</v>
      </c>
      <c r="M11" s="183">
        <f>HeadFlow!L21</f>
        <v>6.2997712852264174</v>
      </c>
      <c r="N11" s="183">
        <f>HeadFlow!M21</f>
        <v>5.5292852047666168</v>
      </c>
      <c r="W11" s="22" t="s">
        <v>484</v>
      </c>
    </row>
    <row r="33" spans="7:7" x14ac:dyDescent="0.25">
      <c r="G33"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3"/>
  <dimension ref="A1:U36"/>
  <sheetViews>
    <sheetView zoomScaleNormal="100" workbookViewId="0">
      <selection activeCell="G18" sqref="G18"/>
    </sheetView>
  </sheetViews>
  <sheetFormatPr defaultColWidth="9.140625" defaultRowHeight="15" x14ac:dyDescent="0.25"/>
  <cols>
    <col min="1" max="14" width="9.140625" style="22"/>
    <col min="15" max="15" width="8.85546875" customWidth="1"/>
    <col min="16" max="16384" width="9.140625" style="22"/>
  </cols>
  <sheetData>
    <row r="1" spans="1:21" x14ac:dyDescent="0.25">
      <c r="C1" s="22" t="s">
        <v>19</v>
      </c>
      <c r="D1" s="22" t="s">
        <v>20</v>
      </c>
      <c r="E1" s="22" t="s">
        <v>21</v>
      </c>
      <c r="F1" s="22" t="s">
        <v>22</v>
      </c>
      <c r="G1" s="22" t="s">
        <v>23</v>
      </c>
      <c r="H1" s="22" t="s">
        <v>24</v>
      </c>
      <c r="I1" s="22" t="s">
        <v>25</v>
      </c>
      <c r="J1" s="22" t="s">
        <v>26</v>
      </c>
      <c r="K1" s="22" t="s">
        <v>27</v>
      </c>
      <c r="L1" s="22" t="s">
        <v>28</v>
      </c>
      <c r="M1" s="22" t="s">
        <v>29</v>
      </c>
      <c r="N1" s="22" t="s">
        <v>30</v>
      </c>
    </row>
    <row r="2" spans="1:21" x14ac:dyDescent="0.25">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309</v>
      </c>
    </row>
    <row r="3" spans="1:21" x14ac:dyDescent="0.25">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310</v>
      </c>
    </row>
    <row r="4" spans="1:21" x14ac:dyDescent="0.25">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311</v>
      </c>
    </row>
    <row r="5" spans="1:21" x14ac:dyDescent="0.25">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312</v>
      </c>
    </row>
    <row r="6" spans="1:21" x14ac:dyDescent="0.25">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313</v>
      </c>
    </row>
    <row r="7" spans="1:21" x14ac:dyDescent="0.25">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314</v>
      </c>
    </row>
    <row r="8" spans="1:21" x14ac:dyDescent="0.25">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315</v>
      </c>
    </row>
    <row r="9" spans="1:21" x14ac:dyDescent="0.25">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316</v>
      </c>
    </row>
    <row r="10" spans="1:21" x14ac:dyDescent="0.25">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317</v>
      </c>
    </row>
    <row r="11" spans="1:21" x14ac:dyDescent="0.25">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318</v>
      </c>
    </row>
    <row r="12" spans="1:21" x14ac:dyDescent="0.25">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319</v>
      </c>
    </row>
    <row r="13" spans="1:21" x14ac:dyDescent="0.25">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320</v>
      </c>
    </row>
    <row r="14" spans="1:21" x14ac:dyDescent="0.25">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321</v>
      </c>
    </row>
    <row r="15" spans="1:21" x14ac:dyDescent="0.25">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322</v>
      </c>
    </row>
    <row r="16" spans="1:21" x14ac:dyDescent="0.25">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323</v>
      </c>
    </row>
    <row r="17" spans="1:21" x14ac:dyDescent="0.25">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324</v>
      </c>
    </row>
    <row r="18" spans="1:21" x14ac:dyDescent="0.25">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325</v>
      </c>
    </row>
    <row r="19" spans="1:21" x14ac:dyDescent="0.25">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326</v>
      </c>
    </row>
    <row r="20" spans="1:21" x14ac:dyDescent="0.25">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327</v>
      </c>
    </row>
    <row r="21" spans="1:21" x14ac:dyDescent="0.25">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328</v>
      </c>
    </row>
    <row r="22" spans="1:21" x14ac:dyDescent="0.25">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329</v>
      </c>
    </row>
    <row r="23" spans="1:21" x14ac:dyDescent="0.25">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330</v>
      </c>
    </row>
    <row r="24" spans="1:21" x14ac:dyDescent="0.25">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331</v>
      </c>
    </row>
    <row r="36" spans="7:7" x14ac:dyDescent="0.25">
      <c r="G36" s="26"/>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4"/>
  <dimension ref="A1:M38"/>
  <sheetViews>
    <sheetView zoomScale="85" zoomScaleNormal="85" workbookViewId="0">
      <selection activeCell="B30" sqref="B30"/>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2">
        <v>0</v>
      </c>
      <c r="D2" s="22">
        <v>0</v>
      </c>
      <c r="E2" s="22">
        <v>0</v>
      </c>
      <c r="F2" s="22">
        <v>0</v>
      </c>
      <c r="G2" s="22">
        <v>0</v>
      </c>
      <c r="H2" s="22">
        <v>0</v>
      </c>
      <c r="I2" s="22">
        <v>0</v>
      </c>
      <c r="J2" s="22">
        <v>0</v>
      </c>
      <c r="K2" s="22">
        <v>0</v>
      </c>
      <c r="L2" s="22">
        <v>0</v>
      </c>
      <c r="M2" s="22">
        <v>0</v>
      </c>
    </row>
    <row r="3" spans="1:13" x14ac:dyDescent="0.25">
      <c r="A3" s="7" t="s">
        <v>5</v>
      </c>
      <c r="B3" s="7">
        <v>0</v>
      </c>
      <c r="C3" s="22">
        <v>0</v>
      </c>
      <c r="D3" s="22">
        <v>0</v>
      </c>
      <c r="E3" s="22">
        <v>0</v>
      </c>
      <c r="F3" s="22">
        <v>0</v>
      </c>
      <c r="G3" s="22">
        <v>0</v>
      </c>
      <c r="H3" s="22">
        <v>0</v>
      </c>
      <c r="I3" s="22">
        <v>0</v>
      </c>
      <c r="J3" s="22">
        <v>0</v>
      </c>
      <c r="K3" s="22">
        <v>0</v>
      </c>
      <c r="L3" s="22">
        <v>0</v>
      </c>
      <c r="M3" s="22">
        <v>0</v>
      </c>
    </row>
    <row r="4" spans="1:13" x14ac:dyDescent="0.25">
      <c r="A4" s="7" t="s">
        <v>6</v>
      </c>
      <c r="B4" s="22">
        <v>0</v>
      </c>
      <c r="C4" s="22">
        <v>0</v>
      </c>
      <c r="D4" s="22">
        <v>0</v>
      </c>
      <c r="E4" s="22">
        <v>0</v>
      </c>
      <c r="F4" s="22">
        <v>0</v>
      </c>
      <c r="G4" s="22">
        <v>0</v>
      </c>
      <c r="H4" s="22">
        <v>0</v>
      </c>
      <c r="I4" s="22">
        <v>0</v>
      </c>
      <c r="J4" s="22">
        <v>0</v>
      </c>
      <c r="K4" s="22">
        <v>0</v>
      </c>
      <c r="L4" s="22">
        <v>0</v>
      </c>
      <c r="M4" s="22">
        <v>0</v>
      </c>
    </row>
    <row r="5" spans="1:13" x14ac:dyDescent="0.25">
      <c r="A5" s="7" t="s">
        <v>32</v>
      </c>
      <c r="B5" s="22">
        <v>0</v>
      </c>
      <c r="C5" s="22">
        <v>0</v>
      </c>
      <c r="D5" s="22">
        <v>0</v>
      </c>
      <c r="E5" s="22">
        <v>0</v>
      </c>
      <c r="F5" s="22">
        <v>0</v>
      </c>
      <c r="G5" s="22">
        <v>0</v>
      </c>
      <c r="H5" s="22">
        <v>0</v>
      </c>
      <c r="I5" s="22">
        <v>0</v>
      </c>
      <c r="J5" s="22">
        <v>0</v>
      </c>
      <c r="K5" s="22">
        <v>0</v>
      </c>
      <c r="L5" s="22">
        <v>0</v>
      </c>
      <c r="M5" s="22">
        <v>0</v>
      </c>
    </row>
    <row r="6" spans="1:13" x14ac:dyDescent="0.25">
      <c r="A6" s="7" t="s">
        <v>33</v>
      </c>
      <c r="B6" s="22">
        <v>0</v>
      </c>
      <c r="C6" s="22">
        <v>0</v>
      </c>
      <c r="D6" s="22">
        <v>0</v>
      </c>
      <c r="E6" s="22">
        <v>0</v>
      </c>
      <c r="F6" s="22">
        <v>0</v>
      </c>
      <c r="G6" s="22">
        <v>0</v>
      </c>
      <c r="H6" s="22">
        <v>0</v>
      </c>
      <c r="I6" s="22">
        <v>0</v>
      </c>
      <c r="J6" s="22">
        <v>0</v>
      </c>
      <c r="K6" s="22">
        <v>0</v>
      </c>
      <c r="L6" s="22">
        <v>0</v>
      </c>
      <c r="M6" s="22">
        <v>0</v>
      </c>
    </row>
    <row r="7" spans="1:13" x14ac:dyDescent="0.25">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25">
      <c r="A8" s="7" t="s">
        <v>34</v>
      </c>
      <c r="B8" s="22">
        <v>0</v>
      </c>
      <c r="C8" s="22">
        <v>0</v>
      </c>
      <c r="D8" s="22">
        <v>0</v>
      </c>
      <c r="E8" s="22">
        <v>0</v>
      </c>
      <c r="F8" s="22">
        <v>0</v>
      </c>
      <c r="G8" s="22">
        <v>0</v>
      </c>
      <c r="H8" s="22">
        <v>0</v>
      </c>
      <c r="I8" s="22">
        <v>0</v>
      </c>
      <c r="J8" s="22">
        <v>0</v>
      </c>
      <c r="K8" s="22">
        <v>0</v>
      </c>
      <c r="L8" s="22">
        <v>0</v>
      </c>
      <c r="M8" s="22">
        <v>0</v>
      </c>
    </row>
    <row r="9" spans="1:13" x14ac:dyDescent="0.25">
      <c r="A9" s="7" t="s">
        <v>35</v>
      </c>
      <c r="B9" s="22">
        <v>0</v>
      </c>
      <c r="C9" s="22">
        <v>0</v>
      </c>
      <c r="D9" s="22">
        <v>0</v>
      </c>
      <c r="E9" s="22">
        <v>0</v>
      </c>
      <c r="F9" s="22">
        <v>0</v>
      </c>
      <c r="G9" s="22">
        <v>0</v>
      </c>
      <c r="H9" s="22">
        <v>0</v>
      </c>
      <c r="I9" s="22">
        <v>0</v>
      </c>
      <c r="J9" s="22">
        <v>0</v>
      </c>
      <c r="K9" s="22">
        <v>0</v>
      </c>
      <c r="L9" s="22">
        <v>0</v>
      </c>
      <c r="M9" s="22">
        <v>0</v>
      </c>
    </row>
    <row r="10" spans="1:13" x14ac:dyDescent="0.25">
      <c r="A10" s="7" t="s">
        <v>36</v>
      </c>
      <c r="B10" s="22">
        <v>0</v>
      </c>
      <c r="C10" s="22">
        <v>0</v>
      </c>
      <c r="D10" s="22">
        <v>0</v>
      </c>
      <c r="E10" s="22">
        <v>0</v>
      </c>
      <c r="F10" s="22">
        <v>0</v>
      </c>
      <c r="G10" s="22">
        <v>0</v>
      </c>
      <c r="H10" s="22">
        <v>0</v>
      </c>
      <c r="I10" s="22">
        <v>0</v>
      </c>
      <c r="J10" s="22">
        <v>0</v>
      </c>
      <c r="K10" s="22">
        <v>0</v>
      </c>
      <c r="L10" s="22">
        <v>0</v>
      </c>
      <c r="M10" s="22">
        <v>0</v>
      </c>
    </row>
    <row r="11" spans="1:13" x14ac:dyDescent="0.25">
      <c r="A11" s="7" t="s">
        <v>39</v>
      </c>
      <c r="B11" s="22">
        <v>0</v>
      </c>
      <c r="C11" s="22">
        <v>0</v>
      </c>
      <c r="D11" s="22">
        <v>0</v>
      </c>
      <c r="E11" s="22">
        <v>0</v>
      </c>
      <c r="F11" s="22">
        <v>0</v>
      </c>
      <c r="G11" s="22">
        <v>0</v>
      </c>
      <c r="H11" s="22">
        <v>0</v>
      </c>
      <c r="I11" s="22">
        <v>0</v>
      </c>
      <c r="J11" s="22">
        <v>0</v>
      </c>
      <c r="K11" s="22">
        <v>0</v>
      </c>
      <c r="L11" s="22">
        <v>0</v>
      </c>
      <c r="M11" s="22">
        <v>0</v>
      </c>
    </row>
    <row r="12" spans="1:13" x14ac:dyDescent="0.25">
      <c r="A12" s="7" t="s">
        <v>40</v>
      </c>
      <c r="B12" s="22">
        <v>0</v>
      </c>
      <c r="C12" s="22">
        <v>0</v>
      </c>
      <c r="D12" s="22">
        <v>0</v>
      </c>
      <c r="E12" s="22">
        <v>0</v>
      </c>
      <c r="F12" s="22">
        <v>0</v>
      </c>
      <c r="G12" s="22">
        <v>0</v>
      </c>
      <c r="H12" s="22">
        <v>0</v>
      </c>
      <c r="I12" s="22">
        <v>0</v>
      </c>
      <c r="J12" s="22">
        <v>0</v>
      </c>
      <c r="K12" s="22">
        <v>0</v>
      </c>
      <c r="L12" s="22">
        <v>0</v>
      </c>
      <c r="M12" s="22">
        <v>0</v>
      </c>
    </row>
    <row r="13" spans="1:13" x14ac:dyDescent="0.25">
      <c r="A13" s="7" t="s">
        <v>41</v>
      </c>
      <c r="B13" s="22">
        <v>0</v>
      </c>
      <c r="C13" s="22">
        <v>0</v>
      </c>
      <c r="D13" s="22">
        <v>0</v>
      </c>
      <c r="E13" s="22">
        <v>0</v>
      </c>
      <c r="F13" s="22">
        <v>0</v>
      </c>
      <c r="G13" s="22">
        <v>0</v>
      </c>
      <c r="H13" s="22">
        <v>0</v>
      </c>
      <c r="I13" s="22">
        <v>0</v>
      </c>
      <c r="J13" s="22">
        <v>0</v>
      </c>
      <c r="K13" s="22">
        <v>0</v>
      </c>
      <c r="L13" s="22">
        <v>0</v>
      </c>
      <c r="M13" s="22">
        <v>0</v>
      </c>
    </row>
    <row r="14" spans="1:13" x14ac:dyDescent="0.25">
      <c r="A14" s="7" t="s">
        <v>42</v>
      </c>
      <c r="B14" s="22">
        <v>0</v>
      </c>
      <c r="C14" s="22">
        <v>0</v>
      </c>
      <c r="D14" s="22">
        <v>0</v>
      </c>
      <c r="E14" s="22">
        <v>0</v>
      </c>
      <c r="F14" s="22">
        <v>0</v>
      </c>
      <c r="G14" s="22">
        <v>0</v>
      </c>
      <c r="H14" s="22">
        <v>0</v>
      </c>
      <c r="I14" s="22">
        <v>0</v>
      </c>
      <c r="J14" s="22">
        <v>0</v>
      </c>
      <c r="K14" s="22">
        <v>0</v>
      </c>
      <c r="L14" s="22">
        <v>0</v>
      </c>
      <c r="M14" s="22">
        <v>0</v>
      </c>
    </row>
    <row r="15" spans="1:13" x14ac:dyDescent="0.25">
      <c r="A15" s="7" t="s">
        <v>43</v>
      </c>
      <c r="B15" s="22">
        <v>0</v>
      </c>
      <c r="C15" s="22">
        <v>0</v>
      </c>
      <c r="D15" s="22">
        <v>0</v>
      </c>
      <c r="E15" s="22">
        <v>0</v>
      </c>
      <c r="F15" s="22">
        <v>0</v>
      </c>
      <c r="G15" s="22">
        <v>0</v>
      </c>
      <c r="H15" s="22">
        <v>0</v>
      </c>
      <c r="I15" s="22">
        <v>0</v>
      </c>
      <c r="J15" s="22">
        <v>0</v>
      </c>
      <c r="K15" s="22">
        <v>0</v>
      </c>
      <c r="L15" s="22">
        <v>0</v>
      </c>
      <c r="M15" s="22">
        <v>0</v>
      </c>
    </row>
    <row r="16" spans="1:13" x14ac:dyDescent="0.25">
      <c r="A16" s="7" t="s">
        <v>44</v>
      </c>
      <c r="B16" s="22">
        <v>0</v>
      </c>
      <c r="C16" s="22">
        <v>0</v>
      </c>
      <c r="D16" s="22">
        <v>0</v>
      </c>
      <c r="E16" s="22">
        <v>0</v>
      </c>
      <c r="F16" s="22">
        <v>0</v>
      </c>
      <c r="G16" s="22">
        <v>0</v>
      </c>
      <c r="H16" s="22">
        <v>0</v>
      </c>
      <c r="I16" s="22">
        <v>0</v>
      </c>
      <c r="J16" s="22">
        <v>0</v>
      </c>
      <c r="K16" s="22">
        <v>0</v>
      </c>
      <c r="L16" s="22">
        <v>0</v>
      </c>
      <c r="M16" s="22">
        <v>0</v>
      </c>
    </row>
    <row r="17" spans="1:13" x14ac:dyDescent="0.25">
      <c r="A17" s="7" t="s">
        <v>8</v>
      </c>
      <c r="B17" s="22">
        <v>0</v>
      </c>
      <c r="C17" s="22">
        <v>0</v>
      </c>
      <c r="D17" s="22">
        <v>0</v>
      </c>
      <c r="E17" s="22">
        <v>0</v>
      </c>
      <c r="F17" s="22">
        <v>0</v>
      </c>
      <c r="G17" s="22">
        <v>0</v>
      </c>
      <c r="H17" s="22">
        <v>0</v>
      </c>
      <c r="I17" s="22">
        <v>0</v>
      </c>
      <c r="J17" s="22">
        <v>0</v>
      </c>
      <c r="K17" s="22">
        <v>0</v>
      </c>
      <c r="L17" s="22">
        <v>0</v>
      </c>
      <c r="M17" s="22">
        <v>0</v>
      </c>
    </row>
    <row r="18" spans="1:13" x14ac:dyDescent="0.25">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25">
      <c r="A19" s="7" t="s">
        <v>9</v>
      </c>
      <c r="B19" s="22">
        <v>0</v>
      </c>
      <c r="C19" s="22">
        <v>0</v>
      </c>
      <c r="D19" s="22">
        <v>0</v>
      </c>
      <c r="E19" s="22">
        <v>0</v>
      </c>
      <c r="F19" s="22">
        <v>0</v>
      </c>
      <c r="G19" s="22">
        <v>0</v>
      </c>
      <c r="H19" s="22">
        <v>0</v>
      </c>
      <c r="I19" s="22">
        <v>0</v>
      </c>
      <c r="J19" s="22">
        <v>0</v>
      </c>
      <c r="K19" s="22">
        <v>0</v>
      </c>
      <c r="L19" s="22">
        <v>0</v>
      </c>
      <c r="M19" s="22">
        <v>0</v>
      </c>
    </row>
    <row r="20" spans="1:13" x14ac:dyDescent="0.25">
      <c r="A20" s="7" t="s">
        <v>46</v>
      </c>
      <c r="B20" s="22">
        <v>0</v>
      </c>
      <c r="C20" s="22">
        <v>0</v>
      </c>
      <c r="D20" s="22">
        <v>0</v>
      </c>
      <c r="E20" s="22">
        <v>0</v>
      </c>
      <c r="F20" s="22">
        <v>0</v>
      </c>
      <c r="G20" s="22">
        <v>0</v>
      </c>
      <c r="H20" s="22">
        <v>0</v>
      </c>
      <c r="I20" s="22">
        <v>0</v>
      </c>
      <c r="J20" s="22">
        <v>0</v>
      </c>
      <c r="K20" s="22">
        <v>0</v>
      </c>
      <c r="L20" s="22">
        <v>0</v>
      </c>
      <c r="M20" s="22">
        <v>0</v>
      </c>
    </row>
    <row r="21" spans="1:13" x14ac:dyDescent="0.25">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25">
      <c r="A22" s="7" t="s">
        <v>48</v>
      </c>
      <c r="B22" s="22">
        <v>0</v>
      </c>
      <c r="C22" s="22">
        <v>0</v>
      </c>
      <c r="D22" s="22">
        <v>0</v>
      </c>
      <c r="E22" s="22">
        <v>0</v>
      </c>
      <c r="F22" s="22">
        <v>0</v>
      </c>
      <c r="G22" s="22">
        <v>0</v>
      </c>
      <c r="H22" s="22">
        <v>0</v>
      </c>
      <c r="I22" s="22">
        <v>0</v>
      </c>
      <c r="J22" s="22">
        <v>0</v>
      </c>
      <c r="K22" s="22">
        <v>0</v>
      </c>
      <c r="L22" s="22">
        <v>0</v>
      </c>
      <c r="M22" s="22">
        <v>0</v>
      </c>
    </row>
    <row r="23" spans="1:13" x14ac:dyDescent="0.25">
      <c r="A23" s="7" t="s">
        <v>49</v>
      </c>
      <c r="B23" s="22">
        <v>0</v>
      </c>
      <c r="C23" s="22">
        <v>0</v>
      </c>
      <c r="D23" s="22">
        <v>0</v>
      </c>
      <c r="E23" s="22">
        <v>0</v>
      </c>
      <c r="F23" s="22">
        <v>0</v>
      </c>
      <c r="G23" s="22">
        <v>0</v>
      </c>
      <c r="H23" s="22">
        <v>0</v>
      </c>
      <c r="I23" s="22">
        <v>0</v>
      </c>
      <c r="J23" s="22">
        <v>0</v>
      </c>
      <c r="K23" s="22">
        <v>0</v>
      </c>
      <c r="L23" s="22">
        <v>0</v>
      </c>
      <c r="M23" s="22">
        <v>0</v>
      </c>
    </row>
    <row r="24" spans="1:13" x14ac:dyDescent="0.25">
      <c r="A24" s="7" t="s">
        <v>50</v>
      </c>
      <c r="B24" s="22">
        <v>0</v>
      </c>
      <c r="C24" s="22">
        <v>0</v>
      </c>
      <c r="D24" s="22">
        <v>0</v>
      </c>
      <c r="E24" s="22">
        <v>0</v>
      </c>
      <c r="F24" s="22">
        <v>0</v>
      </c>
      <c r="G24" s="22">
        <v>0</v>
      </c>
      <c r="H24" s="22">
        <v>0</v>
      </c>
      <c r="I24" s="22">
        <v>0</v>
      </c>
      <c r="J24" s="22">
        <v>0</v>
      </c>
      <c r="K24" s="22">
        <v>0</v>
      </c>
      <c r="L24" s="22">
        <v>0</v>
      </c>
      <c r="M24" s="22">
        <v>0</v>
      </c>
    </row>
    <row r="25" spans="1:13" x14ac:dyDescent="0.25">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25">
      <c r="A26" s="7" t="s">
        <v>52</v>
      </c>
      <c r="B26" s="22">
        <v>0</v>
      </c>
      <c r="C26" s="22">
        <v>0</v>
      </c>
      <c r="D26" s="22">
        <v>0</v>
      </c>
      <c r="E26" s="22">
        <v>0</v>
      </c>
      <c r="F26" s="22">
        <v>0</v>
      </c>
      <c r="G26" s="22">
        <v>0</v>
      </c>
      <c r="H26" s="22">
        <v>0</v>
      </c>
      <c r="I26" s="22">
        <v>0</v>
      </c>
      <c r="J26" s="22">
        <v>0</v>
      </c>
      <c r="K26" s="22">
        <v>0</v>
      </c>
      <c r="L26" s="22">
        <v>0</v>
      </c>
      <c r="M26" s="22">
        <v>0</v>
      </c>
    </row>
    <row r="27" spans="1:13" x14ac:dyDescent="0.25">
      <c r="A27" s="7" t="s">
        <v>53</v>
      </c>
      <c r="B27" s="22">
        <v>0</v>
      </c>
      <c r="C27" s="22">
        <v>0</v>
      </c>
      <c r="D27" s="22">
        <v>0</v>
      </c>
      <c r="E27" s="22">
        <v>0</v>
      </c>
      <c r="F27" s="22">
        <v>0</v>
      </c>
      <c r="G27" s="22">
        <v>0</v>
      </c>
      <c r="H27" s="22">
        <v>0</v>
      </c>
      <c r="I27" s="22">
        <v>0</v>
      </c>
      <c r="J27" s="22">
        <v>0</v>
      </c>
      <c r="K27" s="22">
        <v>0</v>
      </c>
      <c r="L27" s="22">
        <v>0</v>
      </c>
      <c r="M27" s="22">
        <v>0</v>
      </c>
    </row>
    <row r="28" spans="1:13" x14ac:dyDescent="0.25">
      <c r="A28" s="7" t="s">
        <v>10</v>
      </c>
      <c r="B28" s="22">
        <v>0</v>
      </c>
      <c r="C28" s="22">
        <v>0</v>
      </c>
      <c r="D28" s="22">
        <v>0</v>
      </c>
      <c r="E28" s="22">
        <v>0</v>
      </c>
      <c r="F28" s="22">
        <v>0</v>
      </c>
      <c r="G28" s="22">
        <v>0</v>
      </c>
      <c r="H28" s="22">
        <v>0</v>
      </c>
      <c r="I28" s="22">
        <v>0</v>
      </c>
      <c r="J28" s="22">
        <v>0</v>
      </c>
      <c r="K28" s="22">
        <v>0</v>
      </c>
      <c r="L28" s="22">
        <v>0</v>
      </c>
      <c r="M28" s="22">
        <v>0</v>
      </c>
    </row>
    <row r="29" spans="1:13" x14ac:dyDescent="0.25">
      <c r="A29" s="7" t="s">
        <v>54</v>
      </c>
      <c r="B29" s="22">
        <v>0</v>
      </c>
      <c r="C29" s="22">
        <v>0</v>
      </c>
      <c r="D29" s="22">
        <v>0</v>
      </c>
      <c r="E29" s="22">
        <v>0</v>
      </c>
      <c r="F29" s="22">
        <v>0</v>
      </c>
      <c r="G29" s="22">
        <v>0</v>
      </c>
      <c r="H29" s="22">
        <v>0</v>
      </c>
      <c r="I29" s="22">
        <v>0</v>
      </c>
      <c r="J29" s="22">
        <v>0</v>
      </c>
      <c r="K29" s="22">
        <v>0</v>
      </c>
      <c r="L29" s="22">
        <v>0</v>
      </c>
      <c r="M29" s="22">
        <v>0</v>
      </c>
    </row>
    <row r="30" spans="1:13" x14ac:dyDescent="0.25">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25">
      <c r="A31" s="7" t="s">
        <v>56</v>
      </c>
      <c r="B31" s="22">
        <v>0</v>
      </c>
      <c r="C31" s="22">
        <v>0</v>
      </c>
      <c r="D31" s="22">
        <v>0</v>
      </c>
      <c r="E31" s="22">
        <v>0</v>
      </c>
      <c r="F31" s="22">
        <v>0</v>
      </c>
      <c r="G31" s="22">
        <v>0</v>
      </c>
      <c r="H31" s="22">
        <v>0</v>
      </c>
      <c r="I31" s="22">
        <v>0</v>
      </c>
      <c r="J31" s="22">
        <v>0</v>
      </c>
      <c r="K31" s="22">
        <v>0</v>
      </c>
      <c r="L31" s="22">
        <v>0</v>
      </c>
      <c r="M31" s="22">
        <v>0</v>
      </c>
    </row>
    <row r="32" spans="1:13" x14ac:dyDescent="0.25">
      <c r="A32" s="7" t="s">
        <v>57</v>
      </c>
      <c r="B32" s="22">
        <v>0</v>
      </c>
      <c r="C32" s="22">
        <v>0</v>
      </c>
      <c r="D32" s="22">
        <v>0</v>
      </c>
      <c r="E32" s="22">
        <v>0</v>
      </c>
      <c r="F32" s="22">
        <v>0</v>
      </c>
      <c r="G32" s="22">
        <v>0</v>
      </c>
      <c r="H32" s="22">
        <v>0</v>
      </c>
      <c r="I32" s="22">
        <v>0</v>
      </c>
      <c r="J32" s="22">
        <v>0</v>
      </c>
      <c r="K32" s="22">
        <v>0</v>
      </c>
      <c r="L32" s="22">
        <v>0</v>
      </c>
      <c r="M32" s="22">
        <v>0</v>
      </c>
    </row>
    <row r="33" spans="1:13" x14ac:dyDescent="0.25">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25">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25">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25">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25">
      <c r="A37" s="7" t="s">
        <v>62</v>
      </c>
      <c r="B37" s="22">
        <v>0</v>
      </c>
      <c r="C37" s="22">
        <v>0</v>
      </c>
      <c r="D37" s="22">
        <v>0</v>
      </c>
      <c r="E37" s="22">
        <v>0</v>
      </c>
      <c r="F37" s="22">
        <v>0</v>
      </c>
      <c r="G37" s="22">
        <v>0</v>
      </c>
      <c r="H37" s="22">
        <v>0</v>
      </c>
      <c r="I37" s="22">
        <v>0</v>
      </c>
      <c r="J37" s="22">
        <v>0</v>
      </c>
      <c r="K37" s="22">
        <v>0</v>
      </c>
      <c r="L37" s="22">
        <v>0</v>
      </c>
      <c r="M37" s="22">
        <v>0</v>
      </c>
    </row>
    <row r="38" spans="1:13" x14ac:dyDescent="0.25">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333</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335</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-4.5999999999999996</v>
      </c>
      <c r="U20" s="22">
        <v>-10</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-6.6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340</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341</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-7.7</v>
      </c>
      <c r="U20" s="22">
        <v>-15</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4.5999999999999996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2"/>
  <dimension ref="A1:BF23"/>
  <sheetViews>
    <sheetView workbookViewId="0">
      <selection activeCell="B2" sqref="B2:M13"/>
    </sheetView>
  </sheetViews>
  <sheetFormatPr defaultRowHeight="15" x14ac:dyDescent="0.25"/>
  <cols>
    <col min="1" max="1" width="37.85546875" customWidth="1"/>
  </cols>
  <sheetData>
    <row r="1" spans="1:58" x14ac:dyDescent="0.25">
      <c r="A1" t="s">
        <v>254</v>
      </c>
      <c r="B1" t="s">
        <v>19</v>
      </c>
      <c r="C1" t="s">
        <v>20</v>
      </c>
      <c r="D1" s="22" t="s">
        <v>21</v>
      </c>
      <c r="E1" s="22" t="s">
        <v>22</v>
      </c>
      <c r="F1" s="22" t="s">
        <v>23</v>
      </c>
      <c r="G1" s="22" t="s">
        <v>24</v>
      </c>
      <c r="H1" s="22" t="s">
        <v>25</v>
      </c>
      <c r="I1" s="22" t="s">
        <v>26</v>
      </c>
      <c r="J1" s="22" t="s">
        <v>27</v>
      </c>
      <c r="K1" s="22" t="s">
        <v>28</v>
      </c>
      <c r="L1" s="22" t="s">
        <v>29</v>
      </c>
      <c r="M1" s="22" t="s">
        <v>30</v>
      </c>
    </row>
    <row r="2" spans="1:58" x14ac:dyDescent="0.25">
      <c r="A2"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58" x14ac:dyDescent="0.25">
      <c r="A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58" x14ac:dyDescent="0.25">
      <c r="A4" t="s">
        <v>83</v>
      </c>
      <c r="B4" s="183">
        <v>90.4</v>
      </c>
      <c r="C4" s="183">
        <v>44.1</v>
      </c>
      <c r="D4" s="183">
        <v>187</v>
      </c>
      <c r="E4" s="183">
        <v>424.1</v>
      </c>
      <c r="F4" s="183">
        <v>631.6</v>
      </c>
      <c r="G4" s="183">
        <v>509.7</v>
      </c>
      <c r="H4" s="183">
        <v>326.3</v>
      </c>
      <c r="I4" s="183">
        <v>207.3</v>
      </c>
      <c r="J4" s="183">
        <v>304.60000000000002</v>
      </c>
      <c r="K4" s="183">
        <v>467.4</v>
      </c>
      <c r="L4" s="183">
        <v>182</v>
      </c>
      <c r="M4" s="183">
        <v>16.5</v>
      </c>
    </row>
    <row r="5" spans="1:58" x14ac:dyDescent="0.25">
      <c r="A5"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58" x14ac:dyDescent="0.25">
      <c r="A6" t="s">
        <v>348</v>
      </c>
      <c r="B6" s="183">
        <v>16.8</v>
      </c>
      <c r="C6" s="183">
        <v>18.5</v>
      </c>
      <c r="D6" s="183">
        <v>31.2</v>
      </c>
      <c r="E6" s="183">
        <v>81.2</v>
      </c>
      <c r="F6" s="183">
        <v>363.9</v>
      </c>
      <c r="G6" s="183">
        <v>418</v>
      </c>
      <c r="H6" s="183">
        <v>112.1</v>
      </c>
      <c r="I6" s="183">
        <v>54.8</v>
      </c>
      <c r="J6" s="183">
        <v>36.1</v>
      </c>
      <c r="K6" s="183">
        <v>28.2</v>
      </c>
      <c r="L6" s="183">
        <v>23.3</v>
      </c>
      <c r="M6" s="183">
        <v>17.2</v>
      </c>
    </row>
    <row r="7" spans="1:58" x14ac:dyDescent="0.25">
      <c r="A7" t="s">
        <v>349</v>
      </c>
      <c r="B7" s="183">
        <v>0</v>
      </c>
      <c r="C7" s="183">
        <v>0</v>
      </c>
      <c r="D7" s="183">
        <v>0</v>
      </c>
      <c r="E7" s="183">
        <v>0</v>
      </c>
      <c r="F7" s="183">
        <v>0</v>
      </c>
      <c r="G7" s="183">
        <v>0</v>
      </c>
      <c r="H7" s="183">
        <v>0</v>
      </c>
      <c r="I7" s="183">
        <v>0</v>
      </c>
      <c r="J7" s="183">
        <v>0</v>
      </c>
      <c r="K7" s="183">
        <v>0</v>
      </c>
      <c r="L7" s="183">
        <v>0</v>
      </c>
      <c r="M7" s="183">
        <v>0</v>
      </c>
    </row>
    <row r="8" spans="1:58" x14ac:dyDescent="0.25">
      <c r="A8"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58" x14ac:dyDescent="0.25">
      <c r="A9"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c r="N9" s="183">
        <v>58.060483869999999</v>
      </c>
      <c r="O9" s="183">
        <v>73.18519345</v>
      </c>
      <c r="P9" s="183">
        <v>41.639287629999998</v>
      </c>
      <c r="Q9" s="183">
        <v>26.32590278</v>
      </c>
      <c r="R9" s="183">
        <v>62.723212369999999</v>
      </c>
      <c r="S9" s="183">
        <v>80.866652779999995</v>
      </c>
      <c r="T9" s="183">
        <v>40.419529570000002</v>
      </c>
      <c r="U9" s="183">
        <v>50.354865590000003</v>
      </c>
      <c r="V9" s="183">
        <v>111.86618060000001</v>
      </c>
      <c r="W9" s="183">
        <v>124.48362899999999</v>
      </c>
      <c r="X9" s="183">
        <v>81.767430559999994</v>
      </c>
      <c r="Y9" s="183">
        <v>61.579892469999997</v>
      </c>
      <c r="Z9" s="183">
        <v>75.483508060000005</v>
      </c>
      <c r="AA9" s="183">
        <v>96.749583329999993</v>
      </c>
      <c r="AB9" s="183">
        <v>111.8062769</v>
      </c>
      <c r="AC9" s="183">
        <v>26.633444440000002</v>
      </c>
      <c r="AD9" s="183">
        <v>72.871599459999999</v>
      </c>
      <c r="AE9" s="183">
        <v>136.29977779999999</v>
      </c>
      <c r="AF9" s="183">
        <v>43.000537629999997</v>
      </c>
      <c r="AG9" s="183">
        <v>46.741129030000003</v>
      </c>
      <c r="AH9" s="183">
        <v>114.6659861</v>
      </c>
      <c r="AI9" s="183">
        <v>133.54887099999999</v>
      </c>
      <c r="AJ9" s="183">
        <v>87.099833329999996</v>
      </c>
      <c r="AK9" s="183">
        <v>101.6774059</v>
      </c>
      <c r="AL9" s="183">
        <v>132.48361560000001</v>
      </c>
      <c r="AM9" s="183">
        <v>90.107187499999995</v>
      </c>
      <c r="AN9" s="183">
        <v>193.61301080000001</v>
      </c>
      <c r="AO9" s="183">
        <v>222.6668889</v>
      </c>
      <c r="AP9" s="183">
        <v>515.2892339</v>
      </c>
      <c r="AQ9" s="183">
        <v>347.799375</v>
      </c>
      <c r="AR9" s="183">
        <v>136.93491940000001</v>
      </c>
      <c r="AS9" s="183">
        <v>122.4832258</v>
      </c>
      <c r="AT9" s="183">
        <v>121.9327083</v>
      </c>
      <c r="AU9" s="183">
        <v>144.41935480000001</v>
      </c>
      <c r="AV9" s="183">
        <v>97.299125000000004</v>
      </c>
      <c r="AW9" s="183">
        <v>116.6121237</v>
      </c>
      <c r="AX9" s="183">
        <v>219.5483199</v>
      </c>
      <c r="AY9" s="183">
        <v>172.3925893</v>
      </c>
      <c r="AZ9" s="183">
        <v>227.61336019999999</v>
      </c>
      <c r="BA9" s="183">
        <v>402.4325556</v>
      </c>
      <c r="BB9" s="183">
        <v>351.19274189999999</v>
      </c>
      <c r="BC9" s="183">
        <v>190.4338333</v>
      </c>
      <c r="BD9" s="183">
        <v>122.6458602</v>
      </c>
      <c r="BE9" s="183">
        <v>119.8387903</v>
      </c>
      <c r="BF9" s="183">
        <v>137.6660694</v>
      </c>
    </row>
    <row r="10" spans="1:58" x14ac:dyDescent="0.25">
      <c r="A10"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58" x14ac:dyDescent="0.25">
      <c r="A11"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58" x14ac:dyDescent="0.25">
      <c r="A12" t="s">
        <v>96</v>
      </c>
      <c r="B12" s="183">
        <v>1123</v>
      </c>
      <c r="C12" s="183">
        <v>1024</v>
      </c>
      <c r="D12" s="183">
        <v>2174</v>
      </c>
      <c r="E12" s="183">
        <v>3129</v>
      </c>
      <c r="F12" s="183">
        <v>5205</v>
      </c>
      <c r="G12" s="183">
        <v>3016</v>
      </c>
      <c r="H12" s="183">
        <v>126.7</v>
      </c>
      <c r="I12" s="183">
        <v>93</v>
      </c>
      <c r="J12" s="183">
        <v>243.4</v>
      </c>
      <c r="K12" s="183">
        <v>775.8</v>
      </c>
      <c r="L12" s="183">
        <v>979.8</v>
      </c>
      <c r="M12" s="183">
        <v>1213</v>
      </c>
    </row>
    <row r="13" spans="1:58" x14ac:dyDescent="0.25">
      <c r="A13" s="22"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row r="23" spans="1:13" x14ac:dyDescent="0.25">
      <c r="A23" s="22" t="s">
        <v>448</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80"/>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25">
      <c r="A3" s="183"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25">
      <c r="A4" s="183"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25">
      <c r="A5" s="183" t="s">
        <v>448</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25">
      <c r="A11" s="183" t="s">
        <v>379</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25">
      <c r="A12" s="183"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25">
      <c r="A13" s="183" t="s">
        <v>449</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81"/>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25">
      <c r="A3" s="183"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25">
      <c r="A4" s="183"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25">
      <c r="A5" s="183" t="s">
        <v>448</v>
      </c>
      <c r="B5" s="183">
        <v>15.289041203541601</v>
      </c>
      <c r="C5" s="183">
        <v>14.5907405005442</v>
      </c>
      <c r="D5" s="183">
        <v>27.976893662693801</v>
      </c>
      <c r="E5" s="183">
        <v>102.282676910673</v>
      </c>
      <c r="F5" s="183">
        <v>77.676774193548397</v>
      </c>
      <c r="G5" s="183">
        <v>44.322000000000003</v>
      </c>
      <c r="H5" s="183">
        <v>35.106774193548397</v>
      </c>
      <c r="I5" s="183">
        <v>30.514838709677399</v>
      </c>
      <c r="J5" s="183">
        <v>29.263666666666701</v>
      </c>
      <c r="K5" s="183">
        <v>25.188278677808601</v>
      </c>
      <c r="L5" s="183">
        <v>25.054189209842502</v>
      </c>
      <c r="M5" s="183">
        <v>24.459964622149599</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25">
      <c r="A9" s="183" t="s">
        <v>356</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25">
      <c r="A10" s="183" t="s">
        <v>357</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25">
      <c r="A11" s="183" t="s">
        <v>379</v>
      </c>
    </row>
    <row r="12" spans="1:13" x14ac:dyDescent="0.25">
      <c r="A12" s="183" t="s">
        <v>96</v>
      </c>
      <c r="B12" s="179"/>
      <c r="C12" s="179"/>
      <c r="D12" s="179"/>
      <c r="E12" s="179"/>
      <c r="F12" s="179"/>
      <c r="G12" s="179"/>
      <c r="H12" s="180"/>
      <c r="I12" s="180"/>
      <c r="J12" s="180"/>
      <c r="K12" s="179"/>
      <c r="L12" s="179"/>
      <c r="M12" s="179"/>
    </row>
    <row r="13" spans="1:13" x14ac:dyDescent="0.25">
      <c r="A13" s="183" t="s">
        <v>449</v>
      </c>
      <c r="B13" s="183">
        <v>34.637987564483502</v>
      </c>
      <c r="C13" s="183">
        <v>28.637987564483499</v>
      </c>
      <c r="D13" s="183">
        <v>69.664161292386495</v>
      </c>
      <c r="E13" s="183">
        <v>155.96042958278201</v>
      </c>
      <c r="F13" s="183">
        <v>196.81020917291701</v>
      </c>
      <c r="G13" s="183">
        <v>108.769745600139</v>
      </c>
      <c r="H13" s="183">
        <v>60.307542238629303</v>
      </c>
      <c r="I13" s="183">
        <v>50.613024913998103</v>
      </c>
      <c r="J13" s="183">
        <v>28.623042639601401</v>
      </c>
      <c r="K13" s="183">
        <v>39.738048997940602</v>
      </c>
      <c r="L13" s="183">
        <v>49.163042993382803</v>
      </c>
      <c r="M13" s="183">
        <v>32.488474432839197</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82"/>
  <dimension ref="A1:M13"/>
  <sheetViews>
    <sheetView workbookViewId="0">
      <selection sqref="A1:A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576.6</v>
      </c>
      <c r="C2" s="22">
        <v>493.1</v>
      </c>
      <c r="D2" s="22">
        <v>785</v>
      </c>
      <c r="E2" s="22">
        <v>1777</v>
      </c>
      <c r="F2" s="22">
        <v>2035</v>
      </c>
      <c r="G2" s="22">
        <v>1702</v>
      </c>
      <c r="H2" s="22">
        <v>1006</v>
      </c>
      <c r="I2" s="22">
        <v>1231</v>
      </c>
      <c r="J2" s="22">
        <v>1249</v>
      </c>
      <c r="K2" s="22">
        <v>1297</v>
      </c>
      <c r="L2" s="22">
        <v>1475</v>
      </c>
      <c r="M2" s="22">
        <v>1242</v>
      </c>
    </row>
    <row r="3" spans="1:13" x14ac:dyDescent="0.25">
      <c r="A3" s="183"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25">
      <c r="A4" s="183"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25">
      <c r="A5" s="183" t="s">
        <v>448</v>
      </c>
      <c r="B5" s="22">
        <v>59.9</v>
      </c>
      <c r="C5" s="22">
        <v>49.4</v>
      </c>
      <c r="D5" s="22">
        <v>138.6</v>
      </c>
      <c r="E5" s="22">
        <v>354.2</v>
      </c>
      <c r="F5" s="22">
        <v>693.5</v>
      </c>
      <c r="G5" s="22">
        <v>576.9</v>
      </c>
      <c r="H5" s="22">
        <v>123.6</v>
      </c>
      <c r="I5" s="22">
        <v>62.2</v>
      </c>
      <c r="J5" s="22">
        <v>59.6</v>
      </c>
      <c r="K5" s="22">
        <v>65.8</v>
      </c>
      <c r="L5" s="22">
        <v>65.900000000000006</v>
      </c>
      <c r="M5" s="22">
        <v>58.2</v>
      </c>
    </row>
    <row r="6" spans="1:13" x14ac:dyDescent="0.25">
      <c r="A6" s="183" t="s">
        <v>348</v>
      </c>
      <c r="B6" s="22">
        <v>16.8</v>
      </c>
      <c r="C6" s="22">
        <v>18.5</v>
      </c>
      <c r="D6" s="22">
        <v>31.2</v>
      </c>
      <c r="E6" s="22">
        <v>81.2</v>
      </c>
      <c r="F6" s="22">
        <v>363.9</v>
      </c>
      <c r="G6" s="22">
        <v>418</v>
      </c>
      <c r="H6" s="22">
        <v>112.1</v>
      </c>
      <c r="I6" s="22">
        <v>54.8</v>
      </c>
      <c r="J6" s="22">
        <v>36.1</v>
      </c>
      <c r="K6" s="22">
        <v>28.2</v>
      </c>
      <c r="L6" s="22">
        <v>23.3</v>
      </c>
      <c r="M6" s="22">
        <v>17.2</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25">
      <c r="A11" s="183" t="s">
        <v>379</v>
      </c>
    </row>
    <row r="12" spans="1:13" x14ac:dyDescent="0.25">
      <c r="A12" s="183" t="s">
        <v>96</v>
      </c>
      <c r="B12" s="180"/>
      <c r="C12" s="180"/>
      <c r="D12" s="180"/>
      <c r="E12" s="180"/>
      <c r="F12" s="180"/>
      <c r="G12" s="180"/>
      <c r="H12" s="180"/>
      <c r="I12" s="180"/>
      <c r="J12" s="180"/>
      <c r="K12" s="180"/>
      <c r="L12" s="180"/>
      <c r="M12" s="180"/>
    </row>
    <row r="13" spans="1:13" x14ac:dyDescent="0.25">
      <c r="A13" s="183" t="s">
        <v>449</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83"/>
  <dimension ref="A1:M13"/>
  <sheetViews>
    <sheetView workbookViewId="0">
      <selection activeCell="M13" sqref="B2:M13"/>
    </sheetView>
  </sheetViews>
  <sheetFormatPr defaultColWidth="9.140625" defaultRowHeight="15" x14ac:dyDescent="0.25"/>
  <cols>
    <col min="1" max="1" width="37.85546875" style="22" customWidth="1"/>
    <col min="2" max="16384" width="9.140625" style="22"/>
  </cols>
  <sheetData>
    <row r="1" spans="1:13" x14ac:dyDescent="0.25">
      <c r="A1" s="183"/>
      <c r="B1" s="183" t="s">
        <v>19</v>
      </c>
      <c r="C1" s="183" t="s">
        <v>20</v>
      </c>
      <c r="D1" s="183" t="s">
        <v>21</v>
      </c>
      <c r="E1" s="183" t="s">
        <v>22</v>
      </c>
      <c r="F1" s="183" t="s">
        <v>23</v>
      </c>
      <c r="G1" s="183" t="s">
        <v>24</v>
      </c>
      <c r="H1" s="183" t="s">
        <v>25</v>
      </c>
      <c r="I1" s="183" t="s">
        <v>26</v>
      </c>
      <c r="J1" s="183" t="s">
        <v>27</v>
      </c>
      <c r="K1" s="183" t="s">
        <v>28</v>
      </c>
      <c r="L1" s="183" t="s">
        <v>29</v>
      </c>
      <c r="M1" s="183" t="s">
        <v>30</v>
      </c>
    </row>
    <row r="2" spans="1:13" x14ac:dyDescent="0.25">
      <c r="A2" s="183"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25">
      <c r="A3" s="18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25">
      <c r="A4" s="183"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25">
      <c r="A5" s="183"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25">
      <c r="A6" s="183" t="s">
        <v>348</v>
      </c>
      <c r="B6" s="183">
        <v>16.8</v>
      </c>
      <c r="C6" s="183">
        <v>18.5</v>
      </c>
      <c r="D6" s="183">
        <v>31.2</v>
      </c>
      <c r="E6" s="183">
        <v>81.2</v>
      </c>
      <c r="F6" s="183">
        <v>363.9</v>
      </c>
      <c r="G6" s="183">
        <v>418</v>
      </c>
      <c r="H6" s="183">
        <v>112.1</v>
      </c>
      <c r="I6" s="183">
        <v>54.8</v>
      </c>
      <c r="J6" s="183">
        <v>36.1</v>
      </c>
      <c r="K6" s="183">
        <v>28.2</v>
      </c>
      <c r="L6" s="183">
        <v>23.3</v>
      </c>
      <c r="M6" s="183">
        <v>17.2</v>
      </c>
    </row>
    <row r="7" spans="1:13" x14ac:dyDescent="0.25">
      <c r="A7" s="183" t="s">
        <v>349</v>
      </c>
      <c r="B7" s="183">
        <v>0</v>
      </c>
      <c r="C7" s="183">
        <v>0</v>
      </c>
      <c r="D7" s="183">
        <v>0</v>
      </c>
      <c r="E7" s="183">
        <v>0</v>
      </c>
      <c r="F7" s="183">
        <v>0</v>
      </c>
      <c r="G7" s="183">
        <v>0</v>
      </c>
      <c r="H7" s="183">
        <v>0</v>
      </c>
      <c r="I7" s="183">
        <v>0</v>
      </c>
      <c r="J7" s="183">
        <v>0</v>
      </c>
      <c r="K7" s="183">
        <v>0</v>
      </c>
      <c r="L7" s="183">
        <v>0</v>
      </c>
      <c r="M7" s="183">
        <v>0</v>
      </c>
    </row>
    <row r="8" spans="1:13" x14ac:dyDescent="0.25">
      <c r="A8" s="183"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25">
      <c r="A9" s="183"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25">
      <c r="A10" s="183"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25">
      <c r="A11" s="183"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25">
      <c r="A12" s="183"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25">
      <c r="A13" s="183"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8"/>
  <dimension ref="A1:V79"/>
  <sheetViews>
    <sheetView tabSelected="1" zoomScale="85" zoomScaleNormal="85" workbookViewId="0">
      <selection activeCell="Q29" sqref="Q29"/>
    </sheetView>
  </sheetViews>
  <sheetFormatPr defaultRowHeight="15" x14ac:dyDescent="0.25"/>
  <cols>
    <col min="1" max="1" width="14.5703125" customWidth="1"/>
    <col min="3" max="5" width="11.5703125" bestFit="1" customWidth="1"/>
  </cols>
  <sheetData>
    <row r="1" spans="1:22" x14ac:dyDescent="0.25">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25">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183"/>
      <c r="U2" s="183"/>
    </row>
    <row r="3" spans="1:22" x14ac:dyDescent="0.25">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183"/>
      <c r="U3" s="183"/>
    </row>
    <row r="4" spans="1:22" x14ac:dyDescent="0.25">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183"/>
      <c r="U4" s="183"/>
    </row>
    <row r="5" spans="1:22" x14ac:dyDescent="0.25">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183"/>
      <c r="U5" s="183"/>
    </row>
    <row r="6" spans="1:22" x14ac:dyDescent="0.25">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183"/>
      <c r="U6" s="183"/>
    </row>
    <row r="7" spans="1:22" x14ac:dyDescent="0.25">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183"/>
      <c r="U7" s="183"/>
    </row>
    <row r="8" spans="1:22" x14ac:dyDescent="0.25">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183"/>
      <c r="V8" s="183"/>
    </row>
    <row r="9" spans="1:22" x14ac:dyDescent="0.25">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183"/>
      <c r="V9" s="183"/>
    </row>
    <row r="10" spans="1:22" ht="15.75" customHeight="1" x14ac:dyDescent="0.25">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183"/>
      <c r="V10" s="183"/>
    </row>
    <row r="11" spans="1:22" x14ac:dyDescent="0.25">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183"/>
      <c r="V11" s="183"/>
    </row>
    <row r="12" spans="1:22" x14ac:dyDescent="0.25">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183"/>
      <c r="V12" s="183"/>
    </row>
    <row r="13" spans="1:22" x14ac:dyDescent="0.25">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183"/>
      <c r="V13" s="183"/>
    </row>
    <row r="14" spans="1:22" x14ac:dyDescent="0.25">
      <c r="A14" s="25" t="s">
        <v>0</v>
      </c>
      <c r="B14" s="22" t="s">
        <v>8</v>
      </c>
      <c r="C14" s="22" t="s">
        <v>34</v>
      </c>
      <c r="D14" s="23">
        <v>1</v>
      </c>
      <c r="E14" s="23">
        <v>1</v>
      </c>
      <c r="F14" s="23">
        <v>1</v>
      </c>
      <c r="G14" s="23">
        <v>1</v>
      </c>
      <c r="H14" s="23">
        <v>1</v>
      </c>
      <c r="I14" s="23">
        <v>1</v>
      </c>
      <c r="J14" s="23">
        <v>1</v>
      </c>
      <c r="K14" s="23">
        <v>1</v>
      </c>
      <c r="L14" s="23">
        <v>1</v>
      </c>
      <c r="M14" s="23">
        <v>1</v>
      </c>
      <c r="N14" s="23">
        <v>1</v>
      </c>
      <c r="O14" s="23">
        <v>1</v>
      </c>
      <c r="T14" s="183"/>
      <c r="U14" s="183"/>
    </row>
    <row r="15" spans="1:22" x14ac:dyDescent="0.25">
      <c r="A15" s="25" t="s">
        <v>1</v>
      </c>
      <c r="B15" s="22" t="s">
        <v>8</v>
      </c>
      <c r="C15" s="22" t="s">
        <v>34</v>
      </c>
      <c r="D15" s="23">
        <v>1</v>
      </c>
      <c r="E15" s="23">
        <v>1</v>
      </c>
      <c r="F15" s="23">
        <v>1</v>
      </c>
      <c r="G15" s="23">
        <v>1</v>
      </c>
      <c r="H15" s="23">
        <v>1</v>
      </c>
      <c r="I15" s="23">
        <v>1</v>
      </c>
      <c r="J15" s="23">
        <v>1</v>
      </c>
      <c r="K15" s="23">
        <v>1</v>
      </c>
      <c r="L15" s="23">
        <v>1</v>
      </c>
      <c r="M15" s="23">
        <v>1</v>
      </c>
      <c r="N15" s="23">
        <v>1</v>
      </c>
      <c r="O15" s="23">
        <v>1</v>
      </c>
      <c r="T15" s="183"/>
      <c r="U15" s="183"/>
    </row>
    <row r="16" spans="1:22" x14ac:dyDescent="0.25">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25">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25">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25">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25">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25">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25">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25">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25">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25">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25">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25">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25">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25">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25">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25">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25">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25">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25">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25">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25">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25">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25">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25">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25">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25">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25">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25">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25">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25">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25">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25">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25">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25">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25">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25">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25">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25">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25">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25">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25">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25">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25">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25">
      <c r="A59" s="25" t="s">
        <v>0</v>
      </c>
      <c r="B59" s="183" t="s">
        <v>455</v>
      </c>
      <c r="C59" s="183" t="s">
        <v>56</v>
      </c>
      <c r="D59" s="23">
        <v>1</v>
      </c>
      <c r="E59" s="23">
        <v>1</v>
      </c>
      <c r="F59" s="23">
        <v>1</v>
      </c>
      <c r="G59" s="23">
        <v>1</v>
      </c>
      <c r="H59" s="23">
        <v>1</v>
      </c>
      <c r="I59" s="23">
        <v>1</v>
      </c>
      <c r="J59" s="23">
        <v>1</v>
      </c>
      <c r="K59" s="23">
        <v>1</v>
      </c>
      <c r="L59" s="23">
        <v>1</v>
      </c>
      <c r="M59" s="23">
        <v>1</v>
      </c>
      <c r="N59" s="23">
        <v>1</v>
      </c>
      <c r="O59" s="23">
        <v>1</v>
      </c>
      <c r="R59" s="183"/>
      <c r="S59" s="183"/>
    </row>
    <row r="60" spans="1:19" x14ac:dyDescent="0.25">
      <c r="A60" s="25" t="s">
        <v>1</v>
      </c>
      <c r="B60" s="183" t="s">
        <v>455</v>
      </c>
      <c r="C60" s="183" t="s">
        <v>56</v>
      </c>
      <c r="D60" s="23">
        <v>1</v>
      </c>
      <c r="E60" s="23">
        <v>1</v>
      </c>
      <c r="F60" s="23">
        <v>1</v>
      </c>
      <c r="G60" s="23">
        <v>1</v>
      </c>
      <c r="H60" s="23">
        <v>1</v>
      </c>
      <c r="I60" s="23">
        <v>1</v>
      </c>
      <c r="J60" s="23">
        <v>1</v>
      </c>
      <c r="K60" s="23">
        <v>1</v>
      </c>
      <c r="L60" s="23">
        <v>1</v>
      </c>
      <c r="M60" s="23">
        <v>1</v>
      </c>
      <c r="N60" s="23">
        <v>1</v>
      </c>
      <c r="O60" s="23">
        <v>1</v>
      </c>
    </row>
    <row r="61" spans="1:19" x14ac:dyDescent="0.25">
      <c r="A61" s="25" t="s">
        <v>2</v>
      </c>
      <c r="B61" s="183" t="s">
        <v>455</v>
      </c>
      <c r="C61" s="183" t="s">
        <v>56</v>
      </c>
      <c r="D61" s="23">
        <v>0</v>
      </c>
      <c r="E61" s="23">
        <v>0</v>
      </c>
      <c r="F61" s="23">
        <v>0</v>
      </c>
      <c r="G61" s="23">
        <v>0</v>
      </c>
      <c r="H61" s="23">
        <v>0</v>
      </c>
      <c r="I61" s="23">
        <v>0</v>
      </c>
      <c r="J61" s="23">
        <v>0</v>
      </c>
      <c r="K61" s="23">
        <v>0</v>
      </c>
      <c r="L61" s="23">
        <v>0</v>
      </c>
      <c r="M61" s="23">
        <v>0</v>
      </c>
      <c r="N61" s="23">
        <v>0</v>
      </c>
      <c r="O61" s="23">
        <v>0</v>
      </c>
      <c r="R61" s="183"/>
      <c r="S61" s="183"/>
    </row>
    <row r="62" spans="1:19" x14ac:dyDescent="0.25">
      <c r="A62" s="25" t="s">
        <v>0</v>
      </c>
      <c r="B62" s="183" t="s">
        <v>58</v>
      </c>
      <c r="C62" s="183" t="s">
        <v>57</v>
      </c>
      <c r="D62" s="23">
        <v>1</v>
      </c>
      <c r="E62" s="23">
        <v>1</v>
      </c>
      <c r="F62" s="23">
        <v>1</v>
      </c>
      <c r="G62" s="23">
        <v>1</v>
      </c>
      <c r="H62" s="23">
        <v>1</v>
      </c>
      <c r="I62" s="23">
        <v>1</v>
      </c>
      <c r="J62" s="23">
        <v>1</v>
      </c>
      <c r="K62" s="23">
        <v>1</v>
      </c>
      <c r="L62" s="23">
        <v>1</v>
      </c>
      <c r="M62" s="23">
        <v>1</v>
      </c>
      <c r="N62" s="23">
        <v>1</v>
      </c>
      <c r="O62" s="23">
        <v>1</v>
      </c>
      <c r="R62" s="183"/>
      <c r="S62" s="183"/>
    </row>
    <row r="63" spans="1:19" x14ac:dyDescent="0.25">
      <c r="A63" s="25" t="s">
        <v>1</v>
      </c>
      <c r="B63" s="183" t="s">
        <v>58</v>
      </c>
      <c r="C63" s="183" t="s">
        <v>57</v>
      </c>
      <c r="D63" s="23">
        <v>1</v>
      </c>
      <c r="E63" s="23">
        <v>1</v>
      </c>
      <c r="F63" s="23">
        <v>1</v>
      </c>
      <c r="G63" s="23">
        <v>1</v>
      </c>
      <c r="H63" s="23">
        <v>1</v>
      </c>
      <c r="I63" s="23">
        <v>1</v>
      </c>
      <c r="J63" s="23">
        <v>1</v>
      </c>
      <c r="K63" s="23">
        <v>1</v>
      </c>
      <c r="L63" s="23">
        <v>1</v>
      </c>
      <c r="M63" s="23">
        <v>1</v>
      </c>
      <c r="N63" s="23">
        <v>1</v>
      </c>
      <c r="O63" s="23">
        <v>1</v>
      </c>
      <c r="R63" s="183"/>
      <c r="S63" s="183"/>
    </row>
    <row r="64" spans="1:19" x14ac:dyDescent="0.25">
      <c r="A64" s="25" t="s">
        <v>2</v>
      </c>
      <c r="B64" s="183" t="s">
        <v>58</v>
      </c>
      <c r="C64" s="183" t="s">
        <v>57</v>
      </c>
      <c r="D64" s="23">
        <v>0</v>
      </c>
      <c r="E64" s="23">
        <v>0</v>
      </c>
      <c r="F64" s="23">
        <v>0</v>
      </c>
      <c r="G64" s="23">
        <v>0</v>
      </c>
      <c r="H64" s="23">
        <v>0</v>
      </c>
      <c r="I64" s="23">
        <v>0</v>
      </c>
      <c r="J64" s="23">
        <v>0</v>
      </c>
      <c r="K64" s="23">
        <v>0</v>
      </c>
      <c r="L64" s="23">
        <v>0</v>
      </c>
      <c r="M64" s="23">
        <v>0</v>
      </c>
      <c r="N64" s="23">
        <v>0</v>
      </c>
      <c r="O64" s="23">
        <v>0</v>
      </c>
      <c r="R64" s="183"/>
      <c r="S64" s="183"/>
    </row>
    <row r="65" spans="1:19" x14ac:dyDescent="0.25">
      <c r="A65" s="25" t="s">
        <v>0</v>
      </c>
      <c r="B65" s="183" t="s">
        <v>59</v>
      </c>
      <c r="C65" s="183" t="s">
        <v>455</v>
      </c>
      <c r="D65" s="23">
        <v>1</v>
      </c>
      <c r="E65" s="23">
        <v>1</v>
      </c>
      <c r="F65" s="23">
        <v>1</v>
      </c>
      <c r="G65" s="23">
        <v>1</v>
      </c>
      <c r="H65" s="23">
        <v>1</v>
      </c>
      <c r="I65" s="23">
        <v>1</v>
      </c>
      <c r="J65" s="23">
        <v>1</v>
      </c>
      <c r="K65" s="23">
        <v>1</v>
      </c>
      <c r="L65" s="23">
        <v>1</v>
      </c>
      <c r="M65" s="23">
        <v>1</v>
      </c>
      <c r="N65" s="23">
        <v>1</v>
      </c>
      <c r="O65" s="23">
        <v>1</v>
      </c>
    </row>
    <row r="66" spans="1:19" x14ac:dyDescent="0.25">
      <c r="A66" s="25" t="s">
        <v>1</v>
      </c>
      <c r="B66" s="183" t="s">
        <v>59</v>
      </c>
      <c r="C66" s="183" t="s">
        <v>455</v>
      </c>
      <c r="D66" s="23">
        <v>1</v>
      </c>
      <c r="E66" s="23">
        <v>1</v>
      </c>
      <c r="F66" s="23">
        <v>1</v>
      </c>
      <c r="G66" s="23">
        <v>1</v>
      </c>
      <c r="H66" s="23">
        <v>1</v>
      </c>
      <c r="I66" s="23">
        <v>1</v>
      </c>
      <c r="J66" s="23">
        <v>1</v>
      </c>
      <c r="K66" s="23">
        <v>1</v>
      </c>
      <c r="L66" s="23">
        <v>1</v>
      </c>
      <c r="M66" s="23">
        <v>1</v>
      </c>
      <c r="N66" s="23">
        <v>1</v>
      </c>
      <c r="O66" s="23">
        <v>1</v>
      </c>
      <c r="R66" s="183"/>
      <c r="S66" s="183"/>
    </row>
    <row r="67" spans="1:19" x14ac:dyDescent="0.25">
      <c r="A67" s="25" t="s">
        <v>2</v>
      </c>
      <c r="B67" s="183" t="s">
        <v>59</v>
      </c>
      <c r="C67" s="183" t="s">
        <v>455</v>
      </c>
      <c r="D67" s="23">
        <v>0</v>
      </c>
      <c r="E67" s="23">
        <v>0</v>
      </c>
      <c r="F67" s="23">
        <v>0</v>
      </c>
      <c r="G67" s="23">
        <v>0</v>
      </c>
      <c r="H67" s="23">
        <v>0</v>
      </c>
      <c r="I67" s="23">
        <v>0</v>
      </c>
      <c r="J67" s="23">
        <v>0</v>
      </c>
      <c r="K67" s="23">
        <v>0</v>
      </c>
      <c r="L67" s="23">
        <v>0</v>
      </c>
      <c r="M67" s="23">
        <v>0</v>
      </c>
      <c r="N67" s="23">
        <v>0</v>
      </c>
      <c r="O67" s="23">
        <v>0</v>
      </c>
    </row>
    <row r="68" spans="1:19" x14ac:dyDescent="0.25">
      <c r="A68" s="25" t="s">
        <v>0</v>
      </c>
      <c r="B68" s="183" t="s">
        <v>57</v>
      </c>
      <c r="C68" s="183" t="s">
        <v>458</v>
      </c>
      <c r="D68" s="23">
        <v>1</v>
      </c>
      <c r="E68" s="23">
        <v>1</v>
      </c>
      <c r="F68" s="23">
        <v>1</v>
      </c>
      <c r="G68" s="23">
        <v>1</v>
      </c>
      <c r="H68" s="23">
        <v>1</v>
      </c>
      <c r="I68" s="23">
        <v>1</v>
      </c>
      <c r="J68" s="23">
        <v>1</v>
      </c>
      <c r="K68" s="23">
        <v>1</v>
      </c>
      <c r="L68" s="23">
        <v>1</v>
      </c>
      <c r="M68" s="23">
        <v>1</v>
      </c>
      <c r="N68" s="23">
        <v>1</v>
      </c>
      <c r="O68" s="23">
        <v>1</v>
      </c>
      <c r="R68" s="183"/>
      <c r="S68" s="183"/>
    </row>
    <row r="69" spans="1:19" x14ac:dyDescent="0.25">
      <c r="A69" s="25" t="s">
        <v>1</v>
      </c>
      <c r="B69" s="183" t="s">
        <v>57</v>
      </c>
      <c r="C69" s="183" t="s">
        <v>458</v>
      </c>
      <c r="D69" s="23">
        <v>1</v>
      </c>
      <c r="E69" s="23">
        <v>1</v>
      </c>
      <c r="F69" s="23">
        <v>1</v>
      </c>
      <c r="G69" s="23">
        <v>1</v>
      </c>
      <c r="H69" s="23">
        <v>1</v>
      </c>
      <c r="I69" s="23">
        <v>1</v>
      </c>
      <c r="J69" s="23">
        <v>1</v>
      </c>
      <c r="K69" s="23">
        <v>1</v>
      </c>
      <c r="L69" s="23">
        <v>1</v>
      </c>
      <c r="M69" s="23">
        <v>1</v>
      </c>
      <c r="N69" s="23">
        <v>1</v>
      </c>
      <c r="O69" s="23">
        <v>1</v>
      </c>
    </row>
    <row r="70" spans="1:19" x14ac:dyDescent="0.25">
      <c r="A70" s="25" t="s">
        <v>2</v>
      </c>
      <c r="B70" s="183" t="s">
        <v>57</v>
      </c>
      <c r="C70" s="183" t="s">
        <v>458</v>
      </c>
      <c r="D70" s="23">
        <v>0</v>
      </c>
      <c r="E70" s="23">
        <v>0</v>
      </c>
      <c r="F70" s="23">
        <v>0</v>
      </c>
      <c r="G70" s="23">
        <v>0</v>
      </c>
      <c r="H70" s="23">
        <v>0</v>
      </c>
      <c r="I70" s="23">
        <v>0</v>
      </c>
      <c r="J70" s="23">
        <v>0</v>
      </c>
      <c r="K70" s="23">
        <v>0</v>
      </c>
      <c r="L70" s="23">
        <v>0</v>
      </c>
      <c r="M70" s="23">
        <v>0</v>
      </c>
      <c r="N70" s="23">
        <v>0</v>
      </c>
      <c r="O70" s="23">
        <v>0</v>
      </c>
    </row>
    <row r="71" spans="1:19" x14ac:dyDescent="0.25">
      <c r="A71" s="25" t="s">
        <v>0</v>
      </c>
      <c r="B71" s="183" t="s">
        <v>50</v>
      </c>
      <c r="C71" s="183" t="s">
        <v>49</v>
      </c>
      <c r="D71" s="23">
        <v>1</v>
      </c>
      <c r="E71" s="23">
        <v>1</v>
      </c>
      <c r="F71" s="23">
        <v>1</v>
      </c>
      <c r="G71" s="23">
        <v>1</v>
      </c>
      <c r="H71" s="23">
        <v>1</v>
      </c>
      <c r="I71" s="23">
        <v>1</v>
      </c>
      <c r="J71" s="23">
        <v>1</v>
      </c>
      <c r="K71" s="23">
        <v>1</v>
      </c>
      <c r="L71" s="23">
        <v>1</v>
      </c>
      <c r="M71" s="23">
        <v>1</v>
      </c>
      <c r="N71" s="23">
        <v>1</v>
      </c>
      <c r="O71" s="23">
        <v>1</v>
      </c>
    </row>
    <row r="72" spans="1:19" x14ac:dyDescent="0.25">
      <c r="A72" s="25" t="s">
        <v>1</v>
      </c>
      <c r="B72" s="183" t="s">
        <v>50</v>
      </c>
      <c r="C72" s="183" t="s">
        <v>49</v>
      </c>
      <c r="D72" s="23">
        <v>1</v>
      </c>
      <c r="E72" s="23">
        <v>1</v>
      </c>
      <c r="F72" s="23">
        <v>1</v>
      </c>
      <c r="G72" s="23">
        <v>1</v>
      </c>
      <c r="H72" s="23">
        <v>1</v>
      </c>
      <c r="I72" s="23">
        <v>1</v>
      </c>
      <c r="J72" s="23">
        <v>1</v>
      </c>
      <c r="K72" s="23">
        <v>1</v>
      </c>
      <c r="L72" s="23">
        <v>1</v>
      </c>
      <c r="M72" s="23">
        <v>1</v>
      </c>
      <c r="N72" s="23">
        <v>1</v>
      </c>
      <c r="O72" s="23">
        <v>1</v>
      </c>
    </row>
    <row r="73" spans="1:19" x14ac:dyDescent="0.25">
      <c r="A73" s="25" t="s">
        <v>2</v>
      </c>
      <c r="B73" s="183" t="s">
        <v>50</v>
      </c>
      <c r="C73" s="183" t="s">
        <v>49</v>
      </c>
      <c r="D73" s="23">
        <v>0</v>
      </c>
      <c r="E73" s="23">
        <v>0</v>
      </c>
      <c r="F73" s="23">
        <v>0</v>
      </c>
      <c r="G73" s="23">
        <v>0</v>
      </c>
      <c r="H73" s="23">
        <v>0</v>
      </c>
      <c r="I73" s="23">
        <v>0</v>
      </c>
      <c r="J73" s="23">
        <v>0</v>
      </c>
      <c r="K73" s="23">
        <v>0</v>
      </c>
      <c r="L73" s="23">
        <v>0</v>
      </c>
      <c r="M73" s="23">
        <v>0</v>
      </c>
      <c r="N73" s="23">
        <v>0</v>
      </c>
      <c r="O73" s="23">
        <v>0</v>
      </c>
    </row>
    <row r="74" spans="1:19" x14ac:dyDescent="0.25">
      <c r="A74" s="25" t="s">
        <v>0</v>
      </c>
      <c r="B74" s="183" t="s">
        <v>458</v>
      </c>
      <c r="C74" s="183" t="s">
        <v>461</v>
      </c>
      <c r="D74" s="23">
        <v>1</v>
      </c>
      <c r="E74" s="23">
        <v>1</v>
      </c>
      <c r="F74" s="23">
        <v>1</v>
      </c>
      <c r="G74" s="23">
        <v>1</v>
      </c>
      <c r="H74" s="23">
        <v>1</v>
      </c>
      <c r="I74" s="23">
        <v>1</v>
      </c>
      <c r="J74" s="23">
        <v>1</v>
      </c>
      <c r="K74" s="23">
        <v>1</v>
      </c>
      <c r="L74" s="23">
        <v>1</v>
      </c>
      <c r="M74" s="23">
        <v>1</v>
      </c>
      <c r="N74" s="23">
        <v>1</v>
      </c>
      <c r="O74" s="23">
        <v>1</v>
      </c>
    </row>
    <row r="75" spans="1:19" x14ac:dyDescent="0.25">
      <c r="A75" s="25" t="s">
        <v>1</v>
      </c>
      <c r="B75" s="183" t="s">
        <v>458</v>
      </c>
      <c r="C75" s="183" t="s">
        <v>461</v>
      </c>
      <c r="D75" s="23">
        <v>1</v>
      </c>
      <c r="E75" s="23">
        <v>1</v>
      </c>
      <c r="F75" s="23">
        <v>1</v>
      </c>
      <c r="G75" s="23">
        <v>1</v>
      </c>
      <c r="H75" s="23">
        <v>1</v>
      </c>
      <c r="I75" s="23">
        <v>1</v>
      </c>
      <c r="J75" s="23">
        <v>1</v>
      </c>
      <c r="K75" s="23">
        <v>1</v>
      </c>
      <c r="L75" s="23">
        <v>1</v>
      </c>
      <c r="M75" s="23">
        <v>1</v>
      </c>
      <c r="N75" s="23">
        <v>1</v>
      </c>
      <c r="O75" s="23">
        <v>1</v>
      </c>
    </row>
    <row r="76" spans="1:19" x14ac:dyDescent="0.25">
      <c r="A76" s="25" t="s">
        <v>2</v>
      </c>
      <c r="B76" s="183" t="s">
        <v>458</v>
      </c>
      <c r="C76" s="183" t="s">
        <v>461</v>
      </c>
      <c r="D76" s="23">
        <v>0</v>
      </c>
      <c r="E76" s="23">
        <v>0</v>
      </c>
      <c r="F76" s="23">
        <v>0</v>
      </c>
      <c r="G76" s="23">
        <v>0</v>
      </c>
      <c r="H76" s="23">
        <v>0</v>
      </c>
      <c r="I76" s="23">
        <v>0</v>
      </c>
      <c r="J76" s="23">
        <v>0</v>
      </c>
      <c r="K76" s="23">
        <v>0</v>
      </c>
      <c r="L76" s="23">
        <v>0</v>
      </c>
      <c r="M76" s="23">
        <v>0</v>
      </c>
      <c r="N76" s="23">
        <v>0</v>
      </c>
      <c r="O76" s="23">
        <v>0</v>
      </c>
    </row>
    <row r="77" spans="1:19" x14ac:dyDescent="0.25">
      <c r="A77" s="25" t="s">
        <v>0</v>
      </c>
      <c r="B77" s="183" t="s">
        <v>461</v>
      </c>
      <c r="C77" s="183" t="s">
        <v>56</v>
      </c>
      <c r="D77" s="23">
        <v>1</v>
      </c>
      <c r="E77" s="23">
        <v>1</v>
      </c>
      <c r="F77" s="23">
        <v>1</v>
      </c>
      <c r="G77" s="23">
        <v>1</v>
      </c>
      <c r="H77" s="23">
        <v>1</v>
      </c>
      <c r="I77" s="23">
        <v>1</v>
      </c>
      <c r="J77" s="23">
        <v>1</v>
      </c>
      <c r="K77" s="23">
        <v>1</v>
      </c>
      <c r="L77" s="23">
        <v>1</v>
      </c>
      <c r="M77" s="23">
        <v>1</v>
      </c>
      <c r="N77" s="23">
        <v>1</v>
      </c>
      <c r="O77" s="23">
        <v>1</v>
      </c>
    </row>
    <row r="78" spans="1:19" x14ac:dyDescent="0.25">
      <c r="A78" s="25" t="s">
        <v>1</v>
      </c>
      <c r="B78" s="183" t="s">
        <v>461</v>
      </c>
      <c r="C78" s="183" t="s">
        <v>56</v>
      </c>
      <c r="D78" s="23">
        <v>1</v>
      </c>
      <c r="E78" s="23">
        <v>1</v>
      </c>
      <c r="F78" s="23">
        <v>1</v>
      </c>
      <c r="G78" s="23">
        <v>1</v>
      </c>
      <c r="H78" s="23">
        <v>1</v>
      </c>
      <c r="I78" s="23">
        <v>1</v>
      </c>
      <c r="J78" s="23">
        <v>1</v>
      </c>
      <c r="K78" s="23">
        <v>1</v>
      </c>
      <c r="L78" s="23">
        <v>1</v>
      </c>
      <c r="M78" s="23">
        <v>1</v>
      </c>
      <c r="N78" s="23">
        <v>1</v>
      </c>
      <c r="O78" s="23">
        <v>1</v>
      </c>
    </row>
    <row r="79" spans="1:19" x14ac:dyDescent="0.25">
      <c r="A79" s="25" t="s">
        <v>2</v>
      </c>
      <c r="B79" s="183" t="s">
        <v>461</v>
      </c>
      <c r="C79" s="183" t="s">
        <v>56</v>
      </c>
      <c r="D79" s="23">
        <v>0</v>
      </c>
      <c r="E79" s="23">
        <v>0</v>
      </c>
      <c r="F79" s="23">
        <v>0</v>
      </c>
      <c r="G79" s="23">
        <v>0</v>
      </c>
      <c r="H79" s="23">
        <v>0</v>
      </c>
      <c r="I79" s="23">
        <v>0</v>
      </c>
      <c r="J79" s="23">
        <v>0</v>
      </c>
      <c r="K79" s="23">
        <v>0</v>
      </c>
      <c r="L79" s="23">
        <v>0</v>
      </c>
      <c r="M79" s="23">
        <v>0</v>
      </c>
      <c r="N79" s="23">
        <v>0</v>
      </c>
      <c r="O79" s="23">
        <v>0</v>
      </c>
    </row>
  </sheetData>
  <autoFilter ref="A1:V79" xr:uid="{00000000-0001-0000-4400-000000000000}"/>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12"/>
  <sheetViews>
    <sheetView zoomScale="85" zoomScaleNormal="85" workbookViewId="0">
      <selection activeCell="F15" sqref="F15"/>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39"/>
  <dimension ref="A1"/>
  <sheetViews>
    <sheetView workbookViewId="0">
      <selection activeCell="A2" sqref="A2"/>
    </sheetView>
  </sheetViews>
  <sheetFormatPr defaultRowHeight="15" x14ac:dyDescent="0.25"/>
  <cols>
    <col min="1" max="1" width="16.85546875" bestFit="1" customWidth="1"/>
    <col min="4" max="5" width="11" bestFit="1" customWidth="1"/>
  </cols>
  <sheetData>
    <row r="1" spans="1:1" x14ac:dyDescent="0.25">
      <c r="A1" s="30">
        <v>50000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48"/>
  <dimension ref="A1:C26"/>
  <sheetViews>
    <sheetView workbookViewId="0">
      <selection activeCell="K39" sqref="K39"/>
    </sheetView>
  </sheetViews>
  <sheetFormatPr defaultRowHeight="15" x14ac:dyDescent="0.25"/>
  <cols>
    <col min="1" max="1" width="13.28515625" bestFit="1" customWidth="1"/>
    <col min="4" max="5" width="11" bestFit="1" customWidth="1"/>
  </cols>
  <sheetData>
    <row r="1" spans="1:3" x14ac:dyDescent="0.25">
      <c r="A1" s="183" t="s">
        <v>61</v>
      </c>
      <c r="B1" s="183" t="s">
        <v>31</v>
      </c>
      <c r="C1">
        <v>7</v>
      </c>
    </row>
    <row r="2" spans="1:3" x14ac:dyDescent="0.25">
      <c r="A2" s="183" t="s">
        <v>31</v>
      </c>
      <c r="B2" s="183" t="s">
        <v>32</v>
      </c>
      <c r="C2">
        <v>7</v>
      </c>
    </row>
    <row r="3" spans="1:3" x14ac:dyDescent="0.25">
      <c r="A3" s="183" t="s">
        <v>32</v>
      </c>
      <c r="B3" s="183" t="s">
        <v>33</v>
      </c>
      <c r="C3">
        <v>7</v>
      </c>
    </row>
    <row r="4" spans="1:3" x14ac:dyDescent="0.25">
      <c r="A4" s="183" t="s">
        <v>7</v>
      </c>
      <c r="B4" s="183" t="s">
        <v>33</v>
      </c>
      <c r="C4" s="22">
        <v>7</v>
      </c>
    </row>
    <row r="5" spans="1:3" x14ac:dyDescent="0.25">
      <c r="A5" s="183" t="s">
        <v>33</v>
      </c>
      <c r="B5" s="183" t="s">
        <v>8</v>
      </c>
      <c r="C5" s="22">
        <v>7</v>
      </c>
    </row>
    <row r="6" spans="1:3" x14ac:dyDescent="0.25">
      <c r="A6" s="183" t="s">
        <v>8</v>
      </c>
      <c r="B6" s="183" t="s">
        <v>34</v>
      </c>
      <c r="C6" s="22">
        <v>7</v>
      </c>
    </row>
    <row r="7" spans="1:3" x14ac:dyDescent="0.25">
      <c r="A7" s="183" t="s">
        <v>34</v>
      </c>
      <c r="B7" s="183" t="s">
        <v>36</v>
      </c>
      <c r="C7" s="22">
        <v>7</v>
      </c>
    </row>
    <row r="8" spans="1:3" x14ac:dyDescent="0.25">
      <c r="A8" s="183" t="s">
        <v>36</v>
      </c>
      <c r="B8" s="183" t="s">
        <v>39</v>
      </c>
      <c r="C8" s="22">
        <v>7</v>
      </c>
    </row>
    <row r="9" spans="1:3" x14ac:dyDescent="0.25">
      <c r="A9" s="183" t="s">
        <v>39</v>
      </c>
      <c r="B9" s="183" t="s">
        <v>41</v>
      </c>
      <c r="C9" s="22">
        <v>7</v>
      </c>
    </row>
    <row r="10" spans="1:3" x14ac:dyDescent="0.25">
      <c r="A10" s="183" t="s">
        <v>41</v>
      </c>
      <c r="B10" s="183" t="s">
        <v>44</v>
      </c>
      <c r="C10" s="22">
        <v>7</v>
      </c>
    </row>
    <row r="11" spans="1:3" x14ac:dyDescent="0.25">
      <c r="A11" s="183" t="s">
        <v>44</v>
      </c>
      <c r="B11" s="183" t="s">
        <v>9</v>
      </c>
      <c r="C11" s="22">
        <v>7</v>
      </c>
    </row>
    <row r="12" spans="1:3" x14ac:dyDescent="0.25">
      <c r="A12" s="183" t="s">
        <v>45</v>
      </c>
      <c r="B12" s="183" t="s">
        <v>9</v>
      </c>
      <c r="C12" s="22">
        <v>7</v>
      </c>
    </row>
    <row r="13" spans="1:3" x14ac:dyDescent="0.25">
      <c r="A13" s="183" t="s">
        <v>9</v>
      </c>
      <c r="B13" s="183" t="s">
        <v>46</v>
      </c>
      <c r="C13" s="22">
        <v>7</v>
      </c>
    </row>
    <row r="14" spans="1:3" x14ac:dyDescent="0.25">
      <c r="A14" s="183" t="s">
        <v>46</v>
      </c>
      <c r="B14" s="183" t="s">
        <v>48</v>
      </c>
      <c r="C14" s="22">
        <v>7</v>
      </c>
    </row>
    <row r="15" spans="1:3" x14ac:dyDescent="0.25">
      <c r="A15" s="183" t="s">
        <v>455</v>
      </c>
      <c r="B15" s="183" t="s">
        <v>56</v>
      </c>
      <c r="C15" s="22">
        <v>7</v>
      </c>
    </row>
    <row r="16" spans="1:3" x14ac:dyDescent="0.25">
      <c r="A16" s="183" t="s">
        <v>58</v>
      </c>
      <c r="B16" s="183" t="s">
        <v>57</v>
      </c>
      <c r="C16" s="22">
        <v>7</v>
      </c>
    </row>
    <row r="17" spans="1:3" x14ac:dyDescent="0.25">
      <c r="A17" s="183" t="s">
        <v>59</v>
      </c>
      <c r="B17" s="183" t="s">
        <v>455</v>
      </c>
      <c r="C17" s="22">
        <v>7</v>
      </c>
    </row>
    <row r="18" spans="1:3" x14ac:dyDescent="0.25">
      <c r="A18" s="183" t="s">
        <v>55</v>
      </c>
      <c r="B18" s="183" t="s">
        <v>54</v>
      </c>
      <c r="C18" s="22">
        <v>7</v>
      </c>
    </row>
    <row r="19" spans="1:3" x14ac:dyDescent="0.25">
      <c r="A19" s="183" t="s">
        <v>54</v>
      </c>
      <c r="B19" s="183" t="s">
        <v>50</v>
      </c>
      <c r="C19" s="22">
        <v>7</v>
      </c>
    </row>
    <row r="20" spans="1:3" x14ac:dyDescent="0.25">
      <c r="A20" s="183" t="s">
        <v>56</v>
      </c>
      <c r="B20" s="183" t="s">
        <v>10</v>
      </c>
      <c r="C20" s="183">
        <v>7</v>
      </c>
    </row>
    <row r="21" spans="1:3" x14ac:dyDescent="0.25">
      <c r="A21" s="183" t="s">
        <v>57</v>
      </c>
      <c r="B21" s="183" t="s">
        <v>458</v>
      </c>
      <c r="C21" s="183">
        <v>7</v>
      </c>
    </row>
    <row r="22" spans="1:3" x14ac:dyDescent="0.25">
      <c r="A22" s="183" t="s">
        <v>10</v>
      </c>
      <c r="B22" s="183" t="s">
        <v>49</v>
      </c>
      <c r="C22" s="183">
        <v>7</v>
      </c>
    </row>
    <row r="23" spans="1:3" x14ac:dyDescent="0.25">
      <c r="A23" s="183" t="s">
        <v>50</v>
      </c>
      <c r="B23" s="183" t="s">
        <v>49</v>
      </c>
      <c r="C23" s="183">
        <v>7</v>
      </c>
    </row>
    <row r="24" spans="1:3" x14ac:dyDescent="0.25">
      <c r="A24" s="183" t="s">
        <v>49</v>
      </c>
      <c r="B24" s="183" t="s">
        <v>34</v>
      </c>
      <c r="C24" s="183">
        <v>7</v>
      </c>
    </row>
    <row r="25" spans="1:3" x14ac:dyDescent="0.25">
      <c r="A25" s="183" t="s">
        <v>458</v>
      </c>
      <c r="B25" s="183" t="s">
        <v>461</v>
      </c>
      <c r="C25" s="183">
        <v>7</v>
      </c>
    </row>
    <row r="26" spans="1:3" x14ac:dyDescent="0.25">
      <c r="A26" t="s">
        <v>461</v>
      </c>
      <c r="B26" t="s">
        <v>56</v>
      </c>
      <c r="C26">
        <v>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8"/>
  <dimension ref="A1:M27"/>
  <sheetViews>
    <sheetView workbookViewId="0">
      <selection activeCell="C39" sqref="C39"/>
    </sheetView>
  </sheetViews>
  <sheetFormatPr defaultRowHeight="15" x14ac:dyDescent="0.25"/>
  <cols>
    <col min="1" max="1" width="13.28515625" bestFit="1" customWidth="1"/>
    <col min="4" max="5" width="11" bestFit="1" customWidth="1"/>
  </cols>
  <sheetData>
    <row r="1" spans="1:13" x14ac:dyDescent="0.25">
      <c r="A1" s="183" t="s">
        <v>61</v>
      </c>
      <c r="B1" s="183" t="s">
        <v>31</v>
      </c>
      <c r="C1" s="21">
        <v>0</v>
      </c>
      <c r="J1" s="183">
        <v>0.5</v>
      </c>
      <c r="L1" t="s">
        <v>489</v>
      </c>
      <c r="M1" s="21">
        <v>8.6592000000000002</v>
      </c>
    </row>
    <row r="2" spans="1:13" x14ac:dyDescent="0.25">
      <c r="A2" s="183" t="s">
        <v>31</v>
      </c>
      <c r="B2" s="183" t="s">
        <v>32</v>
      </c>
      <c r="C2" s="21">
        <v>0</v>
      </c>
      <c r="J2" s="183">
        <v>0.5</v>
      </c>
      <c r="M2" s="21">
        <v>0.470914</v>
      </c>
    </row>
    <row r="3" spans="1:13" x14ac:dyDescent="0.25">
      <c r="A3" s="183" t="s">
        <v>32</v>
      </c>
      <c r="B3" s="183" t="s">
        <v>33</v>
      </c>
      <c r="C3" s="21">
        <v>0</v>
      </c>
      <c r="J3" s="183">
        <v>2</v>
      </c>
      <c r="M3" s="21">
        <v>11.079796999999999</v>
      </c>
    </row>
    <row r="4" spans="1:13" x14ac:dyDescent="0.25">
      <c r="A4" s="183" t="s">
        <v>7</v>
      </c>
      <c r="B4" s="183" t="s">
        <v>33</v>
      </c>
      <c r="C4" s="21">
        <v>0</v>
      </c>
      <c r="J4" s="183">
        <v>0.1</v>
      </c>
      <c r="M4" s="21">
        <v>1.0496970000000001</v>
      </c>
    </row>
    <row r="5" spans="1:13" x14ac:dyDescent="0.25">
      <c r="A5" s="183" t="s">
        <v>33</v>
      </c>
      <c r="B5" s="183" t="s">
        <v>8</v>
      </c>
      <c r="C5" s="21">
        <v>0</v>
      </c>
      <c r="J5" s="183">
        <v>0.3</v>
      </c>
      <c r="M5" s="21">
        <v>0.68312600000000001</v>
      </c>
    </row>
    <row r="6" spans="1:13" x14ac:dyDescent="0.25">
      <c r="A6" s="183" t="s">
        <v>8</v>
      </c>
      <c r="B6" s="183" t="s">
        <v>34</v>
      </c>
      <c r="C6" s="21">
        <v>0</v>
      </c>
      <c r="J6" s="183">
        <v>0.4</v>
      </c>
      <c r="M6" s="21">
        <v>4.4568089999999998</v>
      </c>
    </row>
    <row r="7" spans="1:13" x14ac:dyDescent="0.25">
      <c r="A7" s="183" t="s">
        <v>34</v>
      </c>
      <c r="B7" s="183" t="s">
        <v>36</v>
      </c>
      <c r="C7" s="21">
        <v>0</v>
      </c>
      <c r="J7" s="183">
        <v>0.15</v>
      </c>
      <c r="M7" s="21">
        <v>1.0004580000000001</v>
      </c>
    </row>
    <row r="8" spans="1:13" x14ac:dyDescent="0.25">
      <c r="A8" s="183" t="s">
        <v>36</v>
      </c>
      <c r="B8" s="183" t="s">
        <v>39</v>
      </c>
      <c r="C8" s="21">
        <v>0</v>
      </c>
      <c r="J8" s="183">
        <v>0.1</v>
      </c>
      <c r="M8" s="21">
        <v>1.5411250000000001</v>
      </c>
    </row>
    <row r="9" spans="1:13" x14ac:dyDescent="0.25">
      <c r="A9" s="183" t="s">
        <v>39</v>
      </c>
      <c r="B9" s="183" t="s">
        <v>41</v>
      </c>
      <c r="C9" s="21">
        <v>0</v>
      </c>
      <c r="J9" s="183">
        <v>0.1</v>
      </c>
      <c r="M9" s="21">
        <v>5.9093679999999997</v>
      </c>
    </row>
    <row r="10" spans="1:13" x14ac:dyDescent="0.25">
      <c r="A10" s="183" t="s">
        <v>41</v>
      </c>
      <c r="B10" s="183" t="s">
        <v>44</v>
      </c>
      <c r="C10" s="21">
        <v>0</v>
      </c>
      <c r="J10" s="183">
        <v>0.05</v>
      </c>
      <c r="M10" s="21">
        <v>0.74018600000000001</v>
      </c>
    </row>
    <row r="11" spans="1:13" x14ac:dyDescent="0.25">
      <c r="A11" s="183" t="s">
        <v>44</v>
      </c>
      <c r="B11" s="183" t="s">
        <v>9</v>
      </c>
      <c r="C11" s="21">
        <v>0</v>
      </c>
      <c r="J11" s="183">
        <v>0.2</v>
      </c>
      <c r="M11" s="21">
        <v>2.2245020000000002</v>
      </c>
    </row>
    <row r="12" spans="1:13" x14ac:dyDescent="0.25">
      <c r="A12" s="183" t="s">
        <v>45</v>
      </c>
      <c r="B12" s="183" t="s">
        <v>9</v>
      </c>
      <c r="C12" s="21">
        <v>0</v>
      </c>
      <c r="J12" s="183">
        <v>0.1</v>
      </c>
      <c r="M12" s="21">
        <v>0.47776800000000003</v>
      </c>
    </row>
    <row r="13" spans="1:13" x14ac:dyDescent="0.25">
      <c r="A13" s="183" t="s">
        <v>9</v>
      </c>
      <c r="B13" s="183" t="s">
        <v>46</v>
      </c>
      <c r="C13" s="21">
        <v>0</v>
      </c>
      <c r="J13" s="183">
        <v>0.1</v>
      </c>
      <c r="M13" s="21">
        <v>1.160083</v>
      </c>
    </row>
    <row r="14" spans="1:13" x14ac:dyDescent="0.25">
      <c r="A14" s="183" t="s">
        <v>46</v>
      </c>
      <c r="B14" s="183" t="s">
        <v>48</v>
      </c>
      <c r="C14" s="21">
        <v>0</v>
      </c>
      <c r="J14" s="183">
        <v>0.1</v>
      </c>
      <c r="M14" s="21">
        <v>1.6566050000000001</v>
      </c>
    </row>
    <row r="15" spans="1:13" x14ac:dyDescent="0.25">
      <c r="A15" s="183" t="s">
        <v>455</v>
      </c>
      <c r="B15" s="183" t="s">
        <v>56</v>
      </c>
      <c r="C15" s="21">
        <v>0</v>
      </c>
      <c r="J15" s="183">
        <v>0.1</v>
      </c>
      <c r="M15" s="21">
        <v>5.4212129999999998</v>
      </c>
    </row>
    <row r="16" spans="1:13" x14ac:dyDescent="0.25">
      <c r="A16" s="183" t="s">
        <v>58</v>
      </c>
      <c r="B16" s="183" t="s">
        <v>57</v>
      </c>
      <c r="C16" s="21">
        <v>0</v>
      </c>
      <c r="J16" s="183">
        <v>0.15</v>
      </c>
      <c r="M16" s="21">
        <v>1.1869970000000001</v>
      </c>
    </row>
    <row r="17" spans="1:13" x14ac:dyDescent="0.25">
      <c r="A17" s="183" t="s">
        <v>59</v>
      </c>
      <c r="B17" s="183" t="s">
        <v>455</v>
      </c>
      <c r="C17" s="21">
        <v>0</v>
      </c>
      <c r="J17" s="183">
        <v>0.2</v>
      </c>
      <c r="M17" s="21">
        <v>10.585025999999999</v>
      </c>
    </row>
    <row r="18" spans="1:13" x14ac:dyDescent="0.25">
      <c r="A18" s="183" t="s">
        <v>55</v>
      </c>
      <c r="B18" s="183" t="s">
        <v>54</v>
      </c>
      <c r="C18" s="21">
        <v>0</v>
      </c>
      <c r="J18" s="183">
        <v>0.05</v>
      </c>
      <c r="M18" s="21">
        <v>1.036975</v>
      </c>
    </row>
    <row r="19" spans="1:13" x14ac:dyDescent="0.25">
      <c r="A19" s="183" t="s">
        <v>54</v>
      </c>
      <c r="B19" s="183" t="s">
        <v>50</v>
      </c>
      <c r="C19" s="21">
        <v>0</v>
      </c>
      <c r="J19" s="183">
        <v>0.05</v>
      </c>
      <c r="M19" s="21">
        <v>33.647488000000003</v>
      </c>
    </row>
    <row r="20" spans="1:13" x14ac:dyDescent="0.25">
      <c r="A20" s="183" t="s">
        <v>56</v>
      </c>
      <c r="B20" s="183" t="s">
        <v>10</v>
      </c>
      <c r="C20" s="21">
        <v>0</v>
      </c>
      <c r="J20" s="183">
        <v>0.2</v>
      </c>
      <c r="M20" s="21">
        <v>0.64456000000000002</v>
      </c>
    </row>
    <row r="21" spans="1:13" x14ac:dyDescent="0.25">
      <c r="A21" s="183" t="s">
        <v>57</v>
      </c>
      <c r="B21" s="183" t="s">
        <v>458</v>
      </c>
      <c r="C21" s="21">
        <v>0</v>
      </c>
      <c r="J21" s="183">
        <v>0.1</v>
      </c>
      <c r="M21" s="21">
        <v>0.54898800000000003</v>
      </c>
    </row>
    <row r="22" spans="1:13" x14ac:dyDescent="0.25">
      <c r="A22" s="183" t="s">
        <v>10</v>
      </c>
      <c r="B22" s="183" t="s">
        <v>49</v>
      </c>
      <c r="C22" s="21">
        <v>0</v>
      </c>
      <c r="J22" s="183">
        <v>0.1</v>
      </c>
      <c r="M22" s="21">
        <v>1.493862</v>
      </c>
    </row>
    <row r="23" spans="1:13" x14ac:dyDescent="0.25">
      <c r="A23" s="183" t="s">
        <v>50</v>
      </c>
      <c r="B23" s="183" t="s">
        <v>49</v>
      </c>
      <c r="C23" s="21">
        <v>0</v>
      </c>
      <c r="J23" s="183">
        <v>0.1</v>
      </c>
      <c r="M23" s="21">
        <v>0.22342300000000001</v>
      </c>
    </row>
    <row r="24" spans="1:13" x14ac:dyDescent="0.25">
      <c r="A24" s="183" t="s">
        <v>49</v>
      </c>
      <c r="B24" s="183" t="s">
        <v>34</v>
      </c>
      <c r="C24" s="21">
        <v>0</v>
      </c>
      <c r="J24" s="183">
        <v>0.5</v>
      </c>
      <c r="M24" s="21">
        <v>1.788421</v>
      </c>
    </row>
    <row r="25" spans="1:13" x14ac:dyDescent="0.25">
      <c r="A25" s="183" t="s">
        <v>458</v>
      </c>
      <c r="B25" s="183" t="s">
        <v>461</v>
      </c>
      <c r="C25" s="21">
        <v>0</v>
      </c>
      <c r="J25" s="183">
        <v>0.1</v>
      </c>
      <c r="M25" s="21">
        <v>0.60298399999999996</v>
      </c>
    </row>
    <row r="26" spans="1:13" x14ac:dyDescent="0.25">
      <c r="A26" t="s">
        <v>461</v>
      </c>
      <c r="B26" t="s">
        <v>56</v>
      </c>
      <c r="C26" s="21">
        <v>0</v>
      </c>
      <c r="J26" s="183">
        <v>0.1</v>
      </c>
      <c r="M26" s="21">
        <v>0.27528399999999997</v>
      </c>
    </row>
    <row r="27" spans="1:13" x14ac:dyDescent="0.25">
      <c r="C27" s="21">
        <v>0</v>
      </c>
      <c r="M27" s="21">
        <v>0.88316499999999998</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40"/>
  <dimension ref="A1:B1"/>
  <sheetViews>
    <sheetView workbookViewId="0">
      <selection activeCell="B2" sqref="B2"/>
    </sheetView>
  </sheetViews>
  <sheetFormatPr defaultRowHeight="15" x14ac:dyDescent="0.25"/>
  <cols>
    <col min="1" max="1" width="13.28515625" bestFit="1" customWidth="1"/>
    <col min="2" max="2" width="10.5703125" bestFit="1" customWidth="1"/>
  </cols>
  <sheetData>
    <row r="1" spans="1:2" x14ac:dyDescent="0.25">
      <c r="A1" t="s">
        <v>4</v>
      </c>
      <c r="B1" s="30">
        <v>100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69"/>
  <dimension ref="A1:A30"/>
  <sheetViews>
    <sheetView workbookViewId="0">
      <selection activeCell="V39" sqref="V39"/>
    </sheetView>
  </sheetViews>
  <sheetFormatPr defaultColWidth="9.140625" defaultRowHeight="15" x14ac:dyDescent="0.25"/>
  <cols>
    <col min="1" max="16384" width="9.140625" style="22"/>
  </cols>
  <sheetData>
    <row r="1" spans="1:1" x14ac:dyDescent="0.25">
      <c r="A1" s="22" t="s">
        <v>358</v>
      </c>
    </row>
    <row r="2" spans="1:1" x14ac:dyDescent="0.25">
      <c r="A2" s="22" t="s">
        <v>359</v>
      </c>
    </row>
    <row r="3" spans="1:1" x14ac:dyDescent="0.25">
      <c r="A3" s="22" t="s">
        <v>360</v>
      </c>
    </row>
    <row r="4" spans="1:1" x14ac:dyDescent="0.25">
      <c r="A4" s="22" t="s">
        <v>361</v>
      </c>
    </row>
    <row r="5" spans="1:1" x14ac:dyDescent="0.25">
      <c r="A5" s="22" t="s">
        <v>362</v>
      </c>
    </row>
    <row r="6" spans="1:1" x14ac:dyDescent="0.25">
      <c r="A6" s="22" t="s">
        <v>363</v>
      </c>
    </row>
    <row r="7" spans="1:1" x14ac:dyDescent="0.25">
      <c r="A7" s="22" t="s">
        <v>364</v>
      </c>
    </row>
    <row r="8" spans="1:1" x14ac:dyDescent="0.25">
      <c r="A8" s="22" t="s">
        <v>365</v>
      </c>
    </row>
    <row r="9" spans="1:1" x14ac:dyDescent="0.25">
      <c r="A9" s="22" t="s">
        <v>366</v>
      </c>
    </row>
    <row r="10" spans="1:1" x14ac:dyDescent="0.25">
      <c r="A10" s="22" t="s">
        <v>367</v>
      </c>
    </row>
    <row r="11" spans="1:1" x14ac:dyDescent="0.25">
      <c r="A11" s="22" t="s">
        <v>368</v>
      </c>
    </row>
    <row r="12" spans="1:1" x14ac:dyDescent="0.25">
      <c r="A12" s="22" t="s">
        <v>369</v>
      </c>
    </row>
    <row r="13" spans="1:1" x14ac:dyDescent="0.25">
      <c r="A13" s="22" t="s">
        <v>370</v>
      </c>
    </row>
    <row r="14" spans="1:1" x14ac:dyDescent="0.25">
      <c r="A14" s="22" t="s">
        <v>371</v>
      </c>
    </row>
    <row r="15" spans="1:1" x14ac:dyDescent="0.25">
      <c r="A15" s="22" t="s">
        <v>372</v>
      </c>
    </row>
    <row r="16" spans="1:1" x14ac:dyDescent="0.25">
      <c r="A16" s="22" t="s">
        <v>373</v>
      </c>
    </row>
    <row r="17" spans="1:1" x14ac:dyDescent="0.25">
      <c r="A17" s="22" t="s">
        <v>374</v>
      </c>
    </row>
    <row r="18" spans="1:1" x14ac:dyDescent="0.25">
      <c r="A18" s="22" t="s">
        <v>375</v>
      </c>
    </row>
    <row r="19" spans="1:1" x14ac:dyDescent="0.25">
      <c r="A19" s="22" t="s">
        <v>376</v>
      </c>
    </row>
    <row r="20" spans="1:1" x14ac:dyDescent="0.25">
      <c r="A20" s="22" t="s">
        <v>377</v>
      </c>
    </row>
    <row r="21" spans="1:1" x14ac:dyDescent="0.25">
      <c r="A21" s="22" t="s">
        <v>410</v>
      </c>
    </row>
    <row r="22" spans="1:1" x14ac:dyDescent="0.25">
      <c r="A22" s="22" t="s">
        <v>411</v>
      </c>
    </row>
    <row r="23" spans="1:1" x14ac:dyDescent="0.25">
      <c r="A23" s="22" t="s">
        <v>412</v>
      </c>
    </row>
    <row r="24" spans="1:1" x14ac:dyDescent="0.25">
      <c r="A24" s="22" t="s">
        <v>413</v>
      </c>
    </row>
    <row r="25" spans="1:1" x14ac:dyDescent="0.25">
      <c r="A25" s="22" t="s">
        <v>414</v>
      </c>
    </row>
    <row r="26" spans="1:1" x14ac:dyDescent="0.25">
      <c r="A26" s="22" t="s">
        <v>415</v>
      </c>
    </row>
    <row r="27" spans="1:1" x14ac:dyDescent="0.25">
      <c r="A27" s="22" t="s">
        <v>416</v>
      </c>
    </row>
    <row r="28" spans="1:1" x14ac:dyDescent="0.25">
      <c r="A28" s="22" t="s">
        <v>417</v>
      </c>
    </row>
    <row r="29" spans="1:1" x14ac:dyDescent="0.25">
      <c r="A29" s="22" t="s">
        <v>418</v>
      </c>
    </row>
    <row r="30" spans="1:1" x14ac:dyDescent="0.25">
      <c r="A30" s="22" t="s">
        <v>419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0"/>
  <dimension ref="A1:B14"/>
  <sheetViews>
    <sheetView zoomScale="85" zoomScaleNormal="85" workbookViewId="0">
      <selection activeCell="D18" sqref="D18"/>
    </sheetView>
  </sheetViews>
  <sheetFormatPr defaultColWidth="9.140625" defaultRowHeight="15" x14ac:dyDescent="0.25"/>
  <cols>
    <col min="1" max="16384" width="9.140625" style="22"/>
  </cols>
  <sheetData>
    <row r="1" spans="1:2" x14ac:dyDescent="0.25">
      <c r="A1" s="22" t="s">
        <v>358</v>
      </c>
      <c r="B1" s="22">
        <v>0.1</v>
      </c>
    </row>
    <row r="2" spans="1:2" x14ac:dyDescent="0.25">
      <c r="A2" s="22" t="s">
        <v>359</v>
      </c>
      <c r="B2" s="22">
        <v>0.2</v>
      </c>
    </row>
    <row r="3" spans="1:2" x14ac:dyDescent="0.25">
      <c r="A3" s="22" t="s">
        <v>360</v>
      </c>
      <c r="B3" s="22">
        <v>0.3</v>
      </c>
    </row>
    <row r="4" spans="1:2" x14ac:dyDescent="0.25">
      <c r="A4" s="22" t="s">
        <v>361</v>
      </c>
      <c r="B4" s="22">
        <v>0.4</v>
      </c>
    </row>
    <row r="5" spans="1:2" x14ac:dyDescent="0.25">
      <c r="A5" s="22" t="s">
        <v>362</v>
      </c>
      <c r="B5" s="22">
        <v>0.5</v>
      </c>
    </row>
    <row r="6" spans="1:2" x14ac:dyDescent="0.25">
      <c r="A6" s="22" t="s">
        <v>363</v>
      </c>
      <c r="B6" s="22">
        <v>0.6</v>
      </c>
    </row>
    <row r="7" spans="1:2" x14ac:dyDescent="0.25">
      <c r="A7" s="22" t="s">
        <v>364</v>
      </c>
      <c r="B7" s="22">
        <v>0.7</v>
      </c>
    </row>
    <row r="8" spans="1:2" x14ac:dyDescent="0.25">
      <c r="A8" s="22" t="s">
        <v>365</v>
      </c>
      <c r="B8" s="22">
        <v>0.8</v>
      </c>
    </row>
    <row r="9" spans="1:2" x14ac:dyDescent="0.25">
      <c r="A9" s="22" t="s">
        <v>366</v>
      </c>
      <c r="B9" s="22">
        <v>0.9</v>
      </c>
    </row>
    <row r="10" spans="1:2" x14ac:dyDescent="0.25">
      <c r="A10" s="22" t="s">
        <v>367</v>
      </c>
      <c r="B10" s="183">
        <v>1</v>
      </c>
    </row>
    <row r="11" spans="1:2" x14ac:dyDescent="0.25">
      <c r="A11" s="22" t="s">
        <v>368</v>
      </c>
      <c r="B11" s="183">
        <v>1.1000000000000001</v>
      </c>
    </row>
    <row r="12" spans="1:2" x14ac:dyDescent="0.25">
      <c r="A12" s="22" t="s">
        <v>369</v>
      </c>
      <c r="B12" s="183">
        <v>1.2</v>
      </c>
    </row>
    <row r="13" spans="1:2" x14ac:dyDescent="0.25">
      <c r="A13" s="22" t="s">
        <v>370</v>
      </c>
      <c r="B13" s="183">
        <v>1.3</v>
      </c>
    </row>
    <row r="14" spans="1:2" x14ac:dyDescent="0.25">
      <c r="A14" s="22" t="s">
        <v>371</v>
      </c>
      <c r="B14" s="183">
        <v>1.4</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84"/>
  <dimension ref="A1:A10"/>
  <sheetViews>
    <sheetView workbookViewId="0">
      <selection activeCell="N13" sqref="N13"/>
    </sheetView>
  </sheetViews>
  <sheetFormatPr defaultRowHeight="15" x14ac:dyDescent="0.25"/>
  <sheetData>
    <row r="1" spans="1:1" x14ac:dyDescent="0.25">
      <c r="A1" s="22" t="s">
        <v>420</v>
      </c>
    </row>
    <row r="2" spans="1:1" x14ac:dyDescent="0.25">
      <c r="A2" s="22" t="s">
        <v>421</v>
      </c>
    </row>
    <row r="3" spans="1:1" x14ac:dyDescent="0.25">
      <c r="A3" s="22" t="s">
        <v>422</v>
      </c>
    </row>
    <row r="4" spans="1:1" x14ac:dyDescent="0.25">
      <c r="A4" s="22" t="s">
        <v>423</v>
      </c>
    </row>
    <row r="5" spans="1:1" x14ac:dyDescent="0.25">
      <c r="A5" s="22" t="s">
        <v>424</v>
      </c>
    </row>
    <row r="6" spans="1:1" x14ac:dyDescent="0.25">
      <c r="A6" s="22" t="s">
        <v>425</v>
      </c>
    </row>
    <row r="7" spans="1:1" x14ac:dyDescent="0.25">
      <c r="A7" s="22" t="s">
        <v>426</v>
      </c>
    </row>
    <row r="8" spans="1:1" x14ac:dyDescent="0.25">
      <c r="A8" s="22" t="s">
        <v>427</v>
      </c>
    </row>
    <row r="9" spans="1:1" x14ac:dyDescent="0.25">
      <c r="A9" s="22" t="s">
        <v>428</v>
      </c>
    </row>
    <row r="10" spans="1:1" x14ac:dyDescent="0.25">
      <c r="A10" s="22" t="s">
        <v>429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85"/>
  <dimension ref="A1:B10"/>
  <sheetViews>
    <sheetView workbookViewId="0">
      <selection activeCell="Q13" sqref="Q13"/>
    </sheetView>
  </sheetViews>
  <sheetFormatPr defaultColWidth="9.140625" defaultRowHeight="15" x14ac:dyDescent="0.25"/>
  <cols>
    <col min="1" max="16384" width="9.140625" style="22"/>
  </cols>
  <sheetData>
    <row r="1" spans="1:2" x14ac:dyDescent="0.25">
      <c r="A1" s="22" t="s">
        <v>420</v>
      </c>
      <c r="B1" s="22">
        <v>22.339834539269997</v>
      </c>
    </row>
    <row r="2" spans="1:2" x14ac:dyDescent="0.25">
      <c r="A2" s="22" t="s">
        <v>421</v>
      </c>
      <c r="B2" s="22">
        <v>26.063140295815</v>
      </c>
    </row>
    <row r="3" spans="1:2" x14ac:dyDescent="0.25">
      <c r="A3" s="22" t="s">
        <v>422</v>
      </c>
      <c r="B3" s="22">
        <v>29.786446052359999</v>
      </c>
    </row>
    <row r="4" spans="1:2" x14ac:dyDescent="0.25">
      <c r="A4" s="22" t="s">
        <v>423</v>
      </c>
      <c r="B4" s="22">
        <v>33.509751808905001</v>
      </c>
    </row>
    <row r="5" spans="1:2" x14ac:dyDescent="0.25">
      <c r="A5" s="22" t="s">
        <v>424</v>
      </c>
      <c r="B5" s="22">
        <v>37.233057565449997</v>
      </c>
    </row>
    <row r="6" spans="1:2" x14ac:dyDescent="0.25">
      <c r="A6" s="22" t="s">
        <v>425</v>
      </c>
      <c r="B6" s="22">
        <v>40.956363321994999</v>
      </c>
    </row>
    <row r="7" spans="1:2" x14ac:dyDescent="0.25">
      <c r="A7" s="22" t="s">
        <v>426</v>
      </c>
      <c r="B7" s="22">
        <v>44.679669078539995</v>
      </c>
    </row>
    <row r="8" spans="1:2" x14ac:dyDescent="0.25">
      <c r="A8" s="22" t="s">
        <v>427</v>
      </c>
      <c r="B8" s="22">
        <v>48.402974835084997</v>
      </c>
    </row>
    <row r="9" spans="1:2" x14ac:dyDescent="0.25">
      <c r="A9" s="22" t="s">
        <v>428</v>
      </c>
      <c r="B9" s="22">
        <v>52.12628059163</v>
      </c>
    </row>
    <row r="10" spans="1:2" x14ac:dyDescent="0.25">
      <c r="A10" s="22" t="s">
        <v>429</v>
      </c>
      <c r="B10" s="22">
        <v>55.849586348174995</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2">
    <tabColor rgb="FF0070C0"/>
  </sheetPr>
  <dimension ref="A1:X87"/>
  <sheetViews>
    <sheetView zoomScale="70" zoomScaleNormal="70" workbookViewId="0">
      <selection activeCell="V47" sqref="V47"/>
    </sheetView>
  </sheetViews>
  <sheetFormatPr defaultColWidth="9.140625" defaultRowHeight="15" x14ac:dyDescent="0.25"/>
  <cols>
    <col min="1" max="1" width="11.85546875" style="22" customWidth="1"/>
    <col min="2" max="2" width="16" style="22" customWidth="1"/>
    <col min="3" max="3" width="14.5703125" style="22" bestFit="1" customWidth="1"/>
    <col min="4" max="6" width="15.28515625" style="22" bestFit="1" customWidth="1"/>
    <col min="7" max="7" width="14.5703125" style="22" bestFit="1" customWidth="1"/>
    <col min="8" max="11" width="15.28515625" style="22" bestFit="1" customWidth="1"/>
    <col min="12" max="12" width="14.5703125" style="22" bestFit="1" customWidth="1"/>
    <col min="13" max="23" width="9.140625" style="22"/>
    <col min="24" max="24" width="14.28515625" style="22" bestFit="1" customWidth="1"/>
    <col min="25" max="16384" width="9.140625" style="22"/>
  </cols>
  <sheetData>
    <row r="1" spans="1:24" x14ac:dyDescent="0.25">
      <c r="A1" s="50" t="s">
        <v>232</v>
      </c>
      <c r="B1" s="51"/>
      <c r="C1" s="51"/>
    </row>
    <row r="2" spans="1:24" x14ac:dyDescent="0.25">
      <c r="I2" s="52"/>
    </row>
    <row r="3" spans="1:24" s="29" customFormat="1" x14ac:dyDescent="0.25">
      <c r="B3" s="53">
        <v>1992</v>
      </c>
      <c r="C3" s="54">
        <v>1996</v>
      </c>
      <c r="D3" s="54">
        <v>1997</v>
      </c>
      <c r="E3" s="54">
        <v>2004</v>
      </c>
      <c r="F3" s="45">
        <v>2005</v>
      </c>
      <c r="G3" s="54">
        <v>2006</v>
      </c>
      <c r="H3" s="45">
        <v>2007</v>
      </c>
      <c r="I3" s="45">
        <v>2008</v>
      </c>
      <c r="J3" s="45">
        <v>2009</v>
      </c>
      <c r="K3" s="45">
        <v>2010</v>
      </c>
      <c r="L3" s="46">
        <v>2011</v>
      </c>
    </row>
    <row r="4" spans="1:24" x14ac:dyDescent="0.25">
      <c r="A4" s="55" t="s">
        <v>233</v>
      </c>
      <c r="B4" s="56">
        <v>5453.1723120451197</v>
      </c>
      <c r="C4" s="57">
        <v>7541.1533099672642</v>
      </c>
      <c r="D4" s="57">
        <v>20902.563132122876</v>
      </c>
      <c r="E4" s="57">
        <v>6593.8637108373105</v>
      </c>
      <c r="F4" s="57">
        <v>9404.6365325952011</v>
      </c>
      <c r="G4" s="57">
        <v>13735.31996816928</v>
      </c>
      <c r="H4" s="57">
        <v>9904.4717810452075</v>
      </c>
      <c r="I4" s="57">
        <v>6433.0747636671358</v>
      </c>
      <c r="J4" s="57">
        <v>7865.0065195977595</v>
      </c>
      <c r="K4" s="57">
        <v>7386.431870237473</v>
      </c>
      <c r="L4" s="58">
        <v>9982.5176847801595</v>
      </c>
    </row>
    <row r="5" spans="1:24" x14ac:dyDescent="0.25">
      <c r="A5" s="59" t="s">
        <v>234</v>
      </c>
      <c r="B5" s="60">
        <v>5520.7467295868155</v>
      </c>
      <c r="C5" s="61">
        <v>9885.1439766643198</v>
      </c>
      <c r="D5" s="61">
        <v>12960.978796846082</v>
      </c>
      <c r="E5" s="61">
        <v>7083.3256215321599</v>
      </c>
      <c r="F5" s="61">
        <v>6960.0182122598399</v>
      </c>
      <c r="G5" s="61">
        <v>10857.902427590401</v>
      </c>
      <c r="H5" s="61">
        <v>10226.685780393984</v>
      </c>
      <c r="I5" s="61">
        <v>7706.7130795200001</v>
      </c>
      <c r="J5" s="61">
        <v>6458.5680812190722</v>
      </c>
      <c r="K5" s="61">
        <v>6702.4427351132153</v>
      </c>
      <c r="L5" s="62">
        <v>8821.3729141324784</v>
      </c>
    </row>
    <row r="6" spans="1:24" x14ac:dyDescent="0.25">
      <c r="A6" s="59" t="s">
        <v>235</v>
      </c>
      <c r="B6" s="60">
        <v>7117.9446660004796</v>
      </c>
      <c r="C6" s="61">
        <v>14031.110955887998</v>
      </c>
      <c r="D6" s="61">
        <v>20204.799776478718</v>
      </c>
      <c r="E6" s="61">
        <v>11846.808277349759</v>
      </c>
      <c r="F6" s="61">
        <v>16928.345758671359</v>
      </c>
      <c r="G6" s="61">
        <v>18960.960751200004</v>
      </c>
      <c r="H6" s="61">
        <v>14312.466941460481</v>
      </c>
      <c r="I6" s="61">
        <v>10140.321809741761</v>
      </c>
      <c r="J6" s="61">
        <v>14539.264704020157</v>
      </c>
      <c r="K6" s="61">
        <v>8850.9764786601609</v>
      </c>
      <c r="L6" s="62">
        <v>18339.530553676799</v>
      </c>
    </row>
    <row r="7" spans="1:24" x14ac:dyDescent="0.25">
      <c r="A7" s="59" t="s">
        <v>236</v>
      </c>
      <c r="B7" s="60">
        <v>4681.2777163027195</v>
      </c>
      <c r="C7" s="61">
        <v>20433.799250841595</v>
      </c>
      <c r="D7" s="61">
        <v>28191.890417558403</v>
      </c>
      <c r="E7" s="61">
        <v>8051.6802364127998</v>
      </c>
      <c r="F7" s="61">
        <v>22855.909075833602</v>
      </c>
      <c r="G7" s="61">
        <v>36463.762456243203</v>
      </c>
      <c r="H7" s="61">
        <v>10584.375125153218</v>
      </c>
      <c r="I7" s="61">
        <v>9835.2338348159992</v>
      </c>
      <c r="J7" s="61">
        <v>19215.4046116032</v>
      </c>
      <c r="K7" s="61">
        <v>11339.877817007999</v>
      </c>
      <c r="L7" s="62">
        <v>28431.654824476802</v>
      </c>
    </row>
    <row r="8" spans="1:24" x14ac:dyDescent="0.25">
      <c r="A8" s="59" t="s">
        <v>237</v>
      </c>
      <c r="B8" s="60">
        <v>544.55879277446388</v>
      </c>
      <c r="C8" s="61">
        <v>20250.306082281597</v>
      </c>
      <c r="D8" s="61">
        <v>42222.267400772158</v>
      </c>
      <c r="E8" s="61">
        <v>3070.9172032643514</v>
      </c>
      <c r="F8" s="61">
        <v>44467.245153714241</v>
      </c>
      <c r="G8" s="61">
        <v>29222.632709749443</v>
      </c>
      <c r="H8" s="61">
        <v>3502.762208562217</v>
      </c>
      <c r="I8" s="61">
        <v>10777.410090982079</v>
      </c>
      <c r="J8" s="61">
        <v>19529.789573736001</v>
      </c>
      <c r="K8" s="61">
        <v>7445.590067781216</v>
      </c>
      <c r="L8" s="62">
        <v>40287.760089033603</v>
      </c>
    </row>
    <row r="9" spans="1:24" x14ac:dyDescent="0.25">
      <c r="A9" s="59" t="s">
        <v>238</v>
      </c>
      <c r="B9" s="60">
        <v>569.56279521023998</v>
      </c>
      <c r="C9" s="61">
        <v>18305.278495545597</v>
      </c>
      <c r="D9" s="61">
        <v>36250.910380713598</v>
      </c>
      <c r="E9" s="61">
        <v>3689.68063340448</v>
      </c>
      <c r="F9" s="61">
        <v>23788.0543721184</v>
      </c>
      <c r="G9" s="61">
        <v>8815.0118176223987</v>
      </c>
      <c r="H9" s="61">
        <v>787.55266811215881</v>
      </c>
      <c r="I9" s="61">
        <v>8734.2748234560004</v>
      </c>
      <c r="J9" s="61">
        <v>22239.372029471997</v>
      </c>
      <c r="K9" s="61">
        <v>11890.357322688</v>
      </c>
      <c r="L9" s="62">
        <v>40143.412129766402</v>
      </c>
    </row>
    <row r="10" spans="1:24" x14ac:dyDescent="0.25">
      <c r="A10" s="59" t="s">
        <v>239</v>
      </c>
      <c r="B10" s="60">
        <v>613.5766899088319</v>
      </c>
      <c r="C10" s="61">
        <v>1932.5011197623041</v>
      </c>
      <c r="D10" s="61">
        <v>10678.81309507584</v>
      </c>
      <c r="E10" s="61">
        <v>326.12852492064002</v>
      </c>
      <c r="F10" s="61">
        <v>1849.072892457024</v>
      </c>
      <c r="G10" s="61">
        <v>929.84551523884795</v>
      </c>
      <c r="H10" s="61">
        <v>586.19950071349251</v>
      </c>
      <c r="I10" s="61">
        <v>646.18954240089613</v>
      </c>
      <c r="J10" s="61">
        <v>1894.5791982599039</v>
      </c>
      <c r="K10" s="61">
        <v>923.01956936841611</v>
      </c>
      <c r="L10" s="62">
        <v>18660.031954761598</v>
      </c>
    </row>
    <row r="11" spans="1:24" x14ac:dyDescent="0.25">
      <c r="A11" s="59" t="s">
        <v>240</v>
      </c>
      <c r="B11" s="60">
        <v>418.65801338649607</v>
      </c>
      <c r="C11" s="61">
        <v>992.03746650278424</v>
      </c>
      <c r="D11" s="61">
        <v>11952.98965755648</v>
      </c>
      <c r="E11" s="61">
        <v>354.19074683241604</v>
      </c>
      <c r="F11" s="61">
        <v>1297.6881538121279</v>
      </c>
      <c r="G11" s="61">
        <v>1131.590137631616</v>
      </c>
      <c r="H11" s="61">
        <v>573.47730787663875</v>
      </c>
      <c r="I11" s="61">
        <v>648.46485769104004</v>
      </c>
      <c r="J11" s="61">
        <v>1085.3253933986878</v>
      </c>
      <c r="K11" s="61">
        <v>892.6820321664959</v>
      </c>
      <c r="L11" s="62">
        <v>10367.119366081921</v>
      </c>
    </row>
    <row r="12" spans="1:24" x14ac:dyDescent="0.25">
      <c r="A12" s="59" t="s">
        <v>241</v>
      </c>
      <c r="B12" s="60">
        <v>456.53100337728</v>
      </c>
      <c r="C12" s="61">
        <v>3202.3227777091197</v>
      </c>
      <c r="D12" s="61">
        <v>13637.2122873792</v>
      </c>
      <c r="E12" s="61">
        <v>965.17406662559995</v>
      </c>
      <c r="F12" s="61">
        <v>2180.6328151670396</v>
      </c>
      <c r="G12" s="61">
        <v>4698.1590878102397</v>
      </c>
      <c r="H12" s="61">
        <v>1101.9376257151796</v>
      </c>
      <c r="I12" s="61">
        <v>1446.6601409270397</v>
      </c>
      <c r="J12" s="61">
        <v>1909.0629256982402</v>
      </c>
      <c r="K12" s="61">
        <v>1552.3522060176001</v>
      </c>
      <c r="L12" s="62">
        <v>10209.559898678401</v>
      </c>
    </row>
    <row r="13" spans="1:24" x14ac:dyDescent="0.25">
      <c r="A13" s="59" t="s">
        <v>242</v>
      </c>
      <c r="B13" s="60">
        <v>725.06713912588793</v>
      </c>
      <c r="C13" s="61">
        <v>5337.1312322477761</v>
      </c>
      <c r="D13" s="61">
        <v>18642.416610579836</v>
      </c>
      <c r="E13" s="61">
        <v>4095.5675222592004</v>
      </c>
      <c r="F13" s="61">
        <v>5883.965340312383</v>
      </c>
      <c r="G13" s="61">
        <v>8426.2509578332792</v>
      </c>
      <c r="H13" s="61">
        <v>3552.6723496914128</v>
      </c>
      <c r="I13" s="61">
        <v>6012.8998734205443</v>
      </c>
      <c r="J13" s="61">
        <v>7253.7051449790697</v>
      </c>
      <c r="K13" s="61">
        <v>3926.4357523584963</v>
      </c>
      <c r="L13" s="62">
        <v>14892.305560329602</v>
      </c>
    </row>
    <row r="14" spans="1:24" x14ac:dyDescent="0.25">
      <c r="A14" s="59" t="s">
        <v>243</v>
      </c>
      <c r="B14" s="60">
        <v>4891.9278738095991</v>
      </c>
      <c r="C14" s="61">
        <v>8014.9816027008001</v>
      </c>
      <c r="D14" s="61">
        <v>20184.248541599998</v>
      </c>
      <c r="E14" s="61">
        <v>5471.0323137849591</v>
      </c>
      <c r="F14" s="61">
        <v>6392.1680199561579</v>
      </c>
      <c r="G14" s="61">
        <v>9519.6255848928013</v>
      </c>
      <c r="H14" s="61">
        <v>4598.8280529680796</v>
      </c>
      <c r="I14" s="61">
        <v>6594.7444780463993</v>
      </c>
      <c r="J14" s="61">
        <v>7596.617178384</v>
      </c>
      <c r="K14" s="61">
        <v>5610.48712189056</v>
      </c>
      <c r="L14" s="62">
        <v>16223.242676284799</v>
      </c>
    </row>
    <row r="15" spans="1:24" x14ac:dyDescent="0.25">
      <c r="A15" s="59" t="s">
        <v>244</v>
      </c>
      <c r="B15" s="63">
        <v>4847.938444866817</v>
      </c>
      <c r="C15" s="64">
        <v>15775.519344998398</v>
      </c>
      <c r="D15" s="64">
        <v>18088.756556644799</v>
      </c>
      <c r="E15" s="64">
        <v>8009.1098213068817</v>
      </c>
      <c r="F15" s="64">
        <v>9017.8329332707199</v>
      </c>
      <c r="G15" s="64">
        <v>10724.319400878721</v>
      </c>
      <c r="H15" s="64">
        <v>5535.1325142496053</v>
      </c>
      <c r="I15" s="64">
        <v>6782.7148799192637</v>
      </c>
      <c r="J15" s="64">
        <v>7353.06057931536</v>
      </c>
      <c r="K15" s="64">
        <v>10762.241322381122</v>
      </c>
      <c r="L15" s="65">
        <v>9595.4694278975985</v>
      </c>
      <c r="X15" s="66"/>
    </row>
    <row r="17" spans="1:12" x14ac:dyDescent="0.25">
      <c r="B17" s="30"/>
      <c r="C17" s="67"/>
      <c r="D17" s="67"/>
      <c r="E17" s="67"/>
      <c r="F17" s="67"/>
      <c r="G17" s="67"/>
      <c r="H17" s="67"/>
      <c r="I17" s="68"/>
      <c r="J17" s="67"/>
    </row>
    <row r="18" spans="1:12" x14ac:dyDescent="0.25">
      <c r="A18" s="50" t="s">
        <v>245</v>
      </c>
      <c r="B18" s="51"/>
      <c r="C18" s="51"/>
    </row>
    <row r="19" spans="1:12" x14ac:dyDescent="0.25">
      <c r="I19" s="52"/>
    </row>
    <row r="20" spans="1:12" x14ac:dyDescent="0.25">
      <c r="A20" s="29"/>
      <c r="B20" s="53">
        <v>1992</v>
      </c>
      <c r="C20" s="54">
        <v>1996</v>
      </c>
      <c r="D20" s="54">
        <v>1997</v>
      </c>
      <c r="E20" s="54">
        <v>2004</v>
      </c>
      <c r="F20" s="45">
        <v>2005</v>
      </c>
      <c r="G20" s="54">
        <v>2006</v>
      </c>
      <c r="H20" s="45">
        <v>2007</v>
      </c>
      <c r="I20" s="45">
        <v>2008</v>
      </c>
      <c r="J20" s="45">
        <v>2009</v>
      </c>
      <c r="K20" s="45">
        <v>2010</v>
      </c>
      <c r="L20" s="46">
        <v>2011</v>
      </c>
    </row>
    <row r="21" spans="1:12" x14ac:dyDescent="0.25">
      <c r="A21" s="55" t="s">
        <v>233</v>
      </c>
      <c r="B21" s="69">
        <f>B4*10000/1000000</f>
        <v>54.531723120451197</v>
      </c>
      <c r="C21" s="69">
        <f t="shared" ref="C21:L21" si="0">C4*10000/1000000</f>
        <v>75.411533099672639</v>
      </c>
      <c r="D21" s="69">
        <f t="shared" si="0"/>
        <v>209.02563132122873</v>
      </c>
      <c r="E21" s="69">
        <f t="shared" si="0"/>
        <v>65.938637108373101</v>
      </c>
      <c r="F21" s="69">
        <f t="shared" si="0"/>
        <v>94.04636532595201</v>
      </c>
      <c r="G21" s="69">
        <f t="shared" si="0"/>
        <v>137.35319968169281</v>
      </c>
      <c r="H21" s="69">
        <f t="shared" si="0"/>
        <v>99.04471781045207</v>
      </c>
      <c r="I21" s="69">
        <f t="shared" si="0"/>
        <v>64.330747636671362</v>
      </c>
      <c r="J21" s="69">
        <f t="shared" si="0"/>
        <v>78.650065195977604</v>
      </c>
      <c r="K21" s="69">
        <f t="shared" si="0"/>
        <v>73.864318702374732</v>
      </c>
      <c r="L21" s="69">
        <f t="shared" si="0"/>
        <v>99.8251768478016</v>
      </c>
    </row>
    <row r="22" spans="1:12" x14ac:dyDescent="0.25">
      <c r="A22" s="59" t="s">
        <v>234</v>
      </c>
      <c r="B22" s="69">
        <f t="shared" ref="B22:L32" si="1">B5*10000/1000000</f>
        <v>55.207467295868156</v>
      </c>
      <c r="C22" s="69">
        <f t="shared" si="1"/>
        <v>98.851439766643196</v>
      </c>
      <c r="D22" s="69">
        <f t="shared" si="1"/>
        <v>129.60978796846084</v>
      </c>
      <c r="E22" s="69">
        <f t="shared" si="1"/>
        <v>70.833256215321597</v>
      </c>
      <c r="F22" s="69">
        <f t="shared" si="1"/>
        <v>69.600182122598397</v>
      </c>
      <c r="G22" s="69">
        <f t="shared" si="1"/>
        <v>108.57902427590402</v>
      </c>
      <c r="H22" s="69">
        <f t="shared" si="1"/>
        <v>102.26685780393983</v>
      </c>
      <c r="I22" s="69">
        <f t="shared" si="1"/>
        <v>77.067130795200001</v>
      </c>
      <c r="J22" s="69">
        <f t="shared" si="1"/>
        <v>64.585680812190716</v>
      </c>
      <c r="K22" s="69">
        <f t="shared" si="1"/>
        <v>67.024427351132161</v>
      </c>
      <c r="L22" s="69">
        <f t="shared" si="1"/>
        <v>88.213729141324791</v>
      </c>
    </row>
    <row r="23" spans="1:12" x14ac:dyDescent="0.25">
      <c r="A23" s="59" t="s">
        <v>235</v>
      </c>
      <c r="B23" s="69">
        <f t="shared" si="1"/>
        <v>71.1794466600048</v>
      </c>
      <c r="C23" s="69">
        <f t="shared" si="1"/>
        <v>140.31110955887996</v>
      </c>
      <c r="D23" s="69">
        <f t="shared" si="1"/>
        <v>202.04799776478717</v>
      </c>
      <c r="E23" s="69">
        <f t="shared" si="1"/>
        <v>118.4680827734976</v>
      </c>
      <c r="F23" s="69">
        <f t="shared" si="1"/>
        <v>169.28345758671358</v>
      </c>
      <c r="G23" s="69">
        <f t="shared" si="1"/>
        <v>189.60960751200003</v>
      </c>
      <c r="H23" s="69">
        <f t="shared" si="1"/>
        <v>143.12466941460482</v>
      </c>
      <c r="I23" s="69">
        <f t="shared" si="1"/>
        <v>101.40321809741761</v>
      </c>
      <c r="J23" s="69">
        <f t="shared" si="1"/>
        <v>145.39264704020158</v>
      </c>
      <c r="K23" s="69">
        <f t="shared" si="1"/>
        <v>88.509764786601608</v>
      </c>
      <c r="L23" s="69">
        <f t="shared" si="1"/>
        <v>183.39530553676798</v>
      </c>
    </row>
    <row r="24" spans="1:12" x14ac:dyDescent="0.25">
      <c r="A24" s="59" t="s">
        <v>236</v>
      </c>
      <c r="B24" s="69">
        <f t="shared" si="1"/>
        <v>46.812777163027199</v>
      </c>
      <c r="C24" s="69">
        <f t="shared" si="1"/>
        <v>204.33799250841597</v>
      </c>
      <c r="D24" s="69">
        <f t="shared" si="1"/>
        <v>281.91890417558403</v>
      </c>
      <c r="E24" s="69">
        <f t="shared" si="1"/>
        <v>80.516802364127997</v>
      </c>
      <c r="F24" s="69">
        <f t="shared" si="1"/>
        <v>228.55909075833603</v>
      </c>
      <c r="G24" s="69">
        <f t="shared" si="1"/>
        <v>364.63762456243205</v>
      </c>
      <c r="H24" s="69">
        <f t="shared" si="1"/>
        <v>105.84375125153218</v>
      </c>
      <c r="I24" s="69">
        <f t="shared" si="1"/>
        <v>98.352338348160004</v>
      </c>
      <c r="J24" s="69">
        <f t="shared" si="1"/>
        <v>192.15404611603199</v>
      </c>
      <c r="K24" s="69">
        <f t="shared" si="1"/>
        <v>113.39877817007999</v>
      </c>
      <c r="L24" s="69">
        <f t="shared" si="1"/>
        <v>284.316548244768</v>
      </c>
    </row>
    <row r="25" spans="1:12" x14ac:dyDescent="0.25">
      <c r="A25" s="59" t="s">
        <v>237</v>
      </c>
      <c r="B25" s="69">
        <f t="shared" si="1"/>
        <v>5.4455879277446391</v>
      </c>
      <c r="C25" s="69">
        <f t="shared" si="1"/>
        <v>202.50306082281597</v>
      </c>
      <c r="D25" s="69">
        <f t="shared" si="1"/>
        <v>422.22267400772159</v>
      </c>
      <c r="E25" s="69">
        <f t="shared" si="1"/>
        <v>30.709172032643515</v>
      </c>
      <c r="F25" s="69">
        <f t="shared" si="1"/>
        <v>444.67245153714242</v>
      </c>
      <c r="G25" s="69">
        <f t="shared" si="1"/>
        <v>292.22632709749445</v>
      </c>
      <c r="H25" s="69">
        <f t="shared" si="1"/>
        <v>35.02762208562217</v>
      </c>
      <c r="I25" s="69">
        <f t="shared" si="1"/>
        <v>107.77410090982079</v>
      </c>
      <c r="J25" s="69">
        <f t="shared" si="1"/>
        <v>195.29789573735999</v>
      </c>
      <c r="K25" s="69">
        <f t="shared" si="1"/>
        <v>74.455900677812153</v>
      </c>
      <c r="L25" s="69">
        <f t="shared" si="1"/>
        <v>402.87760089033605</v>
      </c>
    </row>
    <row r="26" spans="1:12" x14ac:dyDescent="0.25">
      <c r="A26" s="59" t="s">
        <v>238</v>
      </c>
      <c r="B26" s="69">
        <f t="shared" si="1"/>
        <v>5.6956279521023996</v>
      </c>
      <c r="C26" s="69">
        <f t="shared" si="1"/>
        <v>183.05278495545596</v>
      </c>
      <c r="D26" s="69">
        <f t="shared" si="1"/>
        <v>362.509103807136</v>
      </c>
      <c r="E26" s="69">
        <f t="shared" si="1"/>
        <v>36.896806334044797</v>
      </c>
      <c r="F26" s="69">
        <f t="shared" si="1"/>
        <v>237.88054372118401</v>
      </c>
      <c r="G26" s="69">
        <f t="shared" si="1"/>
        <v>88.150118176223998</v>
      </c>
      <c r="H26" s="69">
        <f t="shared" si="1"/>
        <v>7.8755266811215874</v>
      </c>
      <c r="I26" s="69">
        <f t="shared" si="1"/>
        <v>87.342748234559991</v>
      </c>
      <c r="J26" s="69">
        <f t="shared" si="1"/>
        <v>222.39372029471997</v>
      </c>
      <c r="K26" s="69">
        <f t="shared" si="1"/>
        <v>118.90357322688</v>
      </c>
      <c r="L26" s="69">
        <f t="shared" si="1"/>
        <v>401.43412129766403</v>
      </c>
    </row>
    <row r="27" spans="1:12" x14ac:dyDescent="0.25">
      <c r="A27" s="59" t="s">
        <v>239</v>
      </c>
      <c r="B27" s="69">
        <f t="shared" si="1"/>
        <v>6.1357668990883196</v>
      </c>
      <c r="C27" s="69">
        <f t="shared" si="1"/>
        <v>19.325011197623041</v>
      </c>
      <c r="D27" s="69">
        <f t="shared" si="1"/>
        <v>106.7881309507584</v>
      </c>
      <c r="E27" s="69">
        <f t="shared" si="1"/>
        <v>3.2612852492063999</v>
      </c>
      <c r="F27" s="69">
        <f t="shared" si="1"/>
        <v>18.490728924570242</v>
      </c>
      <c r="G27" s="69">
        <f t="shared" si="1"/>
        <v>9.2984551523884793</v>
      </c>
      <c r="H27" s="69">
        <f t="shared" si="1"/>
        <v>5.8619950071349258</v>
      </c>
      <c r="I27" s="69">
        <f t="shared" si="1"/>
        <v>6.4618954240089606</v>
      </c>
      <c r="J27" s="69">
        <f t="shared" si="1"/>
        <v>18.94579198259904</v>
      </c>
      <c r="K27" s="69">
        <f t="shared" si="1"/>
        <v>9.2301956936841609</v>
      </c>
      <c r="L27" s="69">
        <f t="shared" si="1"/>
        <v>186.60031954761598</v>
      </c>
    </row>
    <row r="28" spans="1:12" x14ac:dyDescent="0.25">
      <c r="A28" s="59" t="s">
        <v>240</v>
      </c>
      <c r="B28" s="69">
        <f t="shared" si="1"/>
        <v>4.1865801338649602</v>
      </c>
      <c r="C28" s="69">
        <f t="shared" si="1"/>
        <v>9.9203746650278415</v>
      </c>
      <c r="D28" s="69">
        <f t="shared" si="1"/>
        <v>119.52989657556481</v>
      </c>
      <c r="E28" s="69">
        <f t="shared" si="1"/>
        <v>3.54190746832416</v>
      </c>
      <c r="F28" s="69">
        <f t="shared" si="1"/>
        <v>12.97688153812128</v>
      </c>
      <c r="G28" s="69">
        <f t="shared" si="1"/>
        <v>11.315901376316161</v>
      </c>
      <c r="H28" s="69">
        <f t="shared" si="1"/>
        <v>5.7347730787663878</v>
      </c>
      <c r="I28" s="69">
        <f t="shared" si="1"/>
        <v>6.4846485769104012</v>
      </c>
      <c r="J28" s="69">
        <f t="shared" si="1"/>
        <v>10.853253933986878</v>
      </c>
      <c r="K28" s="69">
        <f t="shared" si="1"/>
        <v>8.9268203216649589</v>
      </c>
      <c r="L28" s="69">
        <f t="shared" si="1"/>
        <v>103.6711936608192</v>
      </c>
    </row>
    <row r="29" spans="1:12" x14ac:dyDescent="0.25">
      <c r="A29" s="59" t="s">
        <v>241</v>
      </c>
      <c r="B29" s="69">
        <f t="shared" si="1"/>
        <v>4.5653100337727999</v>
      </c>
      <c r="C29" s="69">
        <f t="shared" si="1"/>
        <v>32.023227777091201</v>
      </c>
      <c r="D29" s="69">
        <f t="shared" si="1"/>
        <v>136.37212287379199</v>
      </c>
      <c r="E29" s="69">
        <f t="shared" si="1"/>
        <v>9.6517406662559999</v>
      </c>
      <c r="F29" s="69">
        <f t="shared" si="1"/>
        <v>21.806328151670396</v>
      </c>
      <c r="G29" s="69">
        <f t="shared" si="1"/>
        <v>46.981590878102402</v>
      </c>
      <c r="H29" s="69">
        <f t="shared" si="1"/>
        <v>11.019376257151796</v>
      </c>
      <c r="I29" s="69">
        <f t="shared" si="1"/>
        <v>14.466601409270396</v>
      </c>
      <c r="J29" s="69">
        <f t="shared" si="1"/>
        <v>19.0906292569824</v>
      </c>
      <c r="K29" s="69">
        <f t="shared" si="1"/>
        <v>15.523522060176003</v>
      </c>
      <c r="L29" s="69">
        <f t="shared" si="1"/>
        <v>102.09559898678401</v>
      </c>
    </row>
    <row r="30" spans="1:12" x14ac:dyDescent="0.25">
      <c r="A30" s="59" t="s">
        <v>242</v>
      </c>
      <c r="B30" s="69">
        <f t="shared" si="1"/>
        <v>7.2506713912588792</v>
      </c>
      <c r="C30" s="69">
        <f t="shared" si="1"/>
        <v>53.371312322477756</v>
      </c>
      <c r="D30" s="69">
        <f t="shared" si="1"/>
        <v>186.42416610579838</v>
      </c>
      <c r="E30" s="69">
        <f t="shared" si="1"/>
        <v>40.955675222592006</v>
      </c>
      <c r="F30" s="69">
        <f t="shared" si="1"/>
        <v>58.839653403123833</v>
      </c>
      <c r="G30" s="69">
        <f t="shared" si="1"/>
        <v>84.262509578332796</v>
      </c>
      <c r="H30" s="69">
        <f t="shared" si="1"/>
        <v>35.526723496914123</v>
      </c>
      <c r="I30" s="69">
        <f t="shared" si="1"/>
        <v>60.128998734205439</v>
      </c>
      <c r="J30" s="69">
        <f t="shared" si="1"/>
        <v>72.537051449790695</v>
      </c>
      <c r="K30" s="69">
        <f t="shared" si="1"/>
        <v>39.264357523584962</v>
      </c>
      <c r="L30" s="69">
        <f t="shared" si="1"/>
        <v>148.92305560329601</v>
      </c>
    </row>
    <row r="31" spans="1:12" x14ac:dyDescent="0.25">
      <c r="A31" s="59" t="s">
        <v>243</v>
      </c>
      <c r="B31" s="69">
        <f t="shared" si="1"/>
        <v>48.91927873809599</v>
      </c>
      <c r="C31" s="69">
        <f t="shared" si="1"/>
        <v>80.149816027008001</v>
      </c>
      <c r="D31" s="69">
        <f t="shared" si="1"/>
        <v>201.84248541599999</v>
      </c>
      <c r="E31" s="69">
        <f t="shared" si="1"/>
        <v>54.710323137849592</v>
      </c>
      <c r="F31" s="69">
        <f t="shared" si="1"/>
        <v>63.921680199561578</v>
      </c>
      <c r="G31" s="69">
        <f t="shared" si="1"/>
        <v>95.196255848928018</v>
      </c>
      <c r="H31" s="69">
        <f t="shared" si="1"/>
        <v>45.988280529680793</v>
      </c>
      <c r="I31" s="69">
        <f t="shared" si="1"/>
        <v>65.947444780463996</v>
      </c>
      <c r="J31" s="69">
        <f t="shared" si="1"/>
        <v>75.966171783839997</v>
      </c>
      <c r="K31" s="69">
        <f t="shared" si="1"/>
        <v>56.1048712189056</v>
      </c>
      <c r="L31" s="69">
        <f t="shared" si="1"/>
        <v>162.23242676284798</v>
      </c>
    </row>
    <row r="32" spans="1:12" x14ac:dyDescent="0.25">
      <c r="A32" s="59" t="s">
        <v>244</v>
      </c>
      <c r="B32" s="69">
        <f t="shared" si="1"/>
        <v>48.479384448668164</v>
      </c>
      <c r="C32" s="69">
        <f t="shared" si="1"/>
        <v>157.75519344998398</v>
      </c>
      <c r="D32" s="69">
        <f t="shared" si="1"/>
        <v>180.88756556644799</v>
      </c>
      <c r="E32" s="69">
        <f t="shared" si="1"/>
        <v>80.091098213068818</v>
      </c>
      <c r="F32" s="69">
        <f t="shared" si="1"/>
        <v>90.178329332707193</v>
      </c>
      <c r="G32" s="69">
        <f t="shared" si="1"/>
        <v>107.24319400878721</v>
      </c>
      <c r="H32" s="69">
        <f t="shared" si="1"/>
        <v>55.351325142496052</v>
      </c>
      <c r="I32" s="69">
        <f t="shared" si="1"/>
        <v>67.827148799192642</v>
      </c>
      <c r="J32" s="69">
        <f t="shared" si="1"/>
        <v>73.530605793153597</v>
      </c>
      <c r="K32" s="69">
        <f t="shared" si="1"/>
        <v>107.62241322381122</v>
      </c>
      <c r="L32" s="69">
        <f t="shared" si="1"/>
        <v>95.954694278975978</v>
      </c>
    </row>
    <row r="33" spans="1:12" s="183" customFormat="1" x14ac:dyDescent="0.25">
      <c r="A33" s="70"/>
      <c r="B33" s="192"/>
      <c r="C33" s="192"/>
      <c r="D33" s="192"/>
      <c r="E33" s="192"/>
      <c r="F33" s="192"/>
      <c r="G33" s="192"/>
      <c r="H33" s="192"/>
      <c r="I33" s="192"/>
      <c r="J33" s="192"/>
      <c r="K33" s="192"/>
      <c r="L33" s="192"/>
    </row>
    <row r="34" spans="1:12" s="183" customFormat="1" x14ac:dyDescent="0.25">
      <c r="A34" s="70"/>
      <c r="B34" s="192"/>
      <c r="C34" s="192"/>
      <c r="D34" s="192"/>
      <c r="E34" s="192"/>
      <c r="F34" s="192"/>
      <c r="G34" s="192"/>
      <c r="H34" s="192"/>
      <c r="I34" s="192"/>
      <c r="J34" s="192"/>
      <c r="K34" s="192"/>
      <c r="L34" s="192"/>
    </row>
    <row r="35" spans="1:12" s="183" customFormat="1" x14ac:dyDescent="0.25">
      <c r="A35" s="70"/>
      <c r="B35" s="192"/>
      <c r="C35" s="192"/>
      <c r="D35" s="192"/>
      <c r="E35" s="192"/>
      <c r="F35" s="192"/>
      <c r="G35" s="192"/>
      <c r="H35" s="192"/>
      <c r="I35" s="192"/>
      <c r="J35" s="192"/>
      <c r="K35" s="192"/>
      <c r="L35" s="192"/>
    </row>
    <row r="36" spans="1:12" s="183" customFormat="1" x14ac:dyDescent="0.25">
      <c r="A36" s="70" t="s">
        <v>486</v>
      </c>
      <c r="B36" s="192"/>
      <c r="C36" s="192"/>
      <c r="D36" s="192"/>
      <c r="E36" s="192"/>
      <c r="F36" s="192"/>
      <c r="G36" s="192"/>
      <c r="H36" s="192"/>
      <c r="I36" s="192"/>
      <c r="J36" s="192"/>
      <c r="K36" s="192"/>
      <c r="L36" s="192"/>
    </row>
    <row r="37" spans="1:12" s="183" customFormat="1" x14ac:dyDescent="0.25">
      <c r="A37" s="133"/>
      <c r="B37" s="195">
        <v>1992</v>
      </c>
      <c r="C37" s="195">
        <v>1996</v>
      </c>
      <c r="D37" s="195">
        <v>1997</v>
      </c>
      <c r="E37" s="195">
        <v>2004</v>
      </c>
      <c r="F37" s="195">
        <v>2005</v>
      </c>
      <c r="G37" s="195">
        <v>2006</v>
      </c>
      <c r="H37" s="195">
        <v>2007</v>
      </c>
      <c r="I37" s="195">
        <v>2008</v>
      </c>
      <c r="J37" s="195">
        <v>2009</v>
      </c>
      <c r="K37" s="195">
        <v>2010</v>
      </c>
      <c r="L37" s="195">
        <v>2011</v>
      </c>
    </row>
    <row r="38" spans="1:12" s="183" customFormat="1" x14ac:dyDescent="0.25">
      <c r="A38" s="44" t="s">
        <v>233</v>
      </c>
      <c r="B38" s="193">
        <v>66.945282030416692</v>
      </c>
      <c r="C38" s="193">
        <v>73.610179254926678</v>
      </c>
      <c r="D38" s="193">
        <v>82.499512114689111</v>
      </c>
      <c r="E38" s="193">
        <v>71.348109087478946</v>
      </c>
      <c r="F38" s="193">
        <v>76.619963256965534</v>
      </c>
      <c r="G38" s="193">
        <v>79.994103385783021</v>
      </c>
      <c r="H38" s="193">
        <v>77.201108304016898</v>
      </c>
      <c r="I38" s="193">
        <v>70.037742007964866</v>
      </c>
      <c r="J38" s="193">
        <v>74.251306431454324</v>
      </c>
      <c r="K38" s="193">
        <v>73.281973351058753</v>
      </c>
      <c r="L38" s="193">
        <v>77.285319919001552</v>
      </c>
    </row>
    <row r="39" spans="1:12" s="183" customFormat="1" x14ac:dyDescent="0.25">
      <c r="A39" s="44" t="s">
        <v>234</v>
      </c>
      <c r="B39" s="193">
        <v>78.134914136049034</v>
      </c>
      <c r="C39" s="193">
        <v>81.427388785276221</v>
      </c>
      <c r="D39" s="193">
        <v>84.861491080230493</v>
      </c>
      <c r="E39" s="193">
        <v>79.897230966607651</v>
      </c>
      <c r="F39" s="193">
        <v>81.047650030067203</v>
      </c>
      <c r="G39" s="193">
        <v>83.323611119848522</v>
      </c>
      <c r="H39" s="193">
        <v>82.243755200003434</v>
      </c>
      <c r="I39" s="193">
        <v>80.131180041204047</v>
      </c>
      <c r="J39" s="193">
        <v>80.206963768465229</v>
      </c>
      <c r="K39" s="193">
        <v>80.096942620944276</v>
      </c>
      <c r="L39" s="193">
        <v>81.864286970549941</v>
      </c>
    </row>
    <row r="40" spans="1:12" s="183" customFormat="1" x14ac:dyDescent="0.25">
      <c r="A40" s="44" t="s">
        <v>235</v>
      </c>
      <c r="B40" s="193">
        <v>57.715546934255023</v>
      </c>
      <c r="C40" s="193">
        <v>59.689718319993275</v>
      </c>
      <c r="D40" s="193">
        <v>60.457701116747671</v>
      </c>
      <c r="E40" s="193">
        <v>59.016294601683441</v>
      </c>
      <c r="F40" s="193">
        <v>59.859422719487938</v>
      </c>
      <c r="G40" s="193">
        <v>60.492137378546481</v>
      </c>
      <c r="H40" s="193">
        <v>60.001054706931754</v>
      </c>
      <c r="I40" s="193">
        <v>58.797968284727339</v>
      </c>
      <c r="J40" s="193">
        <v>59.400429714433201</v>
      </c>
      <c r="K40" s="193">
        <v>58.584030623135419</v>
      </c>
      <c r="L40" s="193">
        <v>60.174010147497604</v>
      </c>
    </row>
    <row r="41" spans="1:12" s="183" customFormat="1" x14ac:dyDescent="0.25">
      <c r="A41" s="44" t="s">
        <v>236</v>
      </c>
      <c r="B41" s="193">
        <v>14.728418460117565</v>
      </c>
      <c r="C41" s="193">
        <v>14.559622385282051</v>
      </c>
      <c r="D41" s="193">
        <v>15.261488875093262</v>
      </c>
      <c r="E41" s="193">
        <v>13.588960803596907</v>
      </c>
      <c r="F41" s="193">
        <v>13.915883174718131</v>
      </c>
      <c r="G41" s="193">
        <v>14.724703145175216</v>
      </c>
      <c r="H41" s="193">
        <v>15.193432323799186</v>
      </c>
      <c r="I41" s="193">
        <v>14.903173227780753</v>
      </c>
      <c r="J41" s="193">
        <v>13.140957619925926</v>
      </c>
      <c r="K41" s="193">
        <v>14.23898433023477</v>
      </c>
      <c r="L41" s="193">
        <v>15.202112125401042</v>
      </c>
    </row>
    <row r="42" spans="1:12" s="183" customFormat="1" x14ac:dyDescent="0.25">
      <c r="A42" s="44" t="s">
        <v>237</v>
      </c>
      <c r="B42" s="193">
        <v>6.278647664945999</v>
      </c>
      <c r="C42" s="193">
        <v>6.2565701426445086</v>
      </c>
      <c r="D42" s="193">
        <v>6.5181641450489352</v>
      </c>
      <c r="E42" s="193">
        <v>4.2874801103569036</v>
      </c>
      <c r="F42" s="193">
        <v>6.4276178322874911</v>
      </c>
      <c r="G42" s="193">
        <v>6.4106363954248557</v>
      </c>
      <c r="H42" s="193">
        <v>6.4495971886494088</v>
      </c>
      <c r="I42" s="193">
        <v>5.5960915673559626</v>
      </c>
      <c r="J42" s="193">
        <v>4.1338122875873227</v>
      </c>
      <c r="K42" s="193">
        <v>6.1606395873846171</v>
      </c>
      <c r="L42" s="193">
        <v>6.3157520037445707</v>
      </c>
    </row>
    <row r="43" spans="1:12" s="183" customFormat="1" x14ac:dyDescent="0.25">
      <c r="A43" s="44" t="s">
        <v>238</v>
      </c>
      <c r="B43" s="193">
        <v>6.4693992365985462</v>
      </c>
      <c r="C43" s="193">
        <v>4.5143327771290336</v>
      </c>
      <c r="D43" s="193">
        <v>6.5834021371067575</v>
      </c>
      <c r="E43" s="193">
        <v>3.3837202842565124</v>
      </c>
      <c r="F43" s="193">
        <v>6.4761150242065861</v>
      </c>
      <c r="G43" s="193">
        <v>5.8525285356603938</v>
      </c>
      <c r="H43" s="193">
        <v>2.8157616523055964</v>
      </c>
      <c r="I43" s="193">
        <v>4.3978294167792411</v>
      </c>
      <c r="J43" s="193">
        <v>4.4173819892723838</v>
      </c>
      <c r="K43" s="193">
        <v>6.1269578891169747</v>
      </c>
      <c r="L43" s="193">
        <v>6.6361617039274154</v>
      </c>
    </row>
    <row r="44" spans="1:12" s="183" customFormat="1" x14ac:dyDescent="0.25">
      <c r="A44" s="44" t="s">
        <v>239</v>
      </c>
      <c r="B44" s="193">
        <v>5.9266844111822516</v>
      </c>
      <c r="C44" s="193">
        <v>4.7894073035494413</v>
      </c>
      <c r="D44" s="193">
        <v>7.4595108240163501</v>
      </c>
      <c r="E44" s="193">
        <v>4.1283578901555718</v>
      </c>
      <c r="F44" s="193">
        <v>6.969474639463372</v>
      </c>
      <c r="G44" s="193">
        <v>7.4324005903042574</v>
      </c>
      <c r="H44" s="193">
        <v>3.3050529094110788</v>
      </c>
      <c r="I44" s="193">
        <v>4.9258315350485713</v>
      </c>
      <c r="J44" s="193">
        <v>4.8303799150866231</v>
      </c>
      <c r="K44" s="193">
        <v>5.8689375299365123</v>
      </c>
      <c r="L44" s="193">
        <v>7.587564636442389</v>
      </c>
    </row>
    <row r="45" spans="1:12" s="183" customFormat="1" x14ac:dyDescent="0.25">
      <c r="A45" s="44" t="s">
        <v>240</v>
      </c>
      <c r="B45" s="193">
        <v>4.0588660911996985</v>
      </c>
      <c r="C45" s="193">
        <v>4.6303849250424856</v>
      </c>
      <c r="D45" s="193">
        <v>7.0751084691687085</v>
      </c>
      <c r="E45" s="193">
        <v>2.7174623153874169</v>
      </c>
      <c r="F45" s="193">
        <v>4.590106336372636</v>
      </c>
      <c r="G45" s="193">
        <v>7.4761622317190604</v>
      </c>
      <c r="H45" s="193">
        <v>2.7938137024291927</v>
      </c>
      <c r="I45" s="193">
        <v>3.4502641879646414</v>
      </c>
      <c r="J45" s="193">
        <v>6.1346548932227707</v>
      </c>
      <c r="K45" s="193">
        <v>5.8690134935411509</v>
      </c>
      <c r="L45" s="193">
        <v>7.549083822833988</v>
      </c>
    </row>
    <row r="46" spans="1:12" x14ac:dyDescent="0.25">
      <c r="A46" s="44" t="s">
        <v>241</v>
      </c>
      <c r="B46" s="194">
        <v>3.5608207148307374</v>
      </c>
      <c r="C46" s="194">
        <v>8.7625813144078162</v>
      </c>
      <c r="D46" s="194">
        <v>10.486250405102908</v>
      </c>
      <c r="E46" s="194">
        <v>4.5057750033362147</v>
      </c>
      <c r="F46" s="194">
        <v>7.1216897487769275</v>
      </c>
      <c r="G46" s="194">
        <v>10.397278258908246</v>
      </c>
      <c r="H46" s="194">
        <v>4.1452986748645779</v>
      </c>
      <c r="I46" s="194">
        <v>5.7422789307026596</v>
      </c>
      <c r="J46" s="194">
        <v>8.5942938706352265</v>
      </c>
      <c r="K46" s="194">
        <v>6.1151007770364965</v>
      </c>
      <c r="L46" s="194">
        <v>6.9915833083524594</v>
      </c>
    </row>
    <row r="47" spans="1:12" x14ac:dyDescent="0.25">
      <c r="A47" s="44" t="s">
        <v>242</v>
      </c>
      <c r="B47" s="194">
        <v>6.2566210582459849</v>
      </c>
      <c r="C47" s="194">
        <v>12.708514829085649</v>
      </c>
      <c r="D47" s="194">
        <v>16.433062822006207</v>
      </c>
      <c r="E47" s="194">
        <v>11.070230400995682</v>
      </c>
      <c r="F47" s="194">
        <v>11.660930963580006</v>
      </c>
      <c r="G47" s="194">
        <v>16.289537043677729</v>
      </c>
      <c r="H47" s="194">
        <v>10.918633001538714</v>
      </c>
      <c r="I47" s="194">
        <v>11.649015137884899</v>
      </c>
      <c r="J47" s="194">
        <v>15.322088694866482</v>
      </c>
      <c r="K47" s="194">
        <v>13.56716952839918</v>
      </c>
      <c r="L47" s="194">
        <v>15.138825612292292</v>
      </c>
    </row>
    <row r="48" spans="1:12" x14ac:dyDescent="0.25">
      <c r="A48" s="44" t="s">
        <v>243</v>
      </c>
      <c r="B48" s="194">
        <v>80.730162519714924</v>
      </c>
      <c r="C48" s="194">
        <v>95.998506183360433</v>
      </c>
      <c r="D48" s="194">
        <v>101.21840626663966</v>
      </c>
      <c r="E48" s="194">
        <v>89.951792438276257</v>
      </c>
      <c r="F48" s="194">
        <v>94.80935636277674</v>
      </c>
      <c r="G48" s="194">
        <v>101.21889132934253</v>
      </c>
      <c r="H48" s="194">
        <v>88.652547835449155</v>
      </c>
      <c r="I48" s="194">
        <v>93.926383495615426</v>
      </c>
      <c r="J48" s="194">
        <v>97.277190249136893</v>
      </c>
      <c r="K48" s="194">
        <v>91.799692120723478</v>
      </c>
      <c r="L48" s="194">
        <v>101.19917249754965</v>
      </c>
    </row>
    <row r="49" spans="1:12" x14ac:dyDescent="0.25">
      <c r="A49" s="44" t="s">
        <v>244</v>
      </c>
      <c r="B49" s="194">
        <v>91.208518026077186</v>
      </c>
      <c r="C49" s="194">
        <v>100.06234689566374</v>
      </c>
      <c r="D49" s="194">
        <v>101.21838894903442</v>
      </c>
      <c r="E49" s="194">
        <v>95.781829867770256</v>
      </c>
      <c r="F49" s="194">
        <v>98.001549610939563</v>
      </c>
      <c r="G49" s="194">
        <v>101.21887401173727</v>
      </c>
      <c r="H49" s="194">
        <v>94.159524727552466</v>
      </c>
      <c r="I49" s="194">
        <v>96.806689623462901</v>
      </c>
      <c r="J49" s="194">
        <v>99.176172640705275</v>
      </c>
      <c r="K49" s="194">
        <v>97.310894533233153</v>
      </c>
      <c r="L49" s="194">
        <v>101.22265552000729</v>
      </c>
    </row>
    <row r="50" spans="1:12" x14ac:dyDescent="0.25">
      <c r="A50" s="70"/>
      <c r="B50" s="61"/>
      <c r="C50" s="61"/>
      <c r="D50" s="61"/>
      <c r="E50" s="61"/>
      <c r="F50" s="61"/>
      <c r="G50" s="61"/>
      <c r="H50" s="61"/>
      <c r="I50" s="61"/>
      <c r="J50" s="61"/>
      <c r="K50" s="61"/>
      <c r="L50" s="61"/>
    </row>
    <row r="51" spans="1:12" x14ac:dyDescent="0.25">
      <c r="A51" s="70"/>
      <c r="B51" s="61"/>
      <c r="C51" s="61"/>
      <c r="D51" s="61"/>
      <c r="E51" s="61"/>
      <c r="F51" s="61"/>
      <c r="G51" s="61"/>
      <c r="H51" s="61"/>
      <c r="I51" s="61"/>
      <c r="J51" s="61"/>
      <c r="K51" s="61"/>
      <c r="L51" s="61"/>
    </row>
    <row r="52" spans="1:12" x14ac:dyDescent="0.25">
      <c r="A52" s="50" t="s">
        <v>246</v>
      </c>
    </row>
    <row r="53" spans="1:12" x14ac:dyDescent="0.25">
      <c r="B53" s="53">
        <v>1992</v>
      </c>
      <c r="C53" s="54">
        <v>1996</v>
      </c>
      <c r="D53" s="54">
        <v>1997</v>
      </c>
      <c r="E53" s="54">
        <v>2004</v>
      </c>
      <c r="F53" s="45">
        <v>2005</v>
      </c>
      <c r="G53" s="54">
        <v>2006</v>
      </c>
      <c r="H53" s="45">
        <v>2007</v>
      </c>
      <c r="I53" s="45">
        <v>2008</v>
      </c>
      <c r="J53" s="45">
        <v>2009</v>
      </c>
      <c r="K53" s="45">
        <v>2010</v>
      </c>
      <c r="L53" s="46">
        <v>2011</v>
      </c>
    </row>
    <row r="54" spans="1:12" x14ac:dyDescent="0.25">
      <c r="A54" s="55" t="s">
        <v>233</v>
      </c>
      <c r="B54" s="71">
        <f>B38/aw!$D$1</f>
        <v>0.56541623336500579</v>
      </c>
      <c r="C54" s="71">
        <f>C38/aw!$D$1</f>
        <v>0.62170759505850226</v>
      </c>
      <c r="D54" s="71">
        <f>D38/aw!$D$1</f>
        <v>0.69678641988757695</v>
      </c>
      <c r="E54" s="71">
        <f>E38/aw!$D$1</f>
        <v>0.60260227269830191</v>
      </c>
      <c r="F54" s="71">
        <f>F38/aw!$D$1</f>
        <v>0.64712806804869538</v>
      </c>
      <c r="G54" s="71">
        <f>G38/aw!$D$1</f>
        <v>0.67562587319073497</v>
      </c>
      <c r="H54" s="71">
        <f>H38/aw!$D$1</f>
        <v>0.65203638770284544</v>
      </c>
      <c r="I54" s="71">
        <f>I38/aw!$D$1</f>
        <v>0.59153498317537889</v>
      </c>
      <c r="J54" s="71">
        <f>J38/aw!$D$1</f>
        <v>0.62712252053593176</v>
      </c>
      <c r="K54" s="71">
        <f>K38/aw!$D$1</f>
        <v>0.6189355857352935</v>
      </c>
      <c r="L54" s="71">
        <f>L38/aw!$D$1</f>
        <v>0.65274763445102657</v>
      </c>
    </row>
    <row r="55" spans="1:12" x14ac:dyDescent="0.25">
      <c r="A55" s="59" t="s">
        <v>234</v>
      </c>
      <c r="B55" s="71">
        <f>B39/aw!$D$1</f>
        <v>0.65992326128419787</v>
      </c>
      <c r="C55" s="71">
        <f>C39/aw!$D$1</f>
        <v>0.68773132419996807</v>
      </c>
      <c r="D55" s="71">
        <f>D39/aw!$D$1</f>
        <v>0.71673556655600079</v>
      </c>
      <c r="E55" s="71">
        <f>E39/aw!$D$1</f>
        <v>0.67480769397472673</v>
      </c>
      <c r="F55" s="71">
        <f>F39/aw!$D$1</f>
        <v>0.68452407119989189</v>
      </c>
      <c r="G55" s="71">
        <f>G39/aw!$D$1</f>
        <v>0.70374671553926116</v>
      </c>
      <c r="H55" s="71">
        <f>H39/aw!$D$1</f>
        <v>0.69462631081083981</v>
      </c>
      <c r="I55" s="71">
        <f>I39/aw!$D$1</f>
        <v>0.676783615212872</v>
      </c>
      <c r="J55" s="71">
        <f>J39/aw!$D$1</f>
        <v>0.67742368047690227</v>
      </c>
      <c r="K55" s="71">
        <f>K39/aw!$D$1</f>
        <v>0.67649444781202928</v>
      </c>
      <c r="L55" s="71">
        <f>L39/aw!$D$1</f>
        <v>0.69142134265667177</v>
      </c>
    </row>
    <row r="56" spans="1:12" x14ac:dyDescent="0.25">
      <c r="A56" s="59" t="s">
        <v>235</v>
      </c>
      <c r="B56" s="71">
        <f>B40/aw!$D$1</f>
        <v>0.48746238964742417</v>
      </c>
      <c r="C56" s="71">
        <f>C40/aw!$D$1</f>
        <v>0.50413613445940264</v>
      </c>
      <c r="D56" s="71">
        <f>D40/aw!$D$1</f>
        <v>0.51062247564820662</v>
      </c>
      <c r="E56" s="71">
        <f>E40/aw!$D$1</f>
        <v>0.49844843413583984</v>
      </c>
      <c r="F56" s="71">
        <f>F40/aw!$D$1</f>
        <v>0.50556944864432374</v>
      </c>
      <c r="G56" s="71">
        <f>G40/aw!$D$1</f>
        <v>0.51091332245393983</v>
      </c>
      <c r="H56" s="71">
        <f>H40/aw!$D$1</f>
        <v>0.50676566475449114</v>
      </c>
      <c r="I56" s="71">
        <f>I40/aw!$D$1</f>
        <v>0.49660446186425117</v>
      </c>
      <c r="J56" s="71">
        <f>J40/aw!$D$1</f>
        <v>0.50169281853406422</v>
      </c>
      <c r="K56" s="71">
        <f>K40/aw!$D$1</f>
        <v>0.49479755593864372</v>
      </c>
      <c r="L56" s="71">
        <f>L40/aw!$D$1</f>
        <v>0.50822643705656756</v>
      </c>
    </row>
    <row r="57" spans="1:12" x14ac:dyDescent="0.25">
      <c r="A57" s="59" t="s">
        <v>236</v>
      </c>
      <c r="B57" s="71">
        <f>B41/aw!$D$1</f>
        <v>0.12439542618342538</v>
      </c>
      <c r="C57" s="71">
        <f>C41/aw!$D$1</f>
        <v>0.12296978365947678</v>
      </c>
      <c r="D57" s="71">
        <f>D41/aw!$D$1</f>
        <v>0.12889771009369308</v>
      </c>
      <c r="E57" s="71">
        <f>E41/aw!$D$1</f>
        <v>0.11477162840875765</v>
      </c>
      <c r="F57" s="71">
        <f>F41/aw!$D$1</f>
        <v>0.11753279708376799</v>
      </c>
      <c r="G57" s="71">
        <f>G41/aw!$D$1</f>
        <v>0.12436404683425013</v>
      </c>
      <c r="H57" s="71">
        <f>H41/aw!$D$1</f>
        <v>0.12832290814019581</v>
      </c>
      <c r="I57" s="71">
        <f>I41/aw!$D$1</f>
        <v>0.125871395504905</v>
      </c>
      <c r="J57" s="71">
        <f>J41/aw!$D$1</f>
        <v>0.11098781773586086</v>
      </c>
      <c r="K57" s="71">
        <f>K41/aw!$D$1</f>
        <v>0.1202616919783342</v>
      </c>
      <c r="L57" s="71">
        <f>L41/aw!$D$1</f>
        <v>0.12839621727534664</v>
      </c>
    </row>
    <row r="58" spans="1:12" x14ac:dyDescent="0.25">
      <c r="A58" s="59" t="s">
        <v>237</v>
      </c>
      <c r="B58" s="71">
        <f>B42/aw!$D$1</f>
        <v>5.302911879177364E-2</v>
      </c>
      <c r="C58" s="71">
        <f>C42/aw!$D$1</f>
        <v>5.2842653231794837E-2</v>
      </c>
      <c r="D58" s="71">
        <f>D42/aw!$D$1</f>
        <v>5.5052062035886272E-2</v>
      </c>
      <c r="E58" s="71">
        <f>E42/aw!$D$1</f>
        <v>3.6211825256392764E-2</v>
      </c>
      <c r="F58" s="71">
        <f>F42/aw!$D$1</f>
        <v>5.4287312772698403E-2</v>
      </c>
      <c r="G58" s="71">
        <f>G42/aw!$D$1</f>
        <v>5.4143888474872087E-2</v>
      </c>
      <c r="H58" s="71">
        <f>H42/aw!$D$1</f>
        <v>5.4472949228457843E-2</v>
      </c>
      <c r="I58" s="71">
        <f>I42/aw!$D$1</f>
        <v>4.7264286886452386E-2</v>
      </c>
      <c r="J58" s="71">
        <f>J42/aw!$D$1</f>
        <v>3.4913955131649681E-2</v>
      </c>
      <c r="K58" s="71">
        <f>K42/aw!$D$1</f>
        <v>5.2032428947505212E-2</v>
      </c>
      <c r="L58" s="71">
        <f>L42/aw!$D$1</f>
        <v>5.3342500031626439E-2</v>
      </c>
    </row>
    <row r="59" spans="1:12" x14ac:dyDescent="0.25">
      <c r="A59" s="59" t="s">
        <v>238</v>
      </c>
      <c r="B59" s="71">
        <f>B43/aw!$D$1</f>
        <v>5.4640196255055284E-2</v>
      </c>
      <c r="C59" s="71">
        <f>C43/aw!$D$1</f>
        <v>3.8127810617643865E-2</v>
      </c>
      <c r="D59" s="71">
        <f>D43/aw!$D$1</f>
        <v>5.5603058590428689E-2</v>
      </c>
      <c r="E59" s="71">
        <f>E43/aw!$D$1</f>
        <v>2.8578718617031353E-2</v>
      </c>
      <c r="F59" s="71">
        <f>F43/aw!$D$1</f>
        <v>5.4696917434177247E-2</v>
      </c>
      <c r="G59" s="71">
        <f>G43/aw!$D$1</f>
        <v>4.943013965929386E-2</v>
      </c>
      <c r="H59" s="71">
        <f>H43/aw!$D$1</f>
        <v>2.3781770712040511E-2</v>
      </c>
      <c r="I59" s="71">
        <f>I43/aw!$D$1</f>
        <v>3.7143829533608452E-2</v>
      </c>
      <c r="J59" s="71">
        <f>J43/aw!$D$1</f>
        <v>3.7308969503989729E-2</v>
      </c>
      <c r="K59" s="71">
        <f>K43/aw!$D$1</f>
        <v>5.1747955144569042E-2</v>
      </c>
      <c r="L59" s="71">
        <f>L43/aw!$D$1</f>
        <v>5.604866303992749E-2</v>
      </c>
    </row>
    <row r="60" spans="1:12" x14ac:dyDescent="0.25">
      <c r="A60" s="59" t="s">
        <v>239</v>
      </c>
      <c r="B60" s="71">
        <f>B44/aw!$D$1</f>
        <v>5.0056456175525774E-2</v>
      </c>
      <c r="C60" s="71">
        <f>C44/aw!$D$1</f>
        <v>4.0451075198897304E-2</v>
      </c>
      <c r="D60" s="71">
        <f>D44/aw!$D$1</f>
        <v>6.3002625202840792E-2</v>
      </c>
      <c r="E60" s="71">
        <f>E44/aw!$D$1</f>
        <v>3.4867887585773409E-2</v>
      </c>
      <c r="F60" s="71">
        <f>F44/aw!$D$1</f>
        <v>5.8863806076548744E-2</v>
      </c>
      <c r="G60" s="71">
        <f>G44/aw!$D$1</f>
        <v>6.2773653634326493E-2</v>
      </c>
      <c r="H60" s="71">
        <f>H44/aw!$D$1</f>
        <v>2.7914298221377355E-2</v>
      </c>
      <c r="I60" s="71">
        <f>I44/aw!$D$1</f>
        <v>4.1603306883856175E-2</v>
      </c>
      <c r="J60" s="71">
        <f>J44/aw!$D$1</f>
        <v>4.0797127661204587E-2</v>
      </c>
      <c r="K60" s="71">
        <f>K44/aw!$D$1</f>
        <v>4.9568729137977295E-2</v>
      </c>
      <c r="L60" s="71">
        <f>L44/aw!$D$1</f>
        <v>6.4084160780763413E-2</v>
      </c>
    </row>
    <row r="61" spans="1:12" x14ac:dyDescent="0.25">
      <c r="A61" s="59" t="s">
        <v>240</v>
      </c>
      <c r="B61" s="71">
        <f>B45/aw!$D$1</f>
        <v>3.4280963608105564E-2</v>
      </c>
      <c r="C61" s="71">
        <f>C45/aw!$D$1</f>
        <v>3.9107980785831803E-2</v>
      </c>
      <c r="D61" s="71">
        <f>D45/aw!$D$1</f>
        <v>5.9755983692303276E-2</v>
      </c>
      <c r="E61" s="71">
        <f>E45/aw!$D$1</f>
        <v>2.2951539825907235E-2</v>
      </c>
      <c r="F61" s="71">
        <f>F45/aw!$D$1</f>
        <v>3.8767790003147264E-2</v>
      </c>
      <c r="G61" s="71">
        <f>G45/aw!$D$1</f>
        <v>6.3143262092221791E-2</v>
      </c>
      <c r="H61" s="71">
        <f>H45/aw!$D$1</f>
        <v>2.3596399513760073E-2</v>
      </c>
      <c r="I61" s="71">
        <f>I45/aw!$D$1</f>
        <v>2.9140744830782443E-2</v>
      </c>
      <c r="J61" s="71">
        <f>J45/aw!$D$1</f>
        <v>5.1812963625192318E-2</v>
      </c>
      <c r="K61" s="71">
        <f>K45/aw!$D$1</f>
        <v>4.9569370722475935E-2</v>
      </c>
      <c r="L61" s="71">
        <f>L45/aw!$D$1</f>
        <v>6.3759153909070845E-2</v>
      </c>
    </row>
    <row r="62" spans="1:12" x14ac:dyDescent="0.25">
      <c r="A62" s="59" t="s">
        <v>241</v>
      </c>
      <c r="B62" s="71">
        <f>B46/aw!$D$1</f>
        <v>3.007449928066501E-2</v>
      </c>
      <c r="C62" s="71">
        <f>C46/aw!$D$1</f>
        <v>7.4008288128444386E-2</v>
      </c>
      <c r="D62" s="71">
        <f>D46/aw!$D$1</f>
        <v>8.8566304097152937E-2</v>
      </c>
      <c r="E62" s="71">
        <f>E46/aw!$D$1</f>
        <v>3.805553212277208E-2</v>
      </c>
      <c r="F62" s="71">
        <f>F46/aw!$D$1</f>
        <v>6.0149406661967289E-2</v>
      </c>
      <c r="G62" s="71">
        <f>G46/aw!$D$1</f>
        <v>8.7814850159698019E-2</v>
      </c>
      <c r="H62" s="71">
        <f>H46/aw!$D$1</f>
        <v>3.5010968537707583E-2</v>
      </c>
      <c r="I62" s="71">
        <f>I46/aw!$D$1</f>
        <v>4.8498977455258947E-2</v>
      </c>
      <c r="J62" s="71">
        <f>J46/aw!$D$1</f>
        <v>7.2586941474959685E-2</v>
      </c>
      <c r="K62" s="71">
        <f>K46/aw!$D$1</f>
        <v>5.16478106168623E-2</v>
      </c>
      <c r="L62" s="71">
        <f>L46/aw!$D$1</f>
        <v>5.9050534698922796E-2</v>
      </c>
    </row>
    <row r="63" spans="1:12" x14ac:dyDescent="0.25">
      <c r="A63" s="59" t="s">
        <v>242</v>
      </c>
      <c r="B63" s="71">
        <f>B47/aw!$D$1</f>
        <v>5.2843083262212709E-2</v>
      </c>
      <c r="C63" s="71">
        <f>C47/aw!$D$1</f>
        <v>0.10733542929970986</v>
      </c>
      <c r="D63" s="71">
        <f>D47/aw!$D$1</f>
        <v>0.13879276032099835</v>
      </c>
      <c r="E63" s="71">
        <f>E47/aw!$D$1</f>
        <v>9.3498567575977035E-2</v>
      </c>
      <c r="F63" s="71">
        <f>F47/aw!$D$1</f>
        <v>9.8487592597804097E-2</v>
      </c>
      <c r="G63" s="71">
        <f>G47/aw!$D$1</f>
        <v>0.13758054935538622</v>
      </c>
      <c r="H63" s="71">
        <f>H47/aw!$D$1</f>
        <v>9.2218184134617506E-2</v>
      </c>
      <c r="I63" s="71">
        <f>I47/aw!$D$1</f>
        <v>9.838695217808191E-2</v>
      </c>
      <c r="J63" s="71">
        <f>J47/aw!$D$1</f>
        <v>0.12940953289583176</v>
      </c>
      <c r="K63" s="71">
        <f>K47/aw!$D$1</f>
        <v>0.11458758047634442</v>
      </c>
      <c r="L63" s="71">
        <f>L47/aw!$D$1</f>
        <v>0.12786170280652273</v>
      </c>
    </row>
    <row r="64" spans="1:12" x14ac:dyDescent="0.25">
      <c r="A64" s="59" t="s">
        <v>243</v>
      </c>
      <c r="B64" s="71">
        <f>B48/aw!$D$1</f>
        <v>0.68184258884894355</v>
      </c>
      <c r="C64" s="71">
        <f>C48/aw!$D$1</f>
        <v>0.81079819411621978</v>
      </c>
      <c r="D64" s="71">
        <f>D48/aw!$D$1</f>
        <v>0.85488518806283498</v>
      </c>
      <c r="E64" s="71">
        <f>E48/aw!$D$1</f>
        <v>0.75972797667463055</v>
      </c>
      <c r="F64" s="71">
        <f>F48/aw!$D$1</f>
        <v>0.80075469900993868</v>
      </c>
      <c r="G64" s="71">
        <f>G48/aw!$D$1</f>
        <v>0.85488928487620375</v>
      </c>
      <c r="H64" s="71">
        <f>H48/aw!$D$1</f>
        <v>0.74875462698859085</v>
      </c>
      <c r="I64" s="71">
        <f>I48/aw!$D$1</f>
        <v>0.79329715790215727</v>
      </c>
      <c r="J64" s="71">
        <f>J48/aw!$D$1</f>
        <v>0.82159789061771016</v>
      </c>
      <c r="K64" s="71">
        <f>K48/aw!$D$1</f>
        <v>0.77533523750611044</v>
      </c>
      <c r="L64" s="71">
        <f>L48/aw!$D$1</f>
        <v>0.85472274068876397</v>
      </c>
    </row>
    <row r="65" spans="1:12" x14ac:dyDescent="0.25">
      <c r="A65" s="59" t="s">
        <v>244</v>
      </c>
      <c r="B65" s="71">
        <f>B49/aw!$D$1</f>
        <v>0.77034221305808426</v>
      </c>
      <c r="C65" s="71">
        <f>C49/aw!$D$1</f>
        <v>0.84512117310526802</v>
      </c>
      <c r="D65" s="71">
        <f>D49/aw!$D$1</f>
        <v>0.85488504179927716</v>
      </c>
      <c r="E65" s="71">
        <f>E49/aw!$D$1</f>
        <v>0.80896815766697849</v>
      </c>
      <c r="F65" s="71">
        <f>F49/aw!$D$1</f>
        <v>0.82771579063293543</v>
      </c>
      <c r="G65" s="71">
        <f>G49/aw!$D$1</f>
        <v>0.85488913861264582</v>
      </c>
      <c r="H65" s="71">
        <f>H49/aw!$D$1</f>
        <v>0.79526625614486879</v>
      </c>
      <c r="I65" s="71">
        <f>I49/aw!$D$1</f>
        <v>0.81762406776573393</v>
      </c>
      <c r="J65" s="71">
        <f>J49/aw!$D$1</f>
        <v>0.83763659324919992</v>
      </c>
      <c r="K65" s="71">
        <f>K49/aw!$D$1</f>
        <v>0.82188255517933406</v>
      </c>
      <c r="L65" s="71">
        <f>L49/aw!$D$1</f>
        <v>0.85492107702708864</v>
      </c>
    </row>
    <row r="74" spans="1:12" x14ac:dyDescent="0.25">
      <c r="A74" s="22" t="s">
        <v>487</v>
      </c>
    </row>
    <row r="75" spans="1:12" x14ac:dyDescent="0.25">
      <c r="B75" s="22">
        <v>1992</v>
      </c>
      <c r="C75" s="22">
        <v>1996</v>
      </c>
      <c r="D75" s="22">
        <v>1997</v>
      </c>
      <c r="E75" s="22">
        <v>2004</v>
      </c>
      <c r="F75" s="22">
        <v>2005</v>
      </c>
      <c r="G75" s="22">
        <v>2006</v>
      </c>
      <c r="H75" s="22">
        <v>2007</v>
      </c>
      <c r="I75" s="22">
        <v>2008</v>
      </c>
      <c r="J75" s="22">
        <v>2009</v>
      </c>
      <c r="K75" s="22">
        <v>2010</v>
      </c>
      <c r="L75" s="22">
        <v>2011</v>
      </c>
    </row>
    <row r="76" spans="1:12" x14ac:dyDescent="0.25">
      <c r="A76" s="22" t="s">
        <v>233</v>
      </c>
      <c r="B76" s="22">
        <v>0.56541623336500579</v>
      </c>
      <c r="C76" s="22">
        <v>0.62170759505850237</v>
      </c>
      <c r="D76" s="22">
        <v>0.69678641988757695</v>
      </c>
      <c r="E76" s="22">
        <v>0.60260227269830191</v>
      </c>
      <c r="F76" s="22">
        <v>0.64712806804869538</v>
      </c>
      <c r="G76" s="22">
        <v>0.67562587319073486</v>
      </c>
      <c r="H76" s="22">
        <v>0.65203638770284533</v>
      </c>
      <c r="I76" s="22">
        <v>0.59153498317537889</v>
      </c>
      <c r="J76" s="22">
        <v>0.62712252053593176</v>
      </c>
      <c r="K76" s="22">
        <v>0.6189355857352935</v>
      </c>
      <c r="L76" s="22">
        <v>0.65274763445102657</v>
      </c>
    </row>
    <row r="77" spans="1:12" x14ac:dyDescent="0.25">
      <c r="A77" s="22" t="s">
        <v>234</v>
      </c>
      <c r="B77" s="22">
        <v>0.65992326128419787</v>
      </c>
      <c r="C77" s="22">
        <v>0.68773132419996796</v>
      </c>
      <c r="D77" s="22">
        <v>0.71673556655600068</v>
      </c>
      <c r="E77" s="22">
        <v>0.67480769397472673</v>
      </c>
      <c r="F77" s="22">
        <v>0.68452407119989189</v>
      </c>
      <c r="G77" s="22">
        <v>0.70374671553926116</v>
      </c>
      <c r="H77" s="22">
        <v>0.69462631081083981</v>
      </c>
      <c r="I77" s="22">
        <v>0.676783615212872</v>
      </c>
      <c r="J77" s="22">
        <v>0.67742368047690227</v>
      </c>
      <c r="K77" s="22">
        <v>0.67649444781202928</v>
      </c>
      <c r="L77" s="22">
        <v>0.69142134265667177</v>
      </c>
    </row>
    <row r="78" spans="1:12" x14ac:dyDescent="0.25">
      <c r="A78" s="22" t="s">
        <v>235</v>
      </c>
      <c r="B78" s="22">
        <v>0.48746238964742417</v>
      </c>
      <c r="C78" s="22">
        <v>0.50413613445940264</v>
      </c>
      <c r="D78" s="22">
        <v>0.51062247564820662</v>
      </c>
      <c r="E78" s="22">
        <v>0.49844843413583984</v>
      </c>
      <c r="F78" s="22">
        <v>0.50556944864432374</v>
      </c>
      <c r="G78" s="22">
        <v>0.51091332245393983</v>
      </c>
      <c r="H78" s="22">
        <v>0.50676566475449114</v>
      </c>
      <c r="I78" s="22">
        <v>0.49660446186425117</v>
      </c>
      <c r="J78" s="22">
        <v>0.50169281853406411</v>
      </c>
      <c r="K78" s="22">
        <v>0.49479755593864372</v>
      </c>
      <c r="L78" s="22">
        <v>0.50822643705656756</v>
      </c>
    </row>
    <row r="79" spans="1:12" x14ac:dyDescent="0.25">
      <c r="A79" s="22" t="s">
        <v>236</v>
      </c>
      <c r="B79" s="22">
        <v>0.12439542618342539</v>
      </c>
      <c r="C79" s="22">
        <v>0.12296978365947678</v>
      </c>
      <c r="D79" s="22">
        <v>0.12889771009369311</v>
      </c>
      <c r="E79" s="22">
        <v>0.11477162840875765</v>
      </c>
      <c r="F79" s="22">
        <v>0.11753279708376799</v>
      </c>
      <c r="G79" s="22">
        <v>0.12436404683425013</v>
      </c>
      <c r="H79" s="22">
        <v>0.12832290814019581</v>
      </c>
      <c r="I79" s="22">
        <v>0.125871395504905</v>
      </c>
      <c r="J79" s="22">
        <v>0.11098781773586085</v>
      </c>
      <c r="K79" s="22">
        <v>0.1202616919783342</v>
      </c>
      <c r="L79" s="22">
        <v>0.12839621727534664</v>
      </c>
    </row>
    <row r="80" spans="1:12" x14ac:dyDescent="0.25">
      <c r="A80" s="22" t="s">
        <v>237</v>
      </c>
      <c r="B80" s="22">
        <v>5.302911879177364E-2</v>
      </c>
      <c r="C80" s="22">
        <v>5.2842653231794837E-2</v>
      </c>
      <c r="D80" s="22">
        <v>5.5052062035886272E-2</v>
      </c>
      <c r="E80" s="22">
        <v>3.6211825256392764E-2</v>
      </c>
      <c r="F80" s="22">
        <v>5.4287312772698403E-2</v>
      </c>
      <c r="G80" s="22">
        <v>5.4143888474872087E-2</v>
      </c>
      <c r="H80" s="22">
        <v>5.4472949228457836E-2</v>
      </c>
      <c r="I80" s="22">
        <v>4.7264286886452386E-2</v>
      </c>
      <c r="J80" s="22">
        <v>3.4913955131649688E-2</v>
      </c>
      <c r="K80" s="22">
        <v>5.2032428947505205E-2</v>
      </c>
      <c r="L80" s="22">
        <v>5.3342500031626439E-2</v>
      </c>
    </row>
    <row r="81" spans="1:12" x14ac:dyDescent="0.25">
      <c r="A81" s="22" t="s">
        <v>238</v>
      </c>
      <c r="B81" s="22">
        <v>5.4640196255055291E-2</v>
      </c>
      <c r="C81" s="22">
        <v>3.8127810617643858E-2</v>
      </c>
      <c r="D81" s="22">
        <v>5.5603058590428696E-2</v>
      </c>
      <c r="E81" s="22">
        <v>2.8578718617031349E-2</v>
      </c>
      <c r="F81" s="22">
        <v>5.4696917434177247E-2</v>
      </c>
      <c r="G81" s="22">
        <v>4.943013965929386E-2</v>
      </c>
      <c r="H81" s="22">
        <v>2.3781770712040511E-2</v>
      </c>
      <c r="I81" s="22">
        <v>3.7143829533608452E-2</v>
      </c>
      <c r="J81" s="22">
        <v>3.7308969503989729E-2</v>
      </c>
      <c r="K81" s="22">
        <v>5.1747955144569036E-2</v>
      </c>
      <c r="L81" s="22">
        <v>5.6048663039927497E-2</v>
      </c>
    </row>
    <row r="82" spans="1:12" x14ac:dyDescent="0.25">
      <c r="A82" s="22" t="s">
        <v>239</v>
      </c>
      <c r="B82" s="22">
        <v>5.0056456175525774E-2</v>
      </c>
      <c r="C82" s="22">
        <v>4.0451075198897304E-2</v>
      </c>
      <c r="D82" s="22">
        <v>6.3002625202840792E-2</v>
      </c>
      <c r="E82" s="22">
        <v>3.4867887585773409E-2</v>
      </c>
      <c r="F82" s="22">
        <v>5.8863806076548744E-2</v>
      </c>
      <c r="G82" s="22">
        <v>6.2773653634326493E-2</v>
      </c>
      <c r="H82" s="22">
        <v>2.7914298221377355E-2</v>
      </c>
      <c r="I82" s="22">
        <v>4.1603306883856175E-2</v>
      </c>
      <c r="J82" s="22">
        <v>4.0797127661204587E-2</v>
      </c>
      <c r="K82" s="22">
        <v>4.9568729137977295E-2</v>
      </c>
      <c r="L82" s="22">
        <v>6.4084160780763427E-2</v>
      </c>
    </row>
    <row r="83" spans="1:12" x14ac:dyDescent="0.25">
      <c r="A83" s="22" t="s">
        <v>240</v>
      </c>
      <c r="B83" s="22">
        <v>3.4280963608105564E-2</v>
      </c>
      <c r="C83" s="22">
        <v>3.9107980785831803E-2</v>
      </c>
      <c r="D83" s="22">
        <v>5.9755983692303276E-2</v>
      </c>
      <c r="E83" s="22">
        <v>2.2951539825907238E-2</v>
      </c>
      <c r="F83" s="22">
        <v>3.8767790003147271E-2</v>
      </c>
      <c r="G83" s="22">
        <v>6.3143262092221791E-2</v>
      </c>
      <c r="H83" s="22">
        <v>2.3596399513760073E-2</v>
      </c>
      <c r="I83" s="22">
        <v>2.9140744830782446E-2</v>
      </c>
      <c r="J83" s="22">
        <v>5.1812963625192318E-2</v>
      </c>
      <c r="K83" s="22">
        <v>4.9569370722475935E-2</v>
      </c>
      <c r="L83" s="22">
        <v>6.3759153909070845E-2</v>
      </c>
    </row>
    <row r="84" spans="1:12" x14ac:dyDescent="0.25">
      <c r="A84" s="22" t="s">
        <v>241</v>
      </c>
      <c r="B84" s="22">
        <v>3.0074499280665013E-2</v>
      </c>
      <c r="C84" s="22">
        <v>7.4008288128444386E-2</v>
      </c>
      <c r="D84" s="22">
        <v>8.8566304097152937E-2</v>
      </c>
      <c r="E84" s="22">
        <v>3.805553212277208E-2</v>
      </c>
      <c r="F84" s="22">
        <v>6.0149406661967289E-2</v>
      </c>
      <c r="G84" s="22">
        <v>8.7814850159698019E-2</v>
      </c>
      <c r="H84" s="22">
        <v>3.5010968537707583E-2</v>
      </c>
      <c r="I84" s="22">
        <v>4.8498977455258947E-2</v>
      </c>
      <c r="J84" s="22">
        <v>7.2586941474959671E-2</v>
      </c>
      <c r="K84" s="22">
        <v>5.16478106168623E-2</v>
      </c>
      <c r="L84" s="22">
        <v>5.9050534698922796E-2</v>
      </c>
    </row>
    <row r="85" spans="1:12" x14ac:dyDescent="0.25">
      <c r="A85" s="22" t="s">
        <v>242</v>
      </c>
      <c r="B85" s="22">
        <v>5.2843083262212709E-2</v>
      </c>
      <c r="C85" s="22">
        <v>0.10733542929970988</v>
      </c>
      <c r="D85" s="22">
        <v>0.13879276032099835</v>
      </c>
      <c r="E85" s="22">
        <v>9.3498567575977035E-2</v>
      </c>
      <c r="F85" s="22">
        <v>9.8487592597804097E-2</v>
      </c>
      <c r="G85" s="22">
        <v>0.13758054935538622</v>
      </c>
      <c r="H85" s="22">
        <v>9.221818413461752E-2</v>
      </c>
      <c r="I85" s="22">
        <v>9.838695217808191E-2</v>
      </c>
      <c r="J85" s="22">
        <v>0.12940953289583176</v>
      </c>
      <c r="K85" s="22">
        <v>0.11458758047634443</v>
      </c>
      <c r="L85" s="22">
        <v>0.12786170280652273</v>
      </c>
    </row>
    <row r="86" spans="1:12" x14ac:dyDescent="0.25">
      <c r="A86" s="22" t="s">
        <v>243</v>
      </c>
      <c r="B86" s="22">
        <v>0.68184258884894355</v>
      </c>
      <c r="C86" s="22">
        <v>0.81079819411621978</v>
      </c>
      <c r="D86" s="22">
        <v>0.85488518806283498</v>
      </c>
      <c r="E86" s="22">
        <v>0.75972797667463055</v>
      </c>
      <c r="F86" s="22">
        <v>0.80075469900993868</v>
      </c>
      <c r="G86" s="22">
        <v>0.85488928487620375</v>
      </c>
      <c r="H86" s="22">
        <v>0.74875462698859085</v>
      </c>
      <c r="I86" s="22">
        <v>0.79329715790215727</v>
      </c>
      <c r="J86" s="22">
        <v>0.82159789061771016</v>
      </c>
      <c r="K86" s="22">
        <v>0.77533523750611033</v>
      </c>
      <c r="L86" s="22">
        <v>0.85472274068876386</v>
      </c>
    </row>
    <row r="87" spans="1:12" x14ac:dyDescent="0.25">
      <c r="A87" s="22" t="s">
        <v>244</v>
      </c>
      <c r="B87" s="22">
        <v>0.77034221305808426</v>
      </c>
      <c r="C87" s="22">
        <v>0.84512117310526802</v>
      </c>
      <c r="D87" s="22">
        <v>0.85488504179927716</v>
      </c>
      <c r="E87" s="22">
        <v>0.80896815766697838</v>
      </c>
      <c r="F87" s="22">
        <v>0.82771579063293543</v>
      </c>
      <c r="G87" s="22">
        <v>0.85488913861264582</v>
      </c>
      <c r="H87" s="22">
        <v>0.79526625614486868</v>
      </c>
      <c r="I87" s="22">
        <v>0.81762406776573393</v>
      </c>
      <c r="J87" s="22">
        <v>0.83763659324919992</v>
      </c>
      <c r="K87" s="22">
        <v>0.82188255517933406</v>
      </c>
      <c r="L87" s="22">
        <v>0.85492107702708864</v>
      </c>
    </row>
  </sheetData>
  <pageMargins left="0.7" right="0.7" top="0.75" bottom="0.75" header="0.3" footer="0.3"/>
  <pageSetup orientation="portrait" verticalDpi="0" r:id="rId1"/>
  <drawing r:id="rId2"/>
  <legacyDrawing r:id="rId3"/>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3">
    <tabColor theme="4" tint="-0.249977111117893"/>
  </sheetPr>
  <dimension ref="A2:S49"/>
  <sheetViews>
    <sheetView topLeftCell="G1" zoomScale="43" zoomScaleNormal="85" workbookViewId="0">
      <selection activeCell="AN17" sqref="AN17"/>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24" style="22" customWidth="1"/>
    <col min="6" max="6" width="22.28515625" style="22" customWidth="1"/>
    <col min="7" max="7" width="29" style="22" customWidth="1"/>
    <col min="8" max="8" width="25.5703125" style="22" bestFit="1" customWidth="1"/>
    <col min="9" max="9" width="15.85546875" style="22" customWidth="1"/>
    <col min="10" max="10" width="14.5703125" style="22" customWidth="1"/>
    <col min="11" max="11" width="12.5703125" style="22" customWidth="1"/>
    <col min="12" max="12" width="12.140625" style="22" bestFit="1" customWidth="1"/>
    <col min="13" max="13" width="8.85546875" style="22"/>
    <col min="14" max="14" width="25.140625" style="22" bestFit="1" customWidth="1"/>
    <col min="15" max="15" width="10.85546875" style="22" bestFit="1" customWidth="1"/>
    <col min="16" max="16" width="8.85546875" style="22"/>
    <col min="17" max="17" width="16" style="22" bestFit="1" customWidth="1"/>
    <col min="18" max="18" width="14.85546875" style="22" bestFit="1" customWidth="1"/>
    <col min="19" max="43" width="8.85546875" style="22"/>
    <col min="44" max="44" width="16" style="22" bestFit="1" customWidth="1"/>
    <col min="45" max="16384" width="8.85546875" style="22"/>
  </cols>
  <sheetData>
    <row r="2" spans="1:19" ht="11.25" customHeight="1" x14ac:dyDescent="0.7">
      <c r="A2" s="72"/>
      <c r="B2" s="72"/>
      <c r="C2" s="72"/>
      <c r="D2" s="72"/>
      <c r="E2" s="72"/>
      <c r="F2" s="72"/>
      <c r="G2" s="72"/>
      <c r="H2" s="72"/>
    </row>
    <row r="3" spans="1:19" ht="14.25" hidden="1" customHeight="1" x14ac:dyDescent="0.7">
      <c r="A3" s="72"/>
      <c r="B3" s="72"/>
      <c r="C3" s="72"/>
      <c r="D3" s="72"/>
      <c r="E3" s="72"/>
      <c r="F3" s="72"/>
      <c r="G3" s="72"/>
      <c r="H3" s="72"/>
    </row>
    <row r="4" spans="1:19" ht="37.5" customHeight="1" x14ac:dyDescent="0.7">
      <c r="A4" s="72"/>
      <c r="B4" s="72"/>
      <c r="C4" s="72"/>
      <c r="D4" s="72"/>
      <c r="E4" s="72"/>
      <c r="F4" s="73"/>
      <c r="G4" s="72"/>
      <c r="H4" s="72"/>
    </row>
    <row r="5" spans="1:19" x14ac:dyDescent="0.25">
      <c r="C5" s="75"/>
      <c r="D5" s="75" t="s">
        <v>247</v>
      </c>
      <c r="E5" s="75" t="s">
        <v>248</v>
      </c>
      <c r="F5" s="75" t="s">
        <v>249</v>
      </c>
      <c r="G5" s="75" t="s">
        <v>250</v>
      </c>
      <c r="H5" s="75" t="s">
        <v>251</v>
      </c>
      <c r="I5" s="152" t="s">
        <v>252</v>
      </c>
      <c r="J5" s="75" t="s">
        <v>253</v>
      </c>
      <c r="K5" s="75" t="s">
        <v>254</v>
      </c>
      <c r="L5" s="75" t="s">
        <v>255</v>
      </c>
      <c r="N5" s="75" t="s">
        <v>256</v>
      </c>
    </row>
    <row r="6" spans="1:19" x14ac:dyDescent="0.25">
      <c r="C6" s="226" t="s">
        <v>257</v>
      </c>
      <c r="D6" s="76">
        <v>41137</v>
      </c>
      <c r="E6" s="77">
        <v>36.060185971549998</v>
      </c>
      <c r="F6" s="52">
        <v>360601.85971549997</v>
      </c>
      <c r="G6" s="78">
        <f t="shared" ref="G6:G11" si="0">0.3048*J6</f>
        <v>4.16052</v>
      </c>
      <c r="H6" s="79">
        <f>0.3048*J28</f>
        <v>13.444728000000001</v>
      </c>
      <c r="I6" s="80">
        <f t="shared" ref="H6:I11" si="1">0.3048*K28</f>
        <v>4.4927520000000003</v>
      </c>
      <c r="J6" s="80">
        <v>13.65</v>
      </c>
      <c r="K6" s="80">
        <v>4.8425000000000002</v>
      </c>
      <c r="L6" s="80"/>
      <c r="N6" s="81">
        <f>F6/1000000</f>
        <v>0.36060185971549996</v>
      </c>
      <c r="Q6" s="22" t="s">
        <v>258</v>
      </c>
      <c r="R6" s="22" t="s">
        <v>250</v>
      </c>
      <c r="S6" s="22" t="s">
        <v>251</v>
      </c>
    </row>
    <row r="7" spans="1:19" x14ac:dyDescent="0.25">
      <c r="C7" s="227"/>
      <c r="D7" s="76">
        <v>41230</v>
      </c>
      <c r="E7" s="77">
        <v>180.77378929175998</v>
      </c>
      <c r="F7" s="52">
        <v>1807737.8929175998</v>
      </c>
      <c r="G7" s="78">
        <f t="shared" si="0"/>
        <v>3.8366700000000002</v>
      </c>
      <c r="H7" s="79">
        <f t="shared" si="1"/>
        <v>12.3444</v>
      </c>
      <c r="I7" s="80">
        <f t="shared" si="1"/>
        <v>4.4561760000000001</v>
      </c>
      <c r="J7" s="80">
        <v>12.5875</v>
      </c>
      <c r="K7" s="80">
        <v>24.276</v>
      </c>
      <c r="L7" s="80"/>
      <c r="N7" s="81">
        <f>F7/1000000</f>
        <v>1.8077378929175998</v>
      </c>
      <c r="Q7" s="22">
        <v>57440674.212417349</v>
      </c>
      <c r="R7" s="22">
        <f>0.00000001*Q7+3.2147</f>
        <v>3.7891067421241735</v>
      </c>
      <c r="S7" s="22">
        <f>0.00000000000004*Q7^2-0.000004*Q7+111.54</f>
        <v>13.754545309413302</v>
      </c>
    </row>
    <row r="8" spans="1:19" x14ac:dyDescent="0.25">
      <c r="C8" s="227"/>
      <c r="D8" s="76">
        <v>41401</v>
      </c>
      <c r="E8" s="77">
        <v>1088.72347543304</v>
      </c>
      <c r="F8" s="52">
        <v>10887234.754330399</v>
      </c>
      <c r="G8" s="82">
        <f t="shared" si="0"/>
        <v>4.006596</v>
      </c>
      <c r="H8" s="83">
        <f t="shared" si="1"/>
        <v>14.353032000000002</v>
      </c>
      <c r="I8" s="80">
        <f t="shared" si="1"/>
        <v>4.5720000000000001</v>
      </c>
      <c r="J8" s="80">
        <v>13.145</v>
      </c>
      <c r="K8" s="80">
        <v>146.20399999999998</v>
      </c>
      <c r="L8" s="80"/>
      <c r="N8" s="84">
        <f t="shared" ref="N8:N22" si="2">F8/1000000</f>
        <v>10.887234754330398</v>
      </c>
      <c r="Q8" s="22">
        <v>33629372.000015043</v>
      </c>
      <c r="R8" s="22">
        <f>0.00000001*Q8+3.2147</f>
        <v>3.5509937200001507</v>
      </c>
      <c r="S8" s="22">
        <f>0.00000000000004*Q8^2-0.000004*Q8+111.54</f>
        <v>22.259898444555674</v>
      </c>
    </row>
    <row r="9" spans="1:19" x14ac:dyDescent="0.25">
      <c r="C9" s="227"/>
      <c r="D9" s="76">
        <v>41501</v>
      </c>
      <c r="E9" s="77">
        <v>22.518534306239999</v>
      </c>
      <c r="F9" s="52">
        <v>225185.34306239997</v>
      </c>
      <c r="G9" s="78">
        <f t="shared" si="0"/>
        <v>4.265506666666667</v>
      </c>
      <c r="H9" s="79">
        <f t="shared" si="1"/>
        <v>14.426184000000001</v>
      </c>
      <c r="I9" s="80">
        <f t="shared" si="1"/>
        <v>4.1087040000000004</v>
      </c>
      <c r="J9" s="80">
        <v>13.994444444444444</v>
      </c>
      <c r="K9" s="80">
        <v>3.024</v>
      </c>
      <c r="L9" s="80"/>
      <c r="N9" s="81">
        <f t="shared" si="2"/>
        <v>0.22518534306239998</v>
      </c>
      <c r="Q9" s="22">
        <v>42310065.916728549</v>
      </c>
      <c r="R9" s="22">
        <f>0.00000001*Q9+3.2147</f>
        <v>3.6378006591672856</v>
      </c>
      <c r="S9" s="22">
        <f>0.00000000000004*Q9^2-0.000004*Q9+111.54</f>
        <v>13.905403448202406</v>
      </c>
    </row>
    <row r="10" spans="1:19" x14ac:dyDescent="0.25">
      <c r="C10" s="227"/>
      <c r="D10" s="85">
        <v>41594</v>
      </c>
      <c r="E10" s="77">
        <v>219.53978071059828</v>
      </c>
      <c r="F10" s="52">
        <v>2195397.8071059827</v>
      </c>
      <c r="G10" s="82">
        <f t="shared" si="0"/>
        <v>3.7901880000000006</v>
      </c>
      <c r="H10" s="83">
        <f t="shared" si="1"/>
        <v>11.131296000000001</v>
      </c>
      <c r="I10" s="80">
        <f t="shared" si="1"/>
        <v>3.420112032</v>
      </c>
      <c r="J10" s="80">
        <v>12.435</v>
      </c>
      <c r="K10" s="80">
        <v>29.481860934656055</v>
      </c>
      <c r="L10" s="80"/>
      <c r="N10" s="84">
        <f t="shared" si="2"/>
        <v>2.1953978071059828</v>
      </c>
      <c r="Q10" s="22">
        <v>62645907.138696797</v>
      </c>
      <c r="R10" s="22">
        <f>0.00000001*Q10+3.2147</f>
        <v>3.8411590713869681</v>
      </c>
      <c r="S10" s="22">
        <f>0.00000000000004*Q10^2-0.000004*Q10+111.54</f>
        <v>17.936758694421727</v>
      </c>
    </row>
    <row r="11" spans="1:19" x14ac:dyDescent="0.25">
      <c r="C11" s="228"/>
      <c r="D11" s="85">
        <v>41764</v>
      </c>
      <c r="E11" s="77">
        <v>2035.8274120313999</v>
      </c>
      <c r="F11" s="52">
        <v>20358274.120313998</v>
      </c>
      <c r="G11" s="82">
        <f t="shared" si="0"/>
        <v>7.2702197397084269</v>
      </c>
      <c r="H11" s="83">
        <f t="shared" si="1"/>
        <v>17.907</v>
      </c>
      <c r="I11" s="80">
        <f t="shared" si="1"/>
        <v>4.7701200000000012</v>
      </c>
      <c r="J11" s="80">
        <v>23.852426967547331</v>
      </c>
      <c r="K11" s="80">
        <v>273.39</v>
      </c>
      <c r="L11" s="80"/>
      <c r="N11" s="84">
        <f t="shared" si="2"/>
        <v>20.358274120313997</v>
      </c>
      <c r="Q11" s="22">
        <v>28729951.338749684</v>
      </c>
      <c r="R11" s="22">
        <f>0.00000001*Q11+3.2147</f>
        <v>3.501999513387497</v>
      </c>
      <c r="S11" s="22">
        <f>0.00000000000004*Q11^2-0.000004*Q11+111.54</f>
        <v>29.636598802078268</v>
      </c>
    </row>
    <row r="12" spans="1:19" ht="18.75" customHeight="1" x14ac:dyDescent="0.25">
      <c r="C12" s="75"/>
      <c r="D12" s="86"/>
      <c r="E12" s="77"/>
      <c r="F12" s="52"/>
      <c r="G12" s="82"/>
      <c r="H12" s="83"/>
      <c r="I12" s="52"/>
      <c r="K12" s="87"/>
      <c r="L12" s="80"/>
      <c r="N12" s="84"/>
    </row>
    <row r="13" spans="1:19" x14ac:dyDescent="0.25">
      <c r="C13" s="226" t="s">
        <v>259</v>
      </c>
      <c r="D13" s="76">
        <v>41137</v>
      </c>
      <c r="E13" s="77">
        <v>5744.0674212417352</v>
      </c>
      <c r="F13" s="52">
        <v>57440674.212417349</v>
      </c>
      <c r="G13" s="82">
        <f>0.3048*J13</f>
        <v>3.9753540000000003</v>
      </c>
      <c r="H13" s="83">
        <f t="shared" ref="H13:I18" si="3">0.3048*J34</f>
        <v>44.378880000000002</v>
      </c>
      <c r="I13" s="80">
        <f t="shared" si="3"/>
        <v>3.8727887999999999</v>
      </c>
      <c r="J13" s="80">
        <v>13.0425</v>
      </c>
      <c r="K13" s="80">
        <v>771.36725000000001</v>
      </c>
      <c r="L13" s="80"/>
      <c r="N13" s="84">
        <f t="shared" si="2"/>
        <v>57.440674212417349</v>
      </c>
    </row>
    <row r="14" spans="1:19" x14ac:dyDescent="0.25">
      <c r="C14" s="227"/>
      <c r="D14" s="76">
        <v>41230</v>
      </c>
      <c r="E14" s="77">
        <v>3362.9372000015046</v>
      </c>
      <c r="F14" s="52">
        <v>33629372.000015043</v>
      </c>
      <c r="G14" s="82">
        <f>0.3048*J14</f>
        <v>3.6644579999999998</v>
      </c>
      <c r="H14" s="83">
        <f t="shared" si="3"/>
        <v>32.125920000000001</v>
      </c>
      <c r="I14" s="80">
        <f t="shared" si="3"/>
        <v>3.9380159999999997</v>
      </c>
      <c r="J14" s="80">
        <v>12.022499999999999</v>
      </c>
      <c r="K14" s="80">
        <v>451.60674999999998</v>
      </c>
      <c r="L14" s="80"/>
      <c r="N14" s="84">
        <f t="shared" si="2"/>
        <v>33.629372000015046</v>
      </c>
    </row>
    <row r="15" spans="1:19" x14ac:dyDescent="0.25">
      <c r="C15" s="227"/>
      <c r="D15" s="76">
        <v>41401</v>
      </c>
      <c r="E15" s="77">
        <v>4231.0065916728554</v>
      </c>
      <c r="F15" s="52">
        <v>42310065.916728549</v>
      </c>
      <c r="G15" s="82">
        <f>0.3048*J15</f>
        <v>3.8320979999999998</v>
      </c>
      <c r="H15" s="83">
        <f t="shared" si="3"/>
        <v>35.326320000000003</v>
      </c>
      <c r="I15" s="80">
        <f t="shared" si="3"/>
        <v>4.2885360000000006</v>
      </c>
      <c r="J15" s="80">
        <v>12.572499999999998</v>
      </c>
      <c r="K15" s="80">
        <v>568.17925000000002</v>
      </c>
      <c r="L15" s="80"/>
      <c r="N15" s="84">
        <f t="shared" si="2"/>
        <v>42.310065916728547</v>
      </c>
      <c r="Q15" s="22" t="s">
        <v>256</v>
      </c>
      <c r="R15" s="22" t="s">
        <v>250</v>
      </c>
      <c r="S15" s="22" t="s">
        <v>251</v>
      </c>
    </row>
    <row r="16" spans="1:19" x14ac:dyDescent="0.25">
      <c r="C16" s="227"/>
      <c r="D16" s="88">
        <v>41501</v>
      </c>
      <c r="E16" s="77">
        <v>6264.5907138696803</v>
      </c>
      <c r="F16" s="52">
        <v>62645907.138696797</v>
      </c>
      <c r="G16" s="82">
        <f>0.3048*J16</f>
        <v>4.1013888000000005</v>
      </c>
      <c r="H16" s="83">
        <f t="shared" si="3"/>
        <v>35.000184000000004</v>
      </c>
      <c r="I16" s="80">
        <f t="shared" si="3"/>
        <v>3.7703760000000006</v>
      </c>
      <c r="J16" s="80">
        <v>13.456</v>
      </c>
      <c r="K16" s="80">
        <v>841.26800000000003</v>
      </c>
      <c r="L16" s="80"/>
      <c r="N16" s="84">
        <f t="shared" si="2"/>
        <v>62.645907138696799</v>
      </c>
      <c r="Q16" s="22">
        <v>57.440674212417349</v>
      </c>
      <c r="R16" s="22">
        <f>0.0138*Q16+3.2147</f>
        <v>4.0073813041313597</v>
      </c>
      <c r="S16" s="22">
        <f>0.0411*Q16^2-3.6309*Q16+111.54</f>
        <v>38.585272320591329</v>
      </c>
    </row>
    <row r="17" spans="1:19" x14ac:dyDescent="0.25">
      <c r="C17" s="227"/>
      <c r="D17" s="88">
        <v>41594</v>
      </c>
      <c r="E17" s="77">
        <v>2872.9951338749684</v>
      </c>
      <c r="F17" s="52">
        <v>28729951.338749684</v>
      </c>
      <c r="G17" s="82">
        <f>0.3048*J17</f>
        <v>3.6126420000000001</v>
      </c>
      <c r="H17" s="83">
        <f t="shared" si="3"/>
        <v>42.153840000000002</v>
      </c>
      <c r="I17" s="80">
        <f t="shared" si="3"/>
        <v>3.9079200480000003</v>
      </c>
      <c r="J17" s="80">
        <v>11.852499999999999</v>
      </c>
      <c r="K17" s="80">
        <v>385.8127339322628</v>
      </c>
      <c r="L17" s="80"/>
      <c r="N17" s="84">
        <f t="shared" si="2"/>
        <v>28.729951338749686</v>
      </c>
      <c r="Q17" s="22">
        <v>33.629372000015046</v>
      </c>
      <c r="R17" s="22">
        <f>0.0138*Q17+3.2147</f>
        <v>3.6787853336002079</v>
      </c>
      <c r="S17" s="22">
        <f>0.0411*Q17^2-3.6309*Q17+111.54</f>
        <v>35.916527776988147</v>
      </c>
    </row>
    <row r="18" spans="1:19" x14ac:dyDescent="0.25">
      <c r="C18" s="228"/>
      <c r="D18" s="85">
        <v>41764</v>
      </c>
      <c r="E18" s="77">
        <v>7180.0167916920009</v>
      </c>
      <c r="F18" s="52">
        <v>71800167.916920006</v>
      </c>
      <c r="G18" s="82"/>
      <c r="H18" s="83">
        <f t="shared" si="3"/>
        <v>66.226944000000003</v>
      </c>
      <c r="I18" s="80">
        <f t="shared" si="3"/>
        <v>3.8953439999999993</v>
      </c>
      <c r="J18" s="80"/>
      <c r="K18" s="80">
        <v>964.2</v>
      </c>
      <c r="L18" s="80"/>
      <c r="N18" s="84">
        <f t="shared" si="2"/>
        <v>71.800167916920003</v>
      </c>
      <c r="Q18" s="22">
        <v>42.310065916728547</v>
      </c>
      <c r="R18" s="22">
        <f>0.0138*Q18+3.2147</f>
        <v>3.7985789096508542</v>
      </c>
      <c r="S18" s="22">
        <f>0.0411*Q18^2-3.6309*Q18+111.54</f>
        <v>31.4912046237326</v>
      </c>
    </row>
    <row r="19" spans="1:19" ht="13.5" customHeight="1" x14ac:dyDescent="0.25">
      <c r="C19" s="75"/>
      <c r="D19" s="86"/>
      <c r="E19" s="77"/>
      <c r="F19" s="52"/>
      <c r="G19" s="82"/>
      <c r="H19" s="83"/>
      <c r="I19" s="80"/>
      <c r="L19" s="80"/>
      <c r="N19" s="84"/>
      <c r="Q19" s="22">
        <v>62.645907138696799</v>
      </c>
      <c r="R19" s="22">
        <f>0.0138*Q19+3.2147</f>
        <v>4.0792135185140159</v>
      </c>
      <c r="S19" s="22">
        <f>0.0411*Q19^2-3.6309*Q19+111.54</f>
        <v>45.376323668667951</v>
      </c>
    </row>
    <row r="20" spans="1:19" x14ac:dyDescent="0.25">
      <c r="C20" s="226" t="s">
        <v>260</v>
      </c>
      <c r="D20" s="88">
        <v>41500</v>
      </c>
      <c r="E20" s="77">
        <v>6364.1760276629739</v>
      </c>
      <c r="F20" s="52">
        <v>63641760.276629739</v>
      </c>
      <c r="G20" s="82">
        <f>J20*0.3048</f>
        <v>4.5399960000000004</v>
      </c>
      <c r="H20" s="83">
        <f t="shared" ref="H20:I22" si="4">0.3048*J40</f>
        <v>36.950904000000001</v>
      </c>
      <c r="I20" s="80">
        <f t="shared" si="4"/>
        <v>3.2034480000000003</v>
      </c>
      <c r="J20" s="80">
        <v>14.895</v>
      </c>
      <c r="K20" s="80">
        <v>854.6412499999999</v>
      </c>
      <c r="L20" s="80"/>
      <c r="N20" s="84">
        <f t="shared" si="2"/>
        <v>63.641760276629739</v>
      </c>
      <c r="Q20" s="22">
        <v>28.729951338749686</v>
      </c>
      <c r="R20" s="22">
        <f>0.0138*Q20+3.2147</f>
        <v>3.6111733284747456</v>
      </c>
      <c r="S20" s="22">
        <f>0.0411*Q20^2-3.6309*Q20+111.54</f>
        <v>41.148774955530385</v>
      </c>
    </row>
    <row r="21" spans="1:19" x14ac:dyDescent="0.25">
      <c r="C21" s="227"/>
      <c r="D21" s="76">
        <v>41594</v>
      </c>
      <c r="E21" s="77">
        <v>2402.7969371364384</v>
      </c>
      <c r="F21" s="52">
        <v>24027969.371364381</v>
      </c>
      <c r="G21" s="82">
        <f>J21*0.3048</f>
        <v>4.0663368000000002</v>
      </c>
      <c r="H21" s="83">
        <f t="shared" si="4"/>
        <v>34.521648000000006</v>
      </c>
      <c r="I21" s="80">
        <f t="shared" si="4"/>
        <v>2.4932639999999999</v>
      </c>
      <c r="J21" s="80">
        <v>13.340999999999999</v>
      </c>
      <c r="K21" s="80">
        <v>322.6701098342412</v>
      </c>
      <c r="L21" s="80"/>
      <c r="N21" s="84">
        <f t="shared" si="2"/>
        <v>24.027969371364382</v>
      </c>
    </row>
    <row r="22" spans="1:19" x14ac:dyDescent="0.25">
      <c r="C22" s="228"/>
      <c r="D22" s="85">
        <v>41764</v>
      </c>
      <c r="E22" s="77">
        <v>5164.8909422834004</v>
      </c>
      <c r="F22" s="52">
        <v>51648909.422834001</v>
      </c>
      <c r="G22" s="82"/>
      <c r="H22" s="83">
        <f t="shared" si="4"/>
        <v>63.154559999999996</v>
      </c>
      <c r="I22" s="80">
        <f t="shared" si="4"/>
        <v>3.6667440000000004</v>
      </c>
      <c r="J22" s="80"/>
      <c r="K22" s="80">
        <v>693.59</v>
      </c>
      <c r="L22" s="80"/>
      <c r="N22" s="84">
        <f t="shared" si="2"/>
        <v>51.648909422834002</v>
      </c>
    </row>
    <row r="24" spans="1:19" x14ac:dyDescent="0.25">
      <c r="K24" s="22" t="s">
        <v>261</v>
      </c>
    </row>
    <row r="25" spans="1:19" x14ac:dyDescent="0.25">
      <c r="J25" s="29"/>
    </row>
    <row r="26" spans="1:19" x14ac:dyDescent="0.25">
      <c r="A26" s="89" t="s">
        <v>262</v>
      </c>
      <c r="B26" s="90" t="s">
        <v>247</v>
      </c>
      <c r="C26" s="89" t="s">
        <v>263</v>
      </c>
      <c r="D26" s="89" t="s">
        <v>264</v>
      </c>
      <c r="E26" s="89" t="s">
        <v>253</v>
      </c>
      <c r="F26" s="89" t="s">
        <v>265</v>
      </c>
      <c r="G26" s="89" t="s">
        <v>266</v>
      </c>
      <c r="H26" s="89" t="s">
        <v>267</v>
      </c>
      <c r="I26" s="89" t="s">
        <v>268</v>
      </c>
      <c r="J26" s="89" t="s">
        <v>255</v>
      </c>
      <c r="K26" s="151" t="s">
        <v>269</v>
      </c>
    </row>
    <row r="27" spans="1:19" x14ac:dyDescent="0.25">
      <c r="C27" s="22" t="s">
        <v>270</v>
      </c>
      <c r="E27" s="22" t="s">
        <v>271</v>
      </c>
    </row>
    <row r="28" spans="1:19" x14ac:dyDescent="0.25">
      <c r="A28" s="91" t="s">
        <v>257</v>
      </c>
      <c r="B28" s="92">
        <f>'[1]Table of Transects'!B3</f>
        <v>41137</v>
      </c>
      <c r="C28" s="93" t="e">
        <f>AVERAGEIFS('[1]Table of Transects'!$E$3:$E$70,'[1]Table of Transects'!$A$3:$A$70,'Stage-Flow'!A28,'[1]Table of Transects'!$B$3:$B$70,'Stage-Flow'!B28,'[1]Table of Transects'!$J$3:$J$70,"Yes")</f>
        <v>#VALUE!</v>
      </c>
      <c r="D28" s="93" t="e">
        <f>AVERAGEIFS('[1]Table of Transects'!$G$3:$G$53,'[1]Table of Transects'!$A$3:$A$53,'Stage-Flow'!A28,'[1]Table of Transects'!$B$3:$B$53,'Stage-Flow'!B28,'[1]Table of Transects'!$J$3:$J$53,"Yes")</f>
        <v>#VALUE!</v>
      </c>
      <c r="E28" s="93" t="e">
        <f>AVERAGEIFS('[1]Table of Stages'!$H$3:$H$65,'[1]Table of Stages'!$A$3:$A$65,'Stage-Flow'!A28,'[1]Table of Stages'!$B$3:$B$65,'Stage-Flow'!B28)</f>
        <v>#VALUE!</v>
      </c>
      <c r="F28" s="93">
        <f>_xlfn.STDEV.S('[1]Table of Transects'!E3:E6)</f>
        <v>1.2760834285683185</v>
      </c>
      <c r="G28" s="93">
        <f>'[1]Transect Cub 8-16'!E77</f>
        <v>0.67400000000000004</v>
      </c>
      <c r="H28" s="93">
        <f>_xlfn.STDEV.S('[1]Table of Stages'!H3:H6)</f>
        <v>8.8317608663278591E-2</v>
      </c>
      <c r="I28" s="93">
        <v>8</v>
      </c>
      <c r="J28" s="93">
        <v>44.11</v>
      </c>
      <c r="K28" s="94">
        <f>I28+10.71-3.97</f>
        <v>14.74</v>
      </c>
    </row>
    <row r="29" spans="1:19" x14ac:dyDescent="0.25">
      <c r="A29" s="95" t="str">
        <f>A28</f>
        <v>Cub</v>
      </c>
      <c r="B29" s="96">
        <f>'[1]Table of Transects'!B12</f>
        <v>41230</v>
      </c>
      <c r="C29" s="97" t="e">
        <f>AVERAGEIFS('[1]Table of Transects'!$E$3:$E$70,'[1]Table of Transects'!$A$3:$A$70,'Stage-Flow'!A29,'[1]Table of Transects'!$B$3:$B$70,'Stage-Flow'!B29,'[1]Table of Transects'!$J$3:$J$70,"Yes")</f>
        <v>#VALUE!</v>
      </c>
      <c r="D29" s="98" t="e">
        <f>AVERAGEIFS('[1]Table of Transects'!$G$3:$G$53,'[1]Table of Transects'!$A$3:$A$53,'Stage-Flow'!A29,'[1]Table of Transects'!$B$3:$B$53,'Stage-Flow'!B29,'[1]Table of Transects'!$J$3:$J$53,"Yes")</f>
        <v>#VALUE!</v>
      </c>
      <c r="E29" s="70" t="e">
        <f>AVERAGEIFS('[1]Table of Stages'!$H$3:$H$65,'[1]Table of Stages'!$A$3:$A$65,'Stage-Flow'!A29,'[1]Table of Stages'!$B$3:$B$65,'Stage-Flow'!B29)</f>
        <v>#VALUE!</v>
      </c>
      <c r="F29" s="98">
        <f>_xlfn.STDEV.S('[1]Table of Transects'!E12:E18)</f>
        <v>2.0213978190492692</v>
      </c>
      <c r="G29" s="98">
        <f>'[1]Transect 11-17 Cub '!E52</f>
        <v>2.0379999999999998</v>
      </c>
      <c r="H29" s="98">
        <f>_xlfn.STDEV.S('[1]Table of Stages'!H11:H14)</f>
        <v>1.8929694486000511E-2</v>
      </c>
      <c r="I29" s="70">
        <v>6.8</v>
      </c>
      <c r="J29" s="70">
        <v>40.5</v>
      </c>
      <c r="K29" s="99">
        <f>I29+11.91-4.09</f>
        <v>14.620000000000001</v>
      </c>
    </row>
    <row r="30" spans="1:19" x14ac:dyDescent="0.25">
      <c r="A30" s="100" t="str">
        <f>A29</f>
        <v>Cub</v>
      </c>
      <c r="B30" s="101">
        <f>'[1]Table of Transects'!B24</f>
        <v>41401</v>
      </c>
      <c r="C30" s="70" t="e">
        <f>AVERAGEIFS('[1]Table of Transects'!$E$3:$E$70,'[1]Table of Transects'!$A$3:$A$70,'Stage-Flow'!A30,'[1]Table of Transects'!$B$3:$B$70,'Stage-Flow'!B30,'[1]Table of Transects'!$J$3:$J$70,"Yes")</f>
        <v>#VALUE!</v>
      </c>
      <c r="D30" s="70" t="e">
        <f>AVERAGEIFS('[1]Table of Transects'!$G$3:$G$53,'[1]Table of Transects'!$A$3:$A$53,'Stage-Flow'!A30,'[1]Table of Transects'!$B$3:$B$53,'Stage-Flow'!B30,'[1]Table of Transects'!$J$3:$J$53,"Yes")</f>
        <v>#VALUE!</v>
      </c>
      <c r="E30" s="70" t="e">
        <f>AVERAGEIFS('[1]Table of Stages'!$H$3:$H$65,'[1]Table of Stages'!$A$3:$A$65,'Stage-Flow'!A30,'[1]Table of Stages'!$B$3:$B$65,'Stage-Flow'!B30)</f>
        <v>#VALUE!</v>
      </c>
      <c r="F30" s="70">
        <f>_xlfn.STDEV.S('[1]Table of Transects'!E24:E27)</f>
        <v>2.9512402336418919</v>
      </c>
      <c r="G30" s="70">
        <f>'[1]Transect 5-7-13 Cub'!E48</f>
        <v>3.6240000000000001</v>
      </c>
      <c r="H30" s="70">
        <f>_xlfn.STDEV.S('[1]Table of Stages'!H19:H22)</f>
        <v>6.4549722436789372E-2</v>
      </c>
      <c r="I30" s="70">
        <v>7.8</v>
      </c>
      <c r="J30" s="70">
        <v>47.09</v>
      </c>
      <c r="K30" s="99">
        <f>I30+11.59-4.39</f>
        <v>15</v>
      </c>
    </row>
    <row r="31" spans="1:19" x14ac:dyDescent="0.25">
      <c r="A31" s="100" t="s">
        <v>257</v>
      </c>
      <c r="B31" s="101">
        <f>'[1]Table of Transects'!B45</f>
        <v>41501</v>
      </c>
      <c r="C31" s="70" t="e">
        <f>AVERAGEIFS('[1]Table of Transects'!$E$3:$E$70,'[1]Table of Transects'!$A$3:$A$70,'Stage-Flow'!A31,'[1]Table of Transects'!$B$3:$B$70,'Stage-Flow'!B31,'[1]Table of Transects'!$J$3:$J$70,"Yes")</f>
        <v>#VALUE!</v>
      </c>
      <c r="D31" s="70" t="e">
        <f>AVERAGEIFS('[1]Table of Transects'!$G$3:$G$53,'[1]Table of Transects'!$A$3:$A$53,'Stage-Flow'!A31,'[1]Table of Transects'!$B$3:$B$53,'Stage-Flow'!B31,'[1]Table of Transects'!$J$3:$J$53,"Yes")</f>
        <v>#VALUE!</v>
      </c>
      <c r="E31" s="70" t="e">
        <f>AVERAGEIFS('[1]Table of Stages'!$H$3:$H$65,'[1]Table of Stages'!$A$3:$A$65,'Stage-Flow'!A31,'[1]Table of Stages'!$B$3:$B$65,'Stage-Flow'!B31)</f>
        <v>#VALUE!</v>
      </c>
      <c r="F31" s="70">
        <f>_xlfn.STDEV.S('[1]Table of Transects'!E45:E53)</f>
        <v>3.2553564576965557</v>
      </c>
      <c r="G31" s="70">
        <f>'[1]Table of Transects'!K47</f>
        <v>3.6179999999999999</v>
      </c>
      <c r="H31" s="70">
        <f>_xlfn.STDEV.S('[1]Table of Stages'!H40:H48)</f>
        <v>8.9597867038104032E-2</v>
      </c>
      <c r="I31" s="70">
        <v>7.1</v>
      </c>
      <c r="J31" s="102">
        <v>47.33</v>
      </c>
      <c r="K31" s="99">
        <f>I31+10.68-4.3</f>
        <v>13.48</v>
      </c>
    </row>
    <row r="32" spans="1:19" x14ac:dyDescent="0.25">
      <c r="A32" s="103" t="s">
        <v>257</v>
      </c>
      <c r="B32" s="104">
        <f>'[1]Table of Transects'!B63</f>
        <v>41594</v>
      </c>
      <c r="C32" s="70" t="e">
        <f>AVERAGEIFS('[1]Table of Transects'!$E$3:$E$70,'[1]Table of Transects'!$A$3:$A$70,'Stage-Flow'!A32,'[1]Table of Transects'!$B$3:$B$70,'Stage-Flow'!B32,'[1]Table of Transects'!$J$3:$J$70,"Yes")</f>
        <v>#VALUE!</v>
      </c>
      <c r="D32" s="105"/>
      <c r="E32" s="70" t="e">
        <f>AVERAGEIFS('[1]Table of Stages'!$H$3:$H$65,'[1]Table of Stages'!$A$3:$A$65,'Stage-Flow'!A32,'[1]Table of Stages'!$B$3:$B$65,'Stage-Flow'!B32)</f>
        <v>#VALUE!</v>
      </c>
      <c r="F32" s="70">
        <f>'[1]Table of Transects'!K64</f>
        <v>1.5421501586025921</v>
      </c>
      <c r="G32" s="70"/>
      <c r="H32" s="70">
        <f>_xlfn.STDEV.S('[1]Table of Stages'!H58:H65)</f>
        <v>3.7416573867739562E-2</v>
      </c>
      <c r="I32" s="106">
        <f>1*3.28084</f>
        <v>3.28084</v>
      </c>
      <c r="J32" s="102">
        <v>36.520000000000003</v>
      </c>
      <c r="K32" s="107">
        <f>I32+12.19-4.25</f>
        <v>11.220839999999999</v>
      </c>
    </row>
    <row r="33" spans="1:11" x14ac:dyDescent="0.25">
      <c r="A33" s="108" t="s">
        <v>257</v>
      </c>
      <c r="B33" s="109">
        <v>41764</v>
      </c>
      <c r="C33" s="110"/>
      <c r="D33" s="111">
        <v>273.39</v>
      </c>
      <c r="E33" s="110">
        <v>23.852426967547331</v>
      </c>
      <c r="F33" s="112"/>
      <c r="G33" s="112"/>
      <c r="H33" s="112"/>
      <c r="I33" s="112">
        <v>10.3</v>
      </c>
      <c r="J33" s="112">
        <v>58.75</v>
      </c>
      <c r="K33" s="113">
        <f>I33+10.05-4.7</f>
        <v>15.650000000000002</v>
      </c>
    </row>
    <row r="34" spans="1:11" x14ac:dyDescent="0.25">
      <c r="A34" s="91" t="s">
        <v>259</v>
      </c>
      <c r="B34" s="92">
        <f>'[1]Table of Transects'!B8</f>
        <v>41137</v>
      </c>
      <c r="C34" s="93" t="e">
        <f>AVERAGEIFS('[1]Table of Transects'!$E$3:$E$70,'[1]Table of Transects'!$A$3:$A$70,'Stage-Flow'!A34,'[1]Table of Transects'!$B$3:$B$70,'Stage-Flow'!B34,'[1]Table of Transects'!$J$3:$J$70,"Yes")</f>
        <v>#VALUE!</v>
      </c>
      <c r="D34" s="93" t="e">
        <f>AVERAGEIFS('[1]Table of Transects'!$G$3:$G$53,'[1]Table of Transects'!$A$3:$A$53,'Stage-Flow'!A34,'[1]Table of Transects'!$B$3:$B$53,'Stage-Flow'!B34,'[1]Table of Transects'!$J$3:$J$53,"Yes")</f>
        <v>#VALUE!</v>
      </c>
      <c r="E34" s="93" t="e">
        <f>AVERAGEIFS('[1]Table of Stages'!$H$3:$H$65,'[1]Table of Stages'!$A$3:$A$65,'Stage-Flow'!A34,'[1]Table of Stages'!$B$3:$B$65,'Stage-Flow'!B34)</f>
        <v>#VALUE!</v>
      </c>
      <c r="F34" s="93">
        <f>_xlfn.STDEV.S('[1]Table of Transects'!E8:E11)</f>
        <v>20.85580516307153</v>
      </c>
      <c r="G34" s="93">
        <f>'[1]Transect Confluence 8-16'!H60</f>
        <v>21.808</v>
      </c>
      <c r="H34" s="93">
        <f>_xlfn.STDEV.S('[1]Table of Stages'!H7:H10)</f>
        <v>6.4355781921026589E-2</v>
      </c>
      <c r="I34" s="93">
        <v>6.556</v>
      </c>
      <c r="J34" s="93">
        <v>145.6</v>
      </c>
      <c r="K34" s="94">
        <f>I34+11.22-5.07</f>
        <v>12.706</v>
      </c>
    </row>
    <row r="35" spans="1:11" x14ac:dyDescent="0.25">
      <c r="A35" s="100" t="str">
        <f>A34</f>
        <v>Confluence</v>
      </c>
      <c r="B35" s="101">
        <f>'[1]Table of Transects'!B19</f>
        <v>41230</v>
      </c>
      <c r="C35" s="70" t="e">
        <f>AVERAGEIFS('[1]Table of Transects'!$E$3:$E$70,'[1]Table of Transects'!$A$3:$A$70,'Stage-Flow'!A35,'[1]Table of Transects'!$B$3:$B$70,'Stage-Flow'!B35,'[1]Table of Transects'!$J$3:$J$70,"Yes")</f>
        <v>#VALUE!</v>
      </c>
      <c r="D35" s="70" t="e">
        <f>AVERAGEIFS('[1]Table of Transects'!$G$3:$G$53,'[1]Table of Transects'!$A$3:$A$53,'Stage-Flow'!A35,'[1]Table of Transects'!$B$3:$B$53,'Stage-Flow'!B35,'[1]Table of Transects'!$J$3:$J$53,"Yes")</f>
        <v>#VALUE!</v>
      </c>
      <c r="E35" s="70" t="e">
        <f>AVERAGEIFS('[1]Table of Stages'!$H$3:$H$65,'[1]Table of Stages'!$A$3:$A$65,'Stage-Flow'!A35,'[1]Table of Stages'!$B$3:$B$65,'Stage-Flow'!B35)</f>
        <v>#VALUE!</v>
      </c>
      <c r="F35" s="70">
        <f>_xlfn.STDEV.S('[1]Table of Transects'!E19:E23)</f>
        <v>12.270428036543775</v>
      </c>
      <c r="G35" s="70">
        <f>'[1]Transect 11-17 Confluence'!F47</f>
        <v>15.044</v>
      </c>
      <c r="H35" s="70">
        <f>_xlfn.STDEV.S('[1]Table of Stages'!H15:H18)</f>
        <v>5.6199051000291392E-2</v>
      </c>
      <c r="I35" s="70">
        <v>5.2</v>
      </c>
      <c r="J35" s="70">
        <v>105.4</v>
      </c>
      <c r="K35" s="99">
        <f>I35+12.02-4.3</f>
        <v>12.919999999999998</v>
      </c>
    </row>
    <row r="36" spans="1:11" x14ac:dyDescent="0.25">
      <c r="A36" s="100" t="str">
        <f>A35</f>
        <v>Confluence</v>
      </c>
      <c r="B36" s="101">
        <f>'[1]Table of Transects'!B28</f>
        <v>41401</v>
      </c>
      <c r="C36" s="70" t="e">
        <f>AVERAGEIFS('[1]Table of Transects'!$E$3:$E$70,'[1]Table of Transects'!$A$3:$A$70,'Stage-Flow'!A36,'[1]Table of Transects'!$B$3:$B$70,'Stage-Flow'!B36,'[1]Table of Transects'!$J$3:$J$70,"Yes")</f>
        <v>#VALUE!</v>
      </c>
      <c r="D36" s="70" t="e">
        <f>AVERAGEIFS('[1]Table of Transects'!$G$3:$G$53,'[1]Table of Transects'!$A$3:$A$53,'Stage-Flow'!A36,'[1]Table of Transects'!$B$3:$B$53,'Stage-Flow'!B36,'[1]Table of Transects'!$J$3:$J$53,"Yes")</f>
        <v>#VALUE!</v>
      </c>
      <c r="E36" s="70" t="e">
        <f>AVERAGEIFS('[1]Table of Stages'!$H$3:$H$65,'[1]Table of Stages'!$A$3:$A$65,'Stage-Flow'!A36,'[1]Table of Stages'!$B$3:$B$65,'Stage-Flow'!B36)</f>
        <v>#VALUE!</v>
      </c>
      <c r="F36" s="70">
        <f>_xlfn.STDEV.S('[1]Table of Transects'!E28:E31)</f>
        <v>10.415672085852176</v>
      </c>
      <c r="G36" s="70">
        <f>'[1]Transect 5-7-13 Confluence'!F46</f>
        <v>11.33</v>
      </c>
      <c r="H36" s="70">
        <f>_xlfn.STDEV.S('[1]Table of Stages'!H23:H26)</f>
        <v>2.2173557826083445E-2</v>
      </c>
      <c r="I36" s="70">
        <v>6.9</v>
      </c>
      <c r="J36" s="102">
        <v>115.9</v>
      </c>
      <c r="K36" s="99">
        <f>I36+11.71-4.54</f>
        <v>14.07</v>
      </c>
    </row>
    <row r="37" spans="1:11" x14ac:dyDescent="0.25">
      <c r="A37" s="114" t="str">
        <f>A36</f>
        <v>Confluence</v>
      </c>
      <c r="B37" s="115">
        <f>'[1]Table of Transects'!B40</f>
        <v>41501</v>
      </c>
      <c r="C37" s="98" t="e">
        <f>AVERAGEIFS('[1]Table of Transects'!$E$3:$E$70,'[1]Table of Transects'!$A$3:$A$70,'Stage-Flow'!A37,'[1]Table of Transects'!$B$3:$B$70,'Stage-Flow'!B37,'[1]Table of Transects'!$J$3:$J$70,"Yes")</f>
        <v>#VALUE!</v>
      </c>
      <c r="D37" s="97" t="e">
        <f>AVERAGEIFS('[1]Table of Transects'!$G$3:$G$53,'[1]Table of Transects'!$A$3:$A$53,'Stage-Flow'!A37,'[1]Table of Transects'!$B$3:$B$53,'Stage-Flow'!B37,'[1]Table of Transects'!$J$3:$J$53,"Yes")</f>
        <v>#VALUE!</v>
      </c>
      <c r="E37" s="102" t="e">
        <f>AVERAGEIFS('[1]Table of Stages'!$H$3:$H$65,'[1]Table of Stages'!$A$3:$A$65,'Stage-Flow'!A37,'[1]Table of Stages'!$B$3:$B$65,'Stage-Flow'!B37)</f>
        <v>#VALUE!</v>
      </c>
      <c r="F37" s="97">
        <f>_xlfn.STDEV.S('[1]Table of Transects'!E40:E44)</f>
        <v>21.396053374395933</v>
      </c>
      <c r="G37" s="97">
        <f>'[1]Table of Transects'!K40</f>
        <v>25.393999999999998</v>
      </c>
      <c r="H37" s="97">
        <f>_xlfn.STDEV.S('[1]Table of Stages'!H35:H39)</f>
        <v>2.1908902300206177E-2</v>
      </c>
      <c r="I37" s="70">
        <v>6.1</v>
      </c>
      <c r="J37" s="102">
        <v>114.83</v>
      </c>
      <c r="K37" s="99">
        <f>I37+10.81-4.54</f>
        <v>12.370000000000001</v>
      </c>
    </row>
    <row r="38" spans="1:11" x14ac:dyDescent="0.25">
      <c r="A38" s="116" t="s">
        <v>259</v>
      </c>
      <c r="B38" s="117">
        <f>'[1]Table of Transects'!B59</f>
        <v>41594</v>
      </c>
      <c r="C38" s="118" t="e">
        <f>AVERAGEIFS('[1]Table of Transects'!$E$3:$E$70,'[1]Table of Transects'!$A$3:$A$70,'Stage-Flow'!A38,'[1]Table of Transects'!$B$3:$B$70,'Stage-Flow'!B38,'[1]Table of Transects'!$J$3:$J$70,"Yes")</f>
        <v>#VALUE!</v>
      </c>
      <c r="D38" s="119"/>
      <c r="E38" s="102" t="e">
        <f>AVERAGEIFS('[1]Table of Stages'!$H$3:$H$65,'[1]Table of Stages'!$A$3:$A$65,'Stage-Flow'!A38,'[1]Table of Stages'!$B$3:$B$65,'Stage-Flow'!B38)</f>
        <v>#VALUE!</v>
      </c>
      <c r="F38" s="119">
        <f>'[1]Table of Transects'!K59</f>
        <v>7.4830437180118556</v>
      </c>
      <c r="G38" s="119"/>
      <c r="H38" s="119">
        <f>_xlfn.STDEV.S('[1]Table of Stages'!H54:H57)</f>
        <v>2.901149197588191E-2</v>
      </c>
      <c r="I38" s="70">
        <f>1.5*3.28084</f>
        <v>4.9212600000000002</v>
      </c>
      <c r="J38" s="102">
        <v>138.30000000000001</v>
      </c>
      <c r="K38" s="99">
        <f>I38+11.55-3.65</f>
        <v>12.821260000000001</v>
      </c>
    </row>
    <row r="39" spans="1:11" x14ac:dyDescent="0.25">
      <c r="A39" s="120" t="s">
        <v>259</v>
      </c>
      <c r="B39" s="121">
        <v>41764</v>
      </c>
      <c r="C39" s="122"/>
      <c r="D39" s="123">
        <v>964.2</v>
      </c>
      <c r="E39" s="124"/>
      <c r="F39" s="123"/>
      <c r="G39" s="123"/>
      <c r="H39" s="123"/>
      <c r="I39" s="112">
        <v>7.52</v>
      </c>
      <c r="J39" s="112">
        <v>217.28</v>
      </c>
      <c r="K39" s="113">
        <f>I39+9.42-4.16</f>
        <v>12.779999999999998</v>
      </c>
    </row>
    <row r="40" spans="1:11" x14ac:dyDescent="0.25">
      <c r="A40" s="125" t="s">
        <v>272</v>
      </c>
      <c r="B40" s="126">
        <f>'[1]Table of Transects'!B32</f>
        <v>41500</v>
      </c>
      <c r="C40" s="127" t="e">
        <f>AVERAGEIFS('[1]Table of Transects'!$E$3:$E$70,'[1]Table of Transects'!$A$3:$A$70,'Stage-Flow'!A40,'[1]Table of Transects'!$B$3:$B$70,'Stage-Flow'!B40,'[1]Table of Transects'!$J$3:$J$70,"Yes")</f>
        <v>#VALUE!</v>
      </c>
      <c r="D40" s="128" t="e">
        <f>AVERAGEIFS('[1]Table of Transects'!$G$3:$G$53,'[1]Table of Transects'!$A$3:$A$53,'Stage-Flow'!A40,'[1]Table of Transects'!$B$3:$B$53,'Stage-Flow'!B40,'[1]Table of Transects'!$J$3:$J$53,"Yes")</f>
        <v>#VALUE!</v>
      </c>
      <c r="E40" s="129" t="e">
        <f>AVERAGEIFS('[1]Table of Stages'!$H$3:$H$65,'[1]Table of Stages'!$A$3:$A$65,'Stage-Flow'!A40,'[1]Table of Stages'!$B$3:$B$65,'Stage-Flow'!B40)</f>
        <v>#VALUE!</v>
      </c>
      <c r="F40" s="128">
        <f>_xlfn.STDEV.S('[1]Table of Transects'!E32:E39)</f>
        <v>25.843238926541023</v>
      </c>
      <c r="G40" s="128">
        <f>'[1]Table of Transects'!K32</f>
        <v>26.074000000000002</v>
      </c>
      <c r="H40" s="128">
        <f>_xlfn.STDEV.S('[1]Table of Stages'!H27:H34)</f>
        <v>2.1380899352993494E-2</v>
      </c>
      <c r="I40" s="93">
        <v>5.4</v>
      </c>
      <c r="J40" s="93">
        <v>121.23</v>
      </c>
      <c r="K40" s="94">
        <f>I40+9.76-4.65</f>
        <v>10.51</v>
      </c>
    </row>
    <row r="41" spans="1:11" x14ac:dyDescent="0.25">
      <c r="A41" s="100" t="s">
        <v>272</v>
      </c>
      <c r="B41" s="101">
        <f>'[1]Table of Transects'!B54</f>
        <v>41594</v>
      </c>
      <c r="C41" s="70" t="e">
        <f>AVERAGEIFS('[1]Table of Transects'!$E$3:$E$70,'[1]Table of Transects'!$A$3:$A$70,'Stage-Flow'!A41,'[1]Table of Transects'!$B$3:$B$70,'Stage-Flow'!B41,'[1]Table of Transects'!$J$3:$J$70,"Yes")</f>
        <v>#VALUE!</v>
      </c>
      <c r="D41" s="70"/>
      <c r="E41" s="70" t="e">
        <f>AVERAGEIFS('[1]Table of Stages'!$H$3:$H$65,'[1]Table of Stages'!$A$3:$A$65,'Stage-Flow'!A41,'[1]Table of Stages'!$B$3:$B$65,'Stage-Flow'!B41)</f>
        <v>#VALUE!</v>
      </c>
      <c r="F41" s="70">
        <f>'[1]Table of Transects'!K55</f>
        <v>9.3905587905113297</v>
      </c>
      <c r="G41" s="70"/>
      <c r="H41" s="119">
        <f>_xlfn.STDEV.S('[1]Table of Stages'!H49:H53)</f>
        <v>3.7980258029666002E-2</v>
      </c>
      <c r="I41" s="70">
        <v>1.54</v>
      </c>
      <c r="J41" s="102">
        <v>113.26</v>
      </c>
      <c r="K41" s="99">
        <f>I41+10.75-4.11</f>
        <v>8.18</v>
      </c>
    </row>
    <row r="42" spans="1:11" x14ac:dyDescent="0.25">
      <c r="A42" s="130" t="s">
        <v>272</v>
      </c>
      <c r="B42" s="131">
        <v>41764</v>
      </c>
      <c r="C42" s="112"/>
      <c r="D42" s="112">
        <v>693.59</v>
      </c>
      <c r="E42" s="112"/>
      <c r="F42" s="112"/>
      <c r="G42" s="112"/>
      <c r="H42" s="112"/>
      <c r="I42" s="112">
        <v>5.83</v>
      </c>
      <c r="J42" s="112">
        <v>207.2</v>
      </c>
      <c r="K42" s="113">
        <f>I42+10.91-4.71</f>
        <v>12.030000000000001</v>
      </c>
    </row>
    <row r="44" spans="1:11" x14ac:dyDescent="0.25">
      <c r="D44" s="132" t="s">
        <v>273</v>
      </c>
      <c r="E44" s="22" t="s">
        <v>274</v>
      </c>
    </row>
    <row r="45" spans="1:11" x14ac:dyDescent="0.25">
      <c r="A45" s="105" t="s">
        <v>259</v>
      </c>
      <c r="B45" s="104">
        <v>41137</v>
      </c>
      <c r="C45" s="105">
        <v>770.62850000000003</v>
      </c>
      <c r="D45" s="105">
        <v>771.36725000000001</v>
      </c>
      <c r="E45" s="22" t="e">
        <f>AVERAGEIFS('[1]Table of Stages'!$H$3:$H$65,'[1]Table of Stages'!$A$3:$A$65,'Stage-Flow'!A45,'[1]Table of Stages'!$B$3:$B$65,'Stage-Flow'!B45)</f>
        <v>#VALUE!</v>
      </c>
      <c r="F45" s="105">
        <v>20.85580516307153</v>
      </c>
      <c r="G45" s="105">
        <v>21.808</v>
      </c>
      <c r="H45" s="105">
        <v>6.4355781921026589E-2</v>
      </c>
    </row>
    <row r="46" spans="1:11" x14ac:dyDescent="0.25">
      <c r="A46" s="105" t="s">
        <v>259</v>
      </c>
      <c r="B46" s="104">
        <v>41230</v>
      </c>
      <c r="C46" s="105">
        <v>451.15524999999997</v>
      </c>
      <c r="D46" s="105">
        <v>451.60674999999998</v>
      </c>
      <c r="E46" s="22" t="e">
        <f>AVERAGEIFS('[1]Table of Stages'!$H$3:$H$65,'[1]Table of Stages'!$A$3:$A$65,'Stage-Flow'!A46,'[1]Table of Stages'!$B$3:$B$65,'Stage-Flow'!B46)</f>
        <v>#VALUE!</v>
      </c>
      <c r="F46" s="105">
        <v>12.270428036543775</v>
      </c>
      <c r="G46" s="105">
        <v>15.044</v>
      </c>
      <c r="H46" s="105">
        <v>5.6199051000291392E-2</v>
      </c>
    </row>
    <row r="47" spans="1:11" x14ac:dyDescent="0.25">
      <c r="A47" s="105" t="s">
        <v>259</v>
      </c>
      <c r="B47" s="104">
        <v>41401</v>
      </c>
      <c r="C47" s="105">
        <v>565.24750000000006</v>
      </c>
      <c r="D47" s="105">
        <v>568.17925000000002</v>
      </c>
      <c r="E47" s="22" t="e">
        <f>AVERAGEIFS('[1]Table of Stages'!$H$3:$H$65,'[1]Table of Stages'!$A$3:$A$65,'Stage-Flow'!A47,'[1]Table of Stages'!$B$3:$B$65,'Stage-Flow'!B47)</f>
        <v>#VALUE!</v>
      </c>
      <c r="F47" s="105">
        <v>10.415672085852176</v>
      </c>
      <c r="G47" s="105">
        <v>11.323</v>
      </c>
      <c r="H47" s="105">
        <v>2.2173557826083445E-2</v>
      </c>
    </row>
    <row r="48" spans="1:11" x14ac:dyDescent="0.25">
      <c r="A48" s="105" t="s">
        <v>259</v>
      </c>
      <c r="B48" s="104">
        <v>41501</v>
      </c>
      <c r="C48" s="105">
        <v>865.68249999999989</v>
      </c>
      <c r="D48" s="105">
        <v>861.56074999999987</v>
      </c>
      <c r="E48" s="22" t="e">
        <f>AVERAGEIFS('[1]Table of Stages'!$H$3:$H$65,'[1]Table of Stages'!$A$3:$A$65,'Stage-Flow'!A48,'[1]Table of Stages'!$B$3:$B$65,'Stage-Flow'!B48)</f>
        <v>#VALUE!</v>
      </c>
      <c r="F48" s="105">
        <v>21.396053374395933</v>
      </c>
      <c r="G48" s="105">
        <v>25.393999999999998</v>
      </c>
      <c r="H48" s="105">
        <v>2.1908902300206177E-2</v>
      </c>
    </row>
    <row r="49" spans="1:8" x14ac:dyDescent="0.25">
      <c r="A49" s="105" t="s">
        <v>272</v>
      </c>
      <c r="B49" s="104">
        <v>41500</v>
      </c>
      <c r="C49" s="105">
        <v>846.13750000000005</v>
      </c>
      <c r="D49" s="105">
        <v>843.95849999999996</v>
      </c>
      <c r="E49" s="22" t="e">
        <f>AVERAGEIFS('[1]Table of Stages'!$H$3:$H$65,'[1]Table of Stages'!$A$3:$A$65,'Stage-Flow'!A49,'[1]Table of Stages'!$B$3:$B$65,'Stage-Flow'!B49)</f>
        <v>#VALUE!</v>
      </c>
      <c r="F49" s="105">
        <v>25.843238926541023</v>
      </c>
      <c r="G49" s="105">
        <v>26.074000000000002</v>
      </c>
      <c r="H49" s="105">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43"/>
  <sheetViews>
    <sheetView workbookViewId="0">
      <selection activeCell="A43" sqref="A1:A4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6</v>
      </c>
    </row>
    <row r="4" spans="1:1" x14ac:dyDescent="0.25">
      <c r="A4" s="22" t="s">
        <v>32</v>
      </c>
    </row>
    <row r="5" spans="1:1" x14ac:dyDescent="0.25">
      <c r="A5" s="22" t="s">
        <v>33</v>
      </c>
    </row>
    <row r="6" spans="1:1" x14ac:dyDescent="0.25">
      <c r="A6" s="22" t="s">
        <v>7</v>
      </c>
    </row>
    <row r="7" spans="1:1" x14ac:dyDescent="0.25">
      <c r="A7" s="22" t="s">
        <v>34</v>
      </c>
    </row>
    <row r="8" spans="1:1" x14ac:dyDescent="0.25">
      <c r="A8" s="22" t="s">
        <v>35</v>
      </c>
    </row>
    <row r="9" spans="1:1" x14ac:dyDescent="0.25">
      <c r="A9" s="22" t="s">
        <v>36</v>
      </c>
    </row>
    <row r="10" spans="1:1" x14ac:dyDescent="0.25">
      <c r="A10" s="22" t="s">
        <v>39</v>
      </c>
    </row>
    <row r="11" spans="1:1" x14ac:dyDescent="0.25">
      <c r="A11" s="22" t="s">
        <v>40</v>
      </c>
    </row>
    <row r="12" spans="1:1" x14ac:dyDescent="0.25">
      <c r="A12" s="22" t="s">
        <v>41</v>
      </c>
    </row>
    <row r="13" spans="1:1" x14ac:dyDescent="0.25">
      <c r="A13" s="22" t="s">
        <v>42</v>
      </c>
    </row>
    <row r="14" spans="1:1" x14ac:dyDescent="0.25">
      <c r="A14" s="22" t="s">
        <v>43</v>
      </c>
    </row>
    <row r="15" spans="1:1" x14ac:dyDescent="0.25">
      <c r="A15" s="22" t="s">
        <v>44</v>
      </c>
    </row>
    <row r="16" spans="1:1" x14ac:dyDescent="0.25">
      <c r="A16" s="22" t="s">
        <v>8</v>
      </c>
    </row>
    <row r="17" spans="1:1" x14ac:dyDescent="0.25">
      <c r="A17" s="22" t="s">
        <v>45</v>
      </c>
    </row>
    <row r="18" spans="1:1" x14ac:dyDescent="0.25">
      <c r="A18" s="22" t="s">
        <v>9</v>
      </c>
    </row>
    <row r="19" spans="1:1" x14ac:dyDescent="0.25">
      <c r="A19" s="22" t="s">
        <v>46</v>
      </c>
    </row>
    <row r="20" spans="1:1" x14ac:dyDescent="0.25">
      <c r="A20" s="22" t="s">
        <v>47</v>
      </c>
    </row>
    <row r="21" spans="1:1" x14ac:dyDescent="0.25">
      <c r="A21" s="22" t="s">
        <v>48</v>
      </c>
    </row>
    <row r="22" spans="1:1" x14ac:dyDescent="0.25">
      <c r="A22" s="22" t="s">
        <v>49</v>
      </c>
    </row>
    <row r="23" spans="1:1" x14ac:dyDescent="0.25">
      <c r="A23" s="22" t="s">
        <v>50</v>
      </c>
    </row>
    <row r="24" spans="1:1" x14ac:dyDescent="0.25">
      <c r="A24" s="22" t="s">
        <v>51</v>
      </c>
    </row>
    <row r="25" spans="1:1" x14ac:dyDescent="0.25">
      <c r="A25" s="22" t="s">
        <v>52</v>
      </c>
    </row>
    <row r="26" spans="1:1" x14ac:dyDescent="0.25">
      <c r="A26" s="22" t="s">
        <v>53</v>
      </c>
    </row>
    <row r="27" spans="1:1" x14ac:dyDescent="0.25">
      <c r="A27" s="22" t="s">
        <v>10</v>
      </c>
    </row>
    <row r="28" spans="1:1" x14ac:dyDescent="0.25">
      <c r="A28" s="22" t="s">
        <v>54</v>
      </c>
    </row>
    <row r="29" spans="1:1" x14ac:dyDescent="0.25">
      <c r="A29" s="22" t="s">
        <v>55</v>
      </c>
    </row>
    <row r="30" spans="1:1" x14ac:dyDescent="0.25">
      <c r="A30" s="22" t="s">
        <v>56</v>
      </c>
    </row>
    <row r="31" spans="1:1" x14ac:dyDescent="0.25">
      <c r="A31" s="22" t="s">
        <v>57</v>
      </c>
    </row>
    <row r="32" spans="1:1" x14ac:dyDescent="0.25">
      <c r="A32" s="22" t="s">
        <v>58</v>
      </c>
    </row>
    <row r="33" spans="1:1" x14ac:dyDescent="0.25">
      <c r="A33" s="22" t="s">
        <v>59</v>
      </c>
    </row>
    <row r="34" spans="1:1" x14ac:dyDescent="0.25">
      <c r="A34" s="22" t="s">
        <v>60</v>
      </c>
    </row>
    <row r="35" spans="1:1" x14ac:dyDescent="0.25">
      <c r="A35" s="22" t="s">
        <v>61</v>
      </c>
    </row>
    <row r="36" spans="1:1" x14ac:dyDescent="0.25">
      <c r="A36" s="22" t="s">
        <v>62</v>
      </c>
    </row>
    <row r="37" spans="1:1" x14ac:dyDescent="0.25">
      <c r="A37" s="22" t="s">
        <v>63</v>
      </c>
    </row>
    <row r="38" spans="1:1" x14ac:dyDescent="0.25">
      <c r="A38" t="s">
        <v>455</v>
      </c>
    </row>
    <row r="39" spans="1:1" x14ac:dyDescent="0.25">
      <c r="A39" t="s">
        <v>456</v>
      </c>
    </row>
    <row r="40" spans="1:1" x14ac:dyDescent="0.25">
      <c r="A40" t="s">
        <v>457</v>
      </c>
    </row>
    <row r="41" spans="1:1" x14ac:dyDescent="0.25">
      <c r="A41" t="s">
        <v>458</v>
      </c>
    </row>
    <row r="42" spans="1:1" x14ac:dyDescent="0.25">
      <c r="A42" t="s">
        <v>459</v>
      </c>
    </row>
    <row r="43" spans="1:1" x14ac:dyDescent="0.25">
      <c r="A43" t="s">
        <v>461</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4">
    <tabColor theme="4" tint="-0.249977111117893"/>
  </sheetPr>
  <dimension ref="A1:T58"/>
  <sheetViews>
    <sheetView topLeftCell="N1" zoomScale="70" zoomScaleNormal="70" workbookViewId="0">
      <selection activeCell="AI8" sqref="AI8"/>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12.28515625" style="22" customWidth="1"/>
    <col min="6" max="6" width="11.42578125" style="22" bestFit="1" customWidth="1"/>
    <col min="7" max="7" width="12.28515625" style="22" bestFit="1" customWidth="1"/>
    <col min="8" max="8" width="9.42578125" style="22" customWidth="1"/>
    <col min="9" max="10" width="19.140625" style="22" customWidth="1"/>
    <col min="11" max="11" width="17.85546875" style="22" customWidth="1"/>
    <col min="12" max="12" width="15.85546875" style="22" customWidth="1"/>
    <col min="13" max="14" width="14.5703125" style="22" customWidth="1"/>
    <col min="15" max="15" width="19.85546875" style="22" customWidth="1"/>
    <col min="16" max="16" width="37.28515625" style="22" customWidth="1"/>
    <col min="17" max="17" width="14.28515625" style="22" customWidth="1"/>
    <col min="18" max="18" width="14.140625" style="22" customWidth="1"/>
    <col min="19" max="19" width="10.85546875" style="22" bestFit="1" customWidth="1"/>
    <col min="20" max="20" width="8.85546875" style="22"/>
    <col min="21" max="21" width="16" style="22" bestFit="1" customWidth="1"/>
    <col min="22" max="22" width="14.85546875" style="22" bestFit="1" customWidth="1"/>
    <col min="23" max="47" width="8.85546875" style="22"/>
    <col min="48" max="48" width="16" style="22" bestFit="1" customWidth="1"/>
    <col min="49" max="16384" width="8.85546875" style="22"/>
  </cols>
  <sheetData>
    <row r="1" spans="1:20" x14ac:dyDescent="0.25">
      <c r="P1" s="133" t="s">
        <v>393</v>
      </c>
      <c r="Q1" s="133" t="s">
        <v>386</v>
      </c>
      <c r="R1" s="133" t="s">
        <v>259</v>
      </c>
      <c r="S1" s="133" t="s">
        <v>257</v>
      </c>
    </row>
    <row r="2" spans="1:20" ht="20.100000000000001" customHeight="1" x14ac:dyDescent="0.7">
      <c r="A2" s="72"/>
      <c r="B2" s="72"/>
      <c r="C2" s="72"/>
      <c r="D2" s="72"/>
      <c r="E2" s="72"/>
      <c r="F2" s="72"/>
      <c r="G2" s="72"/>
      <c r="H2" s="72"/>
      <c r="I2" s="72"/>
      <c r="J2" s="72"/>
      <c r="K2" s="72"/>
      <c r="P2" s="133" t="s">
        <v>391</v>
      </c>
      <c r="Q2" s="133">
        <v>3.35</v>
      </c>
      <c r="R2" s="133">
        <v>4.05</v>
      </c>
      <c r="S2" s="133">
        <v>4.28</v>
      </c>
    </row>
    <row r="3" spans="1:20" ht="20.100000000000001" customHeight="1" x14ac:dyDescent="0.7">
      <c r="A3" s="72"/>
      <c r="B3" s="72"/>
      <c r="C3" s="72"/>
      <c r="D3" s="72"/>
      <c r="E3" s="72"/>
      <c r="F3" s="72"/>
      <c r="G3" s="72"/>
      <c r="H3" s="72"/>
      <c r="I3" s="72"/>
      <c r="J3" s="72"/>
      <c r="K3" s="72"/>
      <c r="P3" s="133" t="s">
        <v>392</v>
      </c>
      <c r="Q3" s="133">
        <v>20</v>
      </c>
      <c r="R3" s="133">
        <v>20</v>
      </c>
      <c r="S3" s="133">
        <v>20</v>
      </c>
    </row>
    <row r="4" spans="1:20" ht="20.100000000000001" customHeight="1" x14ac:dyDescent="0.7">
      <c r="A4" s="72"/>
      <c r="B4" s="72"/>
      <c r="C4" s="72"/>
      <c r="D4" s="72"/>
      <c r="E4" s="72"/>
      <c r="F4" s="72"/>
      <c r="G4" s="72"/>
      <c r="H4" s="72"/>
      <c r="I4" s="72"/>
      <c r="J4" s="72"/>
      <c r="K4" s="72"/>
      <c r="P4" s="133" t="s">
        <v>398</v>
      </c>
      <c r="Q4" s="133">
        <v>14.44</v>
      </c>
      <c r="R4" s="133">
        <v>13.19</v>
      </c>
      <c r="S4" s="133">
        <v>11.16</v>
      </c>
    </row>
    <row r="5" spans="1:20" ht="20.100000000000001" customHeight="1" x14ac:dyDescent="0.7">
      <c r="A5" s="72"/>
      <c r="B5" s="72"/>
      <c r="C5" s="72"/>
      <c r="D5" s="72"/>
      <c r="E5" s="72"/>
      <c r="F5" s="72"/>
      <c r="G5" s="72"/>
      <c r="H5" s="72"/>
      <c r="I5" s="72"/>
      <c r="J5" s="72"/>
      <c r="K5" s="72"/>
      <c r="P5" s="133" t="s">
        <v>397</v>
      </c>
      <c r="Q5" s="133">
        <f>Q2+Q3-Q4</f>
        <v>8.9100000000000019</v>
      </c>
      <c r="R5" s="133">
        <f>R2+R3-R4</f>
        <v>10.860000000000001</v>
      </c>
      <c r="S5" s="133">
        <f>S2+S3-S4</f>
        <v>13.120000000000001</v>
      </c>
    </row>
    <row r="6" spans="1:20" ht="26.25" customHeight="1" x14ac:dyDescent="0.7">
      <c r="A6" s="72"/>
      <c r="B6" s="72"/>
      <c r="C6" s="72"/>
      <c r="D6" s="72"/>
      <c r="E6" s="72"/>
      <c r="F6" s="72"/>
      <c r="G6" s="72"/>
      <c r="H6" s="72"/>
      <c r="I6" s="72"/>
      <c r="J6" s="72"/>
      <c r="K6" s="72"/>
      <c r="P6" s="133" t="s">
        <v>400</v>
      </c>
      <c r="Q6" s="133">
        <v>11.52</v>
      </c>
      <c r="R6" s="133">
        <v>12.99</v>
      </c>
      <c r="S6" s="133">
        <v>13.99</v>
      </c>
    </row>
    <row r="7" spans="1:20" ht="20.100000000000001" customHeight="1" x14ac:dyDescent="0.7">
      <c r="A7" s="72"/>
      <c r="B7" s="72"/>
      <c r="C7" s="72"/>
      <c r="D7" s="72"/>
      <c r="E7" s="72"/>
      <c r="F7" s="72"/>
      <c r="G7" s="72"/>
      <c r="H7" s="72"/>
      <c r="I7" s="72"/>
      <c r="J7" s="72"/>
      <c r="K7" s="72"/>
      <c r="P7" s="172" t="s">
        <v>399</v>
      </c>
      <c r="Q7" s="133">
        <f>Q2+Q3-Q6</f>
        <v>11.830000000000002</v>
      </c>
      <c r="R7" s="133">
        <f>R2+R3-R6</f>
        <v>11.06</v>
      </c>
      <c r="S7" s="133">
        <f>S2+S3-S6</f>
        <v>10.290000000000001</v>
      </c>
    </row>
    <row r="8" spans="1:20" ht="20.100000000000001" customHeight="1" x14ac:dyDescent="0.7">
      <c r="A8" s="72"/>
      <c r="B8" s="72"/>
      <c r="C8" s="72"/>
      <c r="D8" s="72"/>
      <c r="E8" s="72"/>
      <c r="F8" s="72"/>
      <c r="G8" s="72"/>
      <c r="H8" s="72"/>
      <c r="I8" s="72"/>
      <c r="J8" s="72"/>
      <c r="K8" s="171"/>
      <c r="P8" s="172" t="s">
        <v>396</v>
      </c>
      <c r="Q8" s="133">
        <v>9.452</v>
      </c>
      <c r="R8" s="133">
        <v>6.73</v>
      </c>
      <c r="S8" s="133">
        <v>7.13</v>
      </c>
    </row>
    <row r="9" spans="1:20" ht="40.9" customHeight="1" x14ac:dyDescent="0.7">
      <c r="A9" s="72"/>
      <c r="B9" s="72"/>
      <c r="C9" s="72"/>
      <c r="D9" s="72"/>
      <c r="E9" s="72"/>
      <c r="F9" s="72"/>
      <c r="G9" s="72"/>
      <c r="H9" s="72"/>
      <c r="I9" s="72"/>
      <c r="J9" s="72"/>
      <c r="K9" s="171"/>
      <c r="P9" s="176" t="s">
        <v>401</v>
      </c>
      <c r="Q9" s="133">
        <f>Q2+Q3-Q5-Q8</f>
        <v>4.9879999999999995</v>
      </c>
      <c r="R9" s="133">
        <f>R2+R3-R5-R8</f>
        <v>6.4599999999999991</v>
      </c>
      <c r="S9" s="133">
        <f>S2+S3-S5-S8</f>
        <v>4.03</v>
      </c>
    </row>
    <row r="10" spans="1:20" ht="20.100000000000001" customHeight="1" x14ac:dyDescent="0.7">
      <c r="A10" s="72"/>
      <c r="B10" s="72"/>
      <c r="C10" s="72"/>
      <c r="D10" s="72"/>
      <c r="E10" s="72"/>
      <c r="F10" s="72"/>
      <c r="G10" s="72"/>
      <c r="H10" s="72"/>
      <c r="I10" s="72"/>
      <c r="J10" s="72"/>
      <c r="K10" s="72"/>
      <c r="P10" s="70"/>
      <c r="R10" s="70"/>
      <c r="S10" s="70"/>
      <c r="T10" s="70"/>
    </row>
    <row r="11" spans="1:20" ht="37.5" customHeight="1" x14ac:dyDescent="0.7">
      <c r="A11" s="72"/>
      <c r="B11" s="72"/>
      <c r="C11" s="72"/>
      <c r="D11" s="72"/>
      <c r="E11" s="72"/>
      <c r="F11" s="73" t="s">
        <v>389</v>
      </c>
      <c r="G11" s="73" t="s">
        <v>390</v>
      </c>
      <c r="H11" s="72"/>
      <c r="I11" s="72"/>
      <c r="J11" s="72"/>
      <c r="K11" s="72"/>
    </row>
    <row r="12" spans="1:20" ht="40.5" customHeight="1" x14ac:dyDescent="0.25">
      <c r="C12" s="167"/>
      <c r="D12" s="168" t="s">
        <v>247</v>
      </c>
      <c r="E12" s="169" t="s">
        <v>254</v>
      </c>
      <c r="F12" s="169" t="s">
        <v>387</v>
      </c>
      <c r="G12" s="169" t="s">
        <v>388</v>
      </c>
      <c r="H12" s="169" t="s">
        <v>255</v>
      </c>
      <c r="I12" s="169" t="s">
        <v>394</v>
      </c>
      <c r="J12" s="170" t="s">
        <v>406</v>
      </c>
      <c r="K12" s="169" t="s">
        <v>256</v>
      </c>
      <c r="L12" s="169" t="s">
        <v>250</v>
      </c>
      <c r="M12" s="170" t="s">
        <v>251</v>
      </c>
      <c r="N12" s="170" t="s">
        <v>405</v>
      </c>
      <c r="O12" s="169" t="s">
        <v>395</v>
      </c>
      <c r="P12" s="169" t="s">
        <v>402</v>
      </c>
      <c r="Q12" s="169" t="s">
        <v>403</v>
      </c>
      <c r="R12" s="154" t="s">
        <v>404</v>
      </c>
    </row>
    <row r="13" spans="1:20" x14ac:dyDescent="0.25">
      <c r="C13" s="229" t="s">
        <v>257</v>
      </c>
      <c r="D13" s="76">
        <v>41137</v>
      </c>
      <c r="E13" s="163">
        <v>4.8425000000000002</v>
      </c>
      <c r="F13" s="163">
        <v>23.65</v>
      </c>
      <c r="G13" s="163">
        <f>F13-10</f>
        <v>13.649999999999999</v>
      </c>
      <c r="H13" s="164"/>
      <c r="I13" s="164">
        <f>G13-$S$7</f>
        <v>3.3599999999999977</v>
      </c>
      <c r="J13" s="164">
        <f>G13-$S$8</f>
        <v>6.5199999999999987</v>
      </c>
      <c r="K13" s="163">
        <f t="shared" ref="K13:K24" si="0">E13*0.0744661151309</f>
        <v>0.36060216252138327</v>
      </c>
      <c r="L13" s="163">
        <f>G13*0.3048</f>
        <v>4.16052</v>
      </c>
      <c r="M13" s="163">
        <f>H13*0.3048</f>
        <v>0</v>
      </c>
      <c r="N13" s="163">
        <f>J13*0.3048</f>
        <v>1.9872959999999997</v>
      </c>
      <c r="O13" s="163">
        <f>I13*0.3048</f>
        <v>1.0241279999999993</v>
      </c>
      <c r="P13" s="163"/>
      <c r="Q13" s="163"/>
      <c r="R13" s="22">
        <v>26.4</v>
      </c>
    </row>
    <row r="14" spans="1:20" x14ac:dyDescent="0.25">
      <c r="C14" s="229"/>
      <c r="D14" s="76">
        <v>41230</v>
      </c>
      <c r="E14" s="163">
        <v>24.276</v>
      </c>
      <c r="F14" s="163">
        <v>22.587499999999999</v>
      </c>
      <c r="G14" s="163">
        <f t="shared" ref="G14:G30" si="1">F14-10</f>
        <v>12.587499999999999</v>
      </c>
      <c r="H14" s="164">
        <v>31.1</v>
      </c>
      <c r="I14" s="164">
        <f t="shared" ref="I14:I19" si="2">G14-$S$7</f>
        <v>2.2974999999999977</v>
      </c>
      <c r="J14" s="164">
        <f t="shared" ref="J14:J19" si="3">G14-$S$8</f>
        <v>5.4574999999999987</v>
      </c>
      <c r="K14" s="163">
        <f t="shared" si="0"/>
        <v>1.8077394109177283</v>
      </c>
      <c r="L14" s="163">
        <f t="shared" ref="L14:L30" si="4">G14*0.3048</f>
        <v>3.8366699999999998</v>
      </c>
      <c r="M14" s="163">
        <f t="shared" ref="M14:M24" si="5">H14*0.3048</f>
        <v>9.479280000000001</v>
      </c>
      <c r="N14" s="163">
        <f t="shared" ref="N14:N19" si="6">J14*0.3048</f>
        <v>1.6634459999999998</v>
      </c>
      <c r="O14" s="163">
        <f t="shared" ref="O14:O19" si="7">I14*0.3048</f>
        <v>0.70027799999999929</v>
      </c>
      <c r="P14" s="163">
        <f t="shared" ref="P14:P19" si="8">H14/$S$9</f>
        <v>7.7171215880893298</v>
      </c>
      <c r="Q14" s="163">
        <f>H14/G14</f>
        <v>2.4707050645481634</v>
      </c>
      <c r="R14" s="153">
        <v>10.9</v>
      </c>
    </row>
    <row r="15" spans="1:20" x14ac:dyDescent="0.25">
      <c r="C15" s="229"/>
      <c r="D15" s="76">
        <v>41401</v>
      </c>
      <c r="E15" s="163">
        <v>146.20399999999998</v>
      </c>
      <c r="F15" s="163">
        <v>23.145</v>
      </c>
      <c r="G15" s="163">
        <f t="shared" si="1"/>
        <v>13.145</v>
      </c>
      <c r="H15" s="164">
        <v>38.9</v>
      </c>
      <c r="I15" s="164">
        <f t="shared" si="2"/>
        <v>2.8549999999999986</v>
      </c>
      <c r="J15" s="164">
        <f t="shared" si="3"/>
        <v>6.0149999999999997</v>
      </c>
      <c r="K15" s="163">
        <f t="shared" si="0"/>
        <v>10.887243896598102</v>
      </c>
      <c r="L15" s="163">
        <f t="shared" si="4"/>
        <v>4.006596</v>
      </c>
      <c r="M15" s="163">
        <f t="shared" si="5"/>
        <v>11.856720000000001</v>
      </c>
      <c r="N15" s="163">
        <f t="shared" si="6"/>
        <v>1.833372</v>
      </c>
      <c r="O15" s="163">
        <f t="shared" si="7"/>
        <v>0.87020399999999964</v>
      </c>
      <c r="P15" s="163">
        <f t="shared" si="8"/>
        <v>9.6526054590570709</v>
      </c>
      <c r="Q15" s="163">
        <f t="shared" ref="Q15:Q30" si="9">H15/G15</f>
        <v>2.9593001141118296</v>
      </c>
      <c r="R15" s="153">
        <v>7.6</v>
      </c>
    </row>
    <row r="16" spans="1:20" x14ac:dyDescent="0.25">
      <c r="C16" s="229"/>
      <c r="D16" s="76">
        <v>41501</v>
      </c>
      <c r="E16" s="163">
        <v>2.1800000000000002</v>
      </c>
      <c r="F16" s="163">
        <v>24.07</v>
      </c>
      <c r="G16" s="163">
        <f t="shared" si="1"/>
        <v>14.07</v>
      </c>
      <c r="H16" s="164">
        <f>76.5-20.5</f>
        <v>56</v>
      </c>
      <c r="I16" s="164">
        <f t="shared" si="2"/>
        <v>3.7799999999999994</v>
      </c>
      <c r="J16" s="164">
        <f t="shared" si="3"/>
        <v>6.94</v>
      </c>
      <c r="K16" s="163">
        <f t="shared" si="0"/>
        <v>0.16233613098536201</v>
      </c>
      <c r="L16" s="163">
        <f t="shared" si="4"/>
        <v>4.2885360000000006</v>
      </c>
      <c r="M16" s="163">
        <f t="shared" si="5"/>
        <v>17.0688</v>
      </c>
      <c r="N16" s="163">
        <f t="shared" si="6"/>
        <v>2.1153120000000003</v>
      </c>
      <c r="O16" s="163">
        <f t="shared" si="7"/>
        <v>1.1521439999999998</v>
      </c>
      <c r="P16" s="163">
        <f t="shared" si="8"/>
        <v>13.895781637717121</v>
      </c>
      <c r="Q16" s="163">
        <f t="shared" si="9"/>
        <v>3.9800995024875623</v>
      </c>
      <c r="R16" s="153">
        <v>29</v>
      </c>
    </row>
    <row r="17" spans="3:18" x14ac:dyDescent="0.25">
      <c r="C17" s="229"/>
      <c r="D17" s="85">
        <v>41594</v>
      </c>
      <c r="E17" s="163">
        <v>29.481860934656055</v>
      </c>
      <c r="F17" s="163">
        <v>22.434999999999999</v>
      </c>
      <c r="G17" s="163">
        <f t="shared" si="1"/>
        <v>12.434999999999999</v>
      </c>
      <c r="H17" s="164"/>
      <c r="I17" s="164">
        <f t="shared" si="2"/>
        <v>2.1449999999999978</v>
      </c>
      <c r="J17" s="164">
        <f t="shared" si="3"/>
        <v>5.3049999999999988</v>
      </c>
      <c r="K17" s="163">
        <f t="shared" si="0"/>
        <v>2.1953996506332807</v>
      </c>
      <c r="L17" s="163">
        <f t="shared" si="4"/>
        <v>3.7901879999999997</v>
      </c>
      <c r="M17" s="163">
        <f t="shared" si="5"/>
        <v>0</v>
      </c>
      <c r="N17" s="163">
        <f t="shared" si="6"/>
        <v>1.6169639999999996</v>
      </c>
      <c r="O17" s="163">
        <f t="shared" si="7"/>
        <v>0.65379599999999938</v>
      </c>
      <c r="P17" s="163"/>
      <c r="Q17" s="163"/>
      <c r="R17" s="153">
        <v>4.2</v>
      </c>
    </row>
    <row r="18" spans="3:18" x14ac:dyDescent="0.25">
      <c r="C18" s="229"/>
      <c r="D18" s="85">
        <v>41764</v>
      </c>
      <c r="E18" s="163">
        <v>273.39</v>
      </c>
      <c r="F18" s="163">
        <v>23.852426967547331</v>
      </c>
      <c r="G18" s="163">
        <f t="shared" si="1"/>
        <v>13.852426967547331</v>
      </c>
      <c r="H18" s="164"/>
      <c r="I18" s="164">
        <f t="shared" si="2"/>
        <v>3.5624269675473297</v>
      </c>
      <c r="J18" s="164">
        <f t="shared" si="3"/>
        <v>6.7224269675473307</v>
      </c>
      <c r="K18" s="163">
        <f t="shared" si="0"/>
        <v>20.358291215636751</v>
      </c>
      <c r="L18" s="163">
        <f t="shared" si="4"/>
        <v>4.2222197397084269</v>
      </c>
      <c r="M18" s="163">
        <f t="shared" si="5"/>
        <v>0</v>
      </c>
      <c r="N18" s="163">
        <f t="shared" si="6"/>
        <v>2.0489957397084266</v>
      </c>
      <c r="O18" s="163">
        <f t="shared" si="7"/>
        <v>1.0858277397084262</v>
      </c>
      <c r="P18" s="163"/>
      <c r="Q18" s="163"/>
      <c r="R18" s="153">
        <v>12.4</v>
      </c>
    </row>
    <row r="19" spans="3:18" ht="18.75" customHeight="1" x14ac:dyDescent="0.25">
      <c r="C19" s="229"/>
      <c r="D19" s="173">
        <v>42237</v>
      </c>
      <c r="E19" s="164">
        <v>4.1900000000000004</v>
      </c>
      <c r="F19" s="164">
        <v>22.93</v>
      </c>
      <c r="G19" s="163">
        <f t="shared" si="1"/>
        <v>12.93</v>
      </c>
      <c r="H19" s="164">
        <f>70-20</f>
        <v>50</v>
      </c>
      <c r="I19" s="164">
        <f t="shared" si="2"/>
        <v>2.6399999999999988</v>
      </c>
      <c r="J19" s="164">
        <f t="shared" si="3"/>
        <v>5.8</v>
      </c>
      <c r="K19" s="163">
        <f t="shared" si="0"/>
        <v>0.31201302239847101</v>
      </c>
      <c r="L19" s="163">
        <f t="shared" si="4"/>
        <v>3.9410639999999999</v>
      </c>
      <c r="M19" s="163">
        <f t="shared" si="5"/>
        <v>15.24</v>
      </c>
      <c r="N19" s="163">
        <f t="shared" si="6"/>
        <v>1.7678400000000001</v>
      </c>
      <c r="O19" s="163">
        <f t="shared" si="7"/>
        <v>0.80467199999999972</v>
      </c>
      <c r="P19" s="163">
        <f t="shared" si="8"/>
        <v>12.406947890818858</v>
      </c>
      <c r="Q19" s="163">
        <f t="shared" si="9"/>
        <v>3.8669760247486464</v>
      </c>
      <c r="R19" s="153"/>
    </row>
    <row r="20" spans="3:18" x14ac:dyDescent="0.25">
      <c r="C20" s="229" t="s">
        <v>259</v>
      </c>
      <c r="D20" s="76">
        <v>41137</v>
      </c>
      <c r="E20" s="174"/>
      <c r="F20" s="174"/>
      <c r="G20" s="82"/>
      <c r="H20" s="82">
        <f>20+86</f>
        <v>106</v>
      </c>
      <c r="I20" s="82"/>
      <c r="J20" s="82"/>
      <c r="K20" s="83">
        <f t="shared" si="0"/>
        <v>0</v>
      </c>
      <c r="L20" s="83">
        <f t="shared" si="4"/>
        <v>0</v>
      </c>
      <c r="M20" s="83">
        <f t="shared" si="5"/>
        <v>32.308800000000005</v>
      </c>
      <c r="N20" s="83"/>
      <c r="O20" s="83"/>
      <c r="P20" s="83"/>
      <c r="Q20" s="83"/>
      <c r="R20" s="153">
        <v>21.4</v>
      </c>
    </row>
    <row r="21" spans="3:18" x14ac:dyDescent="0.25">
      <c r="C21" s="229"/>
      <c r="D21" s="76">
        <v>41230</v>
      </c>
      <c r="E21" s="82">
        <v>450.60674999999998</v>
      </c>
      <c r="F21" s="82">
        <v>22.022500000000001</v>
      </c>
      <c r="G21" s="82">
        <f t="shared" si="1"/>
        <v>12.022500000000001</v>
      </c>
      <c r="H21" s="82">
        <v>105.4</v>
      </c>
      <c r="I21" s="82">
        <f>G21-$R$7</f>
        <v>0.96250000000000036</v>
      </c>
      <c r="J21" s="82">
        <f>G21-$R$8</f>
        <v>5.2925000000000004</v>
      </c>
      <c r="K21" s="83">
        <f t="shared" si="0"/>
        <v>33.554934124260669</v>
      </c>
      <c r="L21" s="83">
        <f t="shared" si="4"/>
        <v>3.6644580000000007</v>
      </c>
      <c r="M21" s="83">
        <f t="shared" si="5"/>
        <v>32.125920000000001</v>
      </c>
      <c r="N21" s="83">
        <f>J21*0.3048</f>
        <v>1.6131540000000002</v>
      </c>
      <c r="O21" s="83">
        <f>I21*0.3048</f>
        <v>0.29337000000000013</v>
      </c>
      <c r="P21" s="83">
        <f t="shared" ref="P21:P26" si="10">H21/$R$9</f>
        <v>16.315789473684212</v>
      </c>
      <c r="Q21" s="83">
        <f t="shared" si="9"/>
        <v>8.7668954044499898</v>
      </c>
      <c r="R21" s="153">
        <v>12.8</v>
      </c>
    </row>
    <row r="22" spans="3:18" x14ac:dyDescent="0.25">
      <c r="C22" s="229"/>
      <c r="D22" s="76">
        <v>41401</v>
      </c>
      <c r="E22" s="82">
        <v>568.17925000000002</v>
      </c>
      <c r="F22" s="82">
        <v>22.752500000000001</v>
      </c>
      <c r="G22" s="82">
        <f t="shared" si="1"/>
        <v>12.752500000000001</v>
      </c>
      <c r="H22" s="82">
        <f>20+98.2</f>
        <v>118.2</v>
      </c>
      <c r="I22" s="82">
        <f>G22-$R$7</f>
        <v>1.6925000000000008</v>
      </c>
      <c r="J22" s="82">
        <f>G22-$R$8</f>
        <v>6.0225000000000009</v>
      </c>
      <c r="K22" s="83">
        <f t="shared" si="0"/>
        <v>42.310101445488414</v>
      </c>
      <c r="L22" s="83">
        <f t="shared" si="4"/>
        <v>3.8869620000000005</v>
      </c>
      <c r="M22" s="83">
        <f t="shared" si="5"/>
        <v>36.027360000000002</v>
      </c>
      <c r="N22" s="83">
        <f>J22*0.3048</f>
        <v>1.8356580000000005</v>
      </c>
      <c r="O22" s="83">
        <f>I22*0.3048</f>
        <v>0.51587400000000028</v>
      </c>
      <c r="P22" s="83">
        <f t="shared" si="10"/>
        <v>18.297213622291025</v>
      </c>
      <c r="Q22" s="83">
        <f t="shared" si="9"/>
        <v>9.2687708292491653</v>
      </c>
      <c r="R22" s="153">
        <v>16.100000000000001</v>
      </c>
    </row>
    <row r="23" spans="3:18" x14ac:dyDescent="0.25">
      <c r="C23" s="229"/>
      <c r="D23" s="88">
        <v>41501</v>
      </c>
      <c r="E23" s="82">
        <v>841.26800000000003</v>
      </c>
      <c r="F23" s="82">
        <v>23.46</v>
      </c>
      <c r="G23" s="82">
        <f t="shared" si="1"/>
        <v>13.46</v>
      </c>
      <c r="H23" s="82">
        <f>154.5-34.5</f>
        <v>120</v>
      </c>
      <c r="I23" s="82">
        <f>G23-$R$7</f>
        <v>2.4000000000000004</v>
      </c>
      <c r="J23" s="82">
        <f>G23-$R$8</f>
        <v>6.73</v>
      </c>
      <c r="K23" s="83">
        <f t="shared" si="0"/>
        <v>62.64595974394198</v>
      </c>
      <c r="L23" s="83">
        <f t="shared" si="4"/>
        <v>4.102608</v>
      </c>
      <c r="M23" s="83">
        <f t="shared" si="5"/>
        <v>36.576000000000001</v>
      </c>
      <c r="N23" s="83">
        <f>J23*0.3048</f>
        <v>2.051304</v>
      </c>
      <c r="O23" s="83">
        <f>I23*0.3048</f>
        <v>0.73152000000000017</v>
      </c>
      <c r="P23" s="83">
        <f t="shared" si="10"/>
        <v>18.575851393188856</v>
      </c>
      <c r="Q23" s="83">
        <f t="shared" si="9"/>
        <v>8.9153046062407135</v>
      </c>
      <c r="R23" s="153">
        <v>21.2</v>
      </c>
    </row>
    <row r="24" spans="3:18" x14ac:dyDescent="0.25">
      <c r="C24" s="229"/>
      <c r="D24" s="88">
        <v>41594</v>
      </c>
      <c r="E24" s="82">
        <v>385.81273399999998</v>
      </c>
      <c r="F24" s="82">
        <v>21.852499999999999</v>
      </c>
      <c r="G24" s="82">
        <f t="shared" si="1"/>
        <v>11.852499999999999</v>
      </c>
      <c r="H24" s="82">
        <v>108.3</v>
      </c>
      <c r="I24" s="82">
        <f>G24-$R$7</f>
        <v>0.79249999999999865</v>
      </c>
      <c r="J24" s="82">
        <f>G24-$R$8</f>
        <v>5.1224999999999987</v>
      </c>
      <c r="K24" s="83">
        <f t="shared" si="0"/>
        <v>28.729975469011293</v>
      </c>
      <c r="L24" s="83">
        <f t="shared" si="4"/>
        <v>3.6126420000000001</v>
      </c>
      <c r="M24" s="83">
        <f t="shared" si="5"/>
        <v>33.009840000000004</v>
      </c>
      <c r="N24" s="83">
        <f>J24*0.3048</f>
        <v>1.5613379999999997</v>
      </c>
      <c r="O24" s="83">
        <f>I24*0.3048</f>
        <v>0.2415539999999996</v>
      </c>
      <c r="P24" s="83">
        <f t="shared" si="10"/>
        <v>16.764705882352942</v>
      </c>
      <c r="Q24" s="83">
        <f t="shared" si="9"/>
        <v>9.1373128032060755</v>
      </c>
      <c r="R24" s="153">
        <v>3.7</v>
      </c>
    </row>
    <row r="25" spans="3:18" x14ac:dyDescent="0.25">
      <c r="C25" s="229"/>
      <c r="D25" s="85">
        <v>41764</v>
      </c>
      <c r="E25" s="82"/>
      <c r="F25" s="82"/>
      <c r="G25" s="82"/>
      <c r="H25" s="82"/>
      <c r="I25" s="82"/>
      <c r="J25" s="82"/>
      <c r="K25" s="83"/>
      <c r="L25" s="83">
        <f t="shared" si="4"/>
        <v>0</v>
      </c>
      <c r="M25" s="83"/>
      <c r="N25" s="83"/>
      <c r="O25" s="83"/>
      <c r="P25" s="83">
        <f t="shared" si="10"/>
        <v>0</v>
      </c>
      <c r="Q25" s="83"/>
      <c r="R25" s="153">
        <v>12.3</v>
      </c>
    </row>
    <row r="26" spans="3:18" ht="13.5" customHeight="1" x14ac:dyDescent="0.25">
      <c r="C26" s="229"/>
      <c r="D26" s="76">
        <v>42237</v>
      </c>
      <c r="E26" s="82">
        <v>421.54250000000002</v>
      </c>
      <c r="F26" s="82">
        <v>22.18</v>
      </c>
      <c r="G26" s="82">
        <f t="shared" si="1"/>
        <v>12.18</v>
      </c>
      <c r="H26" s="82">
        <f>154-49</f>
        <v>105</v>
      </c>
      <c r="I26" s="82">
        <f>G26-$R$7</f>
        <v>1.1199999999999992</v>
      </c>
      <c r="J26" s="82">
        <f>G26-$R$8</f>
        <v>5.4499999999999993</v>
      </c>
      <c r="K26" s="83">
        <f>E26*0.0744661151309</f>
        <v>31.390632337567414</v>
      </c>
      <c r="L26" s="83">
        <f t="shared" si="4"/>
        <v>3.7124640000000002</v>
      </c>
      <c r="M26" s="83">
        <f>H26*0.3048</f>
        <v>32.004000000000005</v>
      </c>
      <c r="N26" s="83">
        <f>J26*0.3048</f>
        <v>1.66116</v>
      </c>
      <c r="O26" s="83">
        <f>I26*0.3048</f>
        <v>0.34137599999999979</v>
      </c>
      <c r="P26" s="83">
        <f t="shared" si="10"/>
        <v>16.253869969040249</v>
      </c>
      <c r="Q26" s="83">
        <f t="shared" si="9"/>
        <v>8.6206896551724146</v>
      </c>
      <c r="R26" s="153">
        <v>16.600000000000001</v>
      </c>
    </row>
    <row r="27" spans="3:18" x14ac:dyDescent="0.25">
      <c r="C27" s="229" t="s">
        <v>260</v>
      </c>
      <c r="D27" s="88">
        <v>41500</v>
      </c>
      <c r="E27" s="165">
        <v>856.6875</v>
      </c>
      <c r="F27" s="165">
        <v>24.885000000000002</v>
      </c>
      <c r="G27" s="165">
        <f t="shared" si="1"/>
        <v>14.885000000000002</v>
      </c>
      <c r="H27" s="165">
        <v>123</v>
      </c>
      <c r="I27" s="165">
        <f>G27-$Q$7</f>
        <v>3.0549999999999997</v>
      </c>
      <c r="J27" s="165">
        <f>G27-$Q$8</f>
        <v>5.4330000000000016</v>
      </c>
      <c r="K27" s="166">
        <f>E27*0.0744661151309</f>
        <v>63.794190006202889</v>
      </c>
      <c r="L27" s="166">
        <f t="shared" si="4"/>
        <v>4.5369480000000006</v>
      </c>
      <c r="M27" s="166">
        <f>H27*0.3048</f>
        <v>37.490400000000001</v>
      </c>
      <c r="N27" s="166">
        <f>J27*0.3048</f>
        <v>1.6559784000000006</v>
      </c>
      <c r="O27" s="166">
        <f>I27*0.3048</f>
        <v>0.93116399999999999</v>
      </c>
      <c r="P27" s="166">
        <f>H27/$Q$9</f>
        <v>24.659182036888534</v>
      </c>
      <c r="Q27" s="166">
        <f t="shared" si="9"/>
        <v>8.2633523681558607</v>
      </c>
      <c r="R27" s="153">
        <v>21.1</v>
      </c>
    </row>
    <row r="28" spans="3:18" x14ac:dyDescent="0.25">
      <c r="C28" s="229"/>
      <c r="D28" s="76">
        <v>41594</v>
      </c>
      <c r="E28" s="165">
        <v>322.67011000000002</v>
      </c>
      <c r="F28" s="165">
        <v>23.3475</v>
      </c>
      <c r="G28" s="165">
        <f t="shared" si="1"/>
        <v>13.3475</v>
      </c>
      <c r="H28" s="165">
        <v>111</v>
      </c>
      <c r="I28" s="165">
        <f>G28-$Q$7</f>
        <v>1.5174999999999983</v>
      </c>
      <c r="J28" s="165">
        <f>G28-$Q$8</f>
        <v>3.8955000000000002</v>
      </c>
      <c r="K28" s="166">
        <f>E28*0.0744661151309</f>
        <v>24.027989560560169</v>
      </c>
      <c r="L28" s="166">
        <f t="shared" si="4"/>
        <v>4.0683180000000005</v>
      </c>
      <c r="M28" s="166">
        <f>H28*0.3048</f>
        <v>33.832799999999999</v>
      </c>
      <c r="N28" s="166">
        <f>J28*0.3048</f>
        <v>1.1873484000000001</v>
      </c>
      <c r="O28" s="166">
        <f>I28*0.3048</f>
        <v>0.4625339999999995</v>
      </c>
      <c r="P28" s="166">
        <f>H28/$Q$9</f>
        <v>22.253408179631116</v>
      </c>
      <c r="Q28" s="166">
        <f t="shared" si="9"/>
        <v>8.3161640756696009</v>
      </c>
      <c r="R28" s="153">
        <v>4.7</v>
      </c>
    </row>
    <row r="29" spans="3:18" x14ac:dyDescent="0.25">
      <c r="C29" s="229"/>
      <c r="D29" s="85">
        <v>41764</v>
      </c>
      <c r="E29" s="165"/>
      <c r="F29" s="165"/>
      <c r="G29" s="165"/>
      <c r="H29" s="165"/>
      <c r="I29" s="165"/>
      <c r="J29" s="165"/>
      <c r="K29" s="166"/>
      <c r="L29" s="166">
        <f t="shared" si="4"/>
        <v>0</v>
      </c>
      <c r="M29" s="166"/>
      <c r="N29" s="166"/>
      <c r="O29" s="166"/>
      <c r="P29" s="166"/>
      <c r="Q29" s="166"/>
      <c r="R29" s="153">
        <v>13.55</v>
      </c>
    </row>
    <row r="30" spans="3:18" x14ac:dyDescent="0.25">
      <c r="C30" s="229"/>
      <c r="D30" s="173">
        <v>42235</v>
      </c>
      <c r="E30" s="175">
        <v>508.82249999999999</v>
      </c>
      <c r="F30" s="175">
        <v>23.91</v>
      </c>
      <c r="G30" s="165">
        <f t="shared" si="1"/>
        <v>13.91</v>
      </c>
      <c r="H30" s="165">
        <f>163.7-42</f>
        <v>121.69999999999999</v>
      </c>
      <c r="I30" s="165">
        <f>G30-$Q$7</f>
        <v>2.0799999999999983</v>
      </c>
      <c r="J30" s="165">
        <f>G30-$Q$8</f>
        <v>4.4580000000000002</v>
      </c>
      <c r="K30" s="166">
        <f>E30*0.0744661151309</f>
        <v>37.890034866192366</v>
      </c>
      <c r="L30" s="166">
        <f t="shared" si="4"/>
        <v>4.2397680000000006</v>
      </c>
      <c r="M30" s="166">
        <f>H30*0.3048</f>
        <v>37.094159999999995</v>
      </c>
      <c r="N30" s="166">
        <f>J30*0.3048</f>
        <v>1.3587984000000002</v>
      </c>
      <c r="O30" s="166">
        <f>I30*0.3048</f>
        <v>0.63398399999999955</v>
      </c>
      <c r="P30" s="166">
        <f>H30/$Q$9</f>
        <v>24.398556535685646</v>
      </c>
      <c r="Q30" s="166">
        <f t="shared" si="9"/>
        <v>8.7491013659237957</v>
      </c>
      <c r="R30" s="153">
        <v>18.600000000000001</v>
      </c>
    </row>
    <row r="32" spans="3:18" x14ac:dyDescent="0.25">
      <c r="M32" s="29"/>
      <c r="N32" s="29"/>
    </row>
    <row r="33" spans="1:16" x14ac:dyDescent="0.25">
      <c r="A33" s="155"/>
      <c r="B33" s="156"/>
      <c r="C33" s="155"/>
      <c r="D33" s="155"/>
      <c r="E33" s="155"/>
      <c r="F33" s="155"/>
      <c r="G33" s="155"/>
      <c r="H33" s="155"/>
      <c r="I33" s="155"/>
      <c r="J33" s="155"/>
      <c r="K33" s="155"/>
      <c r="L33" s="155"/>
      <c r="M33" s="155"/>
      <c r="N33" s="155"/>
      <c r="O33" s="157"/>
      <c r="P33" s="102"/>
    </row>
    <row r="34" spans="1:16" x14ac:dyDescent="0.25">
      <c r="A34" s="102"/>
      <c r="B34" s="158"/>
      <c r="C34" s="102"/>
      <c r="D34" s="102"/>
      <c r="E34" s="102"/>
      <c r="F34" s="102"/>
      <c r="G34" s="102"/>
      <c r="H34" s="102"/>
      <c r="I34" s="102"/>
      <c r="J34" s="102"/>
      <c r="K34" s="102"/>
      <c r="L34" s="102"/>
      <c r="M34" s="102"/>
      <c r="N34" s="102"/>
      <c r="O34" s="102"/>
      <c r="P34" s="102"/>
    </row>
    <row r="35" spans="1:16" x14ac:dyDescent="0.25">
      <c r="A35" s="102"/>
      <c r="B35" s="158"/>
      <c r="C35" s="102"/>
      <c r="D35" s="102"/>
      <c r="E35" s="102"/>
      <c r="F35" s="102"/>
      <c r="G35" s="102"/>
      <c r="H35" s="102"/>
      <c r="I35" s="102"/>
      <c r="J35" s="102"/>
      <c r="K35" s="102"/>
      <c r="L35" s="102"/>
      <c r="M35" s="102"/>
      <c r="N35" s="102"/>
      <c r="O35" s="102"/>
      <c r="P35" s="102"/>
    </row>
    <row r="36" spans="1:16" x14ac:dyDescent="0.25">
      <c r="A36" s="102"/>
      <c r="B36" s="158"/>
      <c r="C36" s="119"/>
      <c r="D36" s="102"/>
      <c r="E36" s="102"/>
      <c r="F36" s="102"/>
      <c r="G36" s="102"/>
      <c r="H36" s="102"/>
      <c r="I36" s="102"/>
      <c r="J36" s="102"/>
      <c r="K36" s="102"/>
      <c r="L36" s="102"/>
      <c r="M36" s="102"/>
      <c r="N36" s="102"/>
      <c r="O36" s="102"/>
      <c r="P36" s="102"/>
    </row>
    <row r="37" spans="1:16" x14ac:dyDescent="0.25">
      <c r="A37" s="102"/>
      <c r="B37" s="158"/>
      <c r="C37" s="102"/>
      <c r="D37" s="102"/>
      <c r="E37" s="102"/>
      <c r="F37" s="102"/>
      <c r="G37" s="102"/>
      <c r="H37" s="102"/>
      <c r="I37" s="102"/>
      <c r="J37" s="102"/>
      <c r="K37" s="102"/>
      <c r="L37" s="102"/>
      <c r="M37" s="102"/>
      <c r="N37" s="102"/>
      <c r="O37" s="102"/>
      <c r="P37" s="102"/>
    </row>
    <row r="38" spans="1:16" x14ac:dyDescent="0.25">
      <c r="A38" s="102"/>
      <c r="B38" s="158"/>
      <c r="C38" s="102"/>
      <c r="D38" s="102"/>
      <c r="E38" s="102"/>
      <c r="F38" s="102"/>
      <c r="G38" s="102"/>
      <c r="H38" s="102"/>
      <c r="I38" s="102"/>
      <c r="J38" s="102"/>
      <c r="K38" s="102"/>
      <c r="L38" s="102"/>
      <c r="M38" s="102"/>
      <c r="N38" s="102"/>
      <c r="O38" s="102"/>
      <c r="P38" s="102"/>
    </row>
    <row r="39" spans="1:16" x14ac:dyDescent="0.25">
      <c r="A39" s="105"/>
      <c r="B39" s="104"/>
      <c r="C39" s="102"/>
      <c r="D39" s="105"/>
      <c r="E39" s="102"/>
      <c r="F39" s="102"/>
      <c r="G39" s="102"/>
      <c r="H39" s="102"/>
      <c r="I39" s="102"/>
      <c r="J39" s="102"/>
      <c r="K39" s="102"/>
      <c r="L39" s="159"/>
      <c r="M39" s="102"/>
      <c r="N39" s="102"/>
      <c r="O39" s="160"/>
      <c r="P39" s="102"/>
    </row>
    <row r="40" spans="1:16" x14ac:dyDescent="0.25">
      <c r="A40" s="105"/>
      <c r="B40" s="104"/>
      <c r="C40" s="102"/>
      <c r="D40" s="105"/>
      <c r="E40" s="102"/>
      <c r="F40" s="102"/>
      <c r="G40" s="102"/>
      <c r="H40" s="102"/>
      <c r="I40" s="102"/>
      <c r="J40" s="102"/>
      <c r="K40" s="102"/>
      <c r="L40" s="102"/>
      <c r="M40" s="102"/>
      <c r="N40" s="102"/>
      <c r="O40" s="102"/>
      <c r="P40" s="102"/>
    </row>
    <row r="41" spans="1:16" x14ac:dyDescent="0.25">
      <c r="A41" s="102"/>
      <c r="B41" s="158"/>
      <c r="C41" s="102"/>
      <c r="D41" s="102"/>
      <c r="E41" s="102"/>
      <c r="F41" s="102"/>
      <c r="G41" s="102"/>
      <c r="H41" s="102"/>
      <c r="I41" s="102"/>
      <c r="J41" s="102"/>
      <c r="K41" s="102"/>
      <c r="L41" s="102"/>
      <c r="M41" s="102"/>
      <c r="N41" s="102"/>
      <c r="O41" s="102"/>
      <c r="P41" s="102"/>
    </row>
    <row r="42" spans="1:16" x14ac:dyDescent="0.25">
      <c r="A42" s="102"/>
      <c r="B42" s="158"/>
      <c r="C42" s="102"/>
      <c r="D42" s="102"/>
      <c r="E42" s="102"/>
      <c r="F42" s="102"/>
      <c r="G42" s="102"/>
      <c r="H42" s="102"/>
      <c r="I42" s="102"/>
      <c r="J42" s="102"/>
      <c r="K42" s="102"/>
      <c r="L42" s="102"/>
      <c r="M42" s="102"/>
      <c r="N42" s="102"/>
      <c r="O42" s="102"/>
      <c r="P42" s="102"/>
    </row>
    <row r="43" spans="1:16" x14ac:dyDescent="0.25">
      <c r="A43" s="102"/>
      <c r="B43" s="158"/>
      <c r="C43" s="102"/>
      <c r="D43" s="102"/>
      <c r="E43" s="102"/>
      <c r="F43" s="102"/>
      <c r="G43" s="102"/>
      <c r="H43" s="102"/>
      <c r="I43" s="102"/>
      <c r="J43" s="102"/>
      <c r="K43" s="102"/>
      <c r="L43" s="102"/>
      <c r="M43" s="102"/>
      <c r="N43" s="102"/>
      <c r="O43" s="102"/>
      <c r="P43" s="102"/>
    </row>
    <row r="44" spans="1:16" x14ac:dyDescent="0.25">
      <c r="A44" s="119"/>
      <c r="B44" s="161"/>
      <c r="C44" s="102"/>
      <c r="D44" s="119"/>
      <c r="E44" s="102"/>
      <c r="F44" s="119"/>
      <c r="G44" s="119"/>
      <c r="H44" s="119"/>
      <c r="I44" s="119"/>
      <c r="J44" s="119"/>
      <c r="K44" s="119"/>
      <c r="L44" s="102"/>
      <c r="M44" s="102"/>
      <c r="N44" s="102"/>
      <c r="O44" s="102"/>
      <c r="P44" s="102"/>
    </row>
    <row r="45" spans="1:16" x14ac:dyDescent="0.25">
      <c r="A45" s="119"/>
      <c r="B45" s="161"/>
      <c r="C45" s="102"/>
      <c r="D45" s="119"/>
      <c r="E45" s="102"/>
      <c r="F45" s="119"/>
      <c r="G45" s="119"/>
      <c r="H45" s="119"/>
      <c r="I45" s="119"/>
      <c r="J45" s="119"/>
      <c r="K45" s="119"/>
      <c r="L45" s="102"/>
      <c r="M45" s="102"/>
      <c r="N45" s="102"/>
      <c r="O45" s="102"/>
      <c r="P45" s="102"/>
    </row>
    <row r="46" spans="1:16" x14ac:dyDescent="0.25">
      <c r="A46" s="119"/>
      <c r="B46" s="161"/>
      <c r="C46" s="102"/>
      <c r="D46" s="119"/>
      <c r="E46" s="102"/>
      <c r="F46" s="119"/>
      <c r="G46" s="119"/>
      <c r="H46" s="119"/>
      <c r="I46" s="119"/>
      <c r="J46" s="119"/>
      <c r="K46" s="119"/>
      <c r="L46" s="102"/>
      <c r="M46" s="102"/>
      <c r="N46" s="102"/>
      <c r="O46" s="102"/>
      <c r="P46" s="102"/>
    </row>
    <row r="47" spans="1:16" x14ac:dyDescent="0.25">
      <c r="A47" s="119"/>
      <c r="B47" s="161"/>
      <c r="C47" s="102"/>
      <c r="D47" s="119"/>
      <c r="E47" s="102"/>
      <c r="F47" s="119"/>
      <c r="G47" s="119"/>
      <c r="H47" s="119"/>
      <c r="I47" s="119"/>
      <c r="J47" s="119"/>
      <c r="K47" s="119"/>
      <c r="L47" s="102"/>
      <c r="M47" s="102"/>
      <c r="N47" s="102"/>
      <c r="O47" s="102"/>
      <c r="P47" s="102"/>
    </row>
    <row r="48" spans="1:16" x14ac:dyDescent="0.25">
      <c r="A48" s="102"/>
      <c r="B48" s="158"/>
      <c r="C48" s="102"/>
      <c r="D48" s="102"/>
      <c r="E48" s="102"/>
      <c r="F48" s="102"/>
      <c r="G48" s="102"/>
      <c r="H48" s="102"/>
      <c r="I48" s="102"/>
      <c r="J48" s="102"/>
      <c r="K48" s="119"/>
      <c r="L48" s="102"/>
      <c r="M48" s="102"/>
      <c r="N48" s="102"/>
      <c r="O48" s="102"/>
      <c r="P48" s="102"/>
    </row>
    <row r="49" spans="1:16" x14ac:dyDescent="0.25">
      <c r="A49" s="102"/>
      <c r="B49" s="158"/>
      <c r="C49" s="102"/>
      <c r="D49" s="102"/>
      <c r="E49" s="102"/>
      <c r="F49" s="102"/>
      <c r="G49" s="102"/>
      <c r="H49" s="102"/>
      <c r="I49" s="102"/>
      <c r="J49" s="102"/>
      <c r="K49" s="102"/>
      <c r="L49" s="102"/>
      <c r="M49" s="102"/>
      <c r="N49" s="102"/>
      <c r="O49" s="102"/>
      <c r="P49" s="102"/>
    </row>
    <row r="50" spans="1:16" x14ac:dyDescent="0.25">
      <c r="A50" s="102"/>
      <c r="B50" s="158"/>
      <c r="C50" s="102"/>
      <c r="D50" s="102"/>
      <c r="E50" s="102"/>
      <c r="F50" s="102"/>
      <c r="G50" s="102"/>
      <c r="H50" s="102"/>
      <c r="I50" s="102"/>
      <c r="J50" s="102"/>
      <c r="K50" s="102"/>
      <c r="L50" s="102"/>
      <c r="M50" s="102"/>
      <c r="N50" s="102"/>
      <c r="O50" s="102"/>
      <c r="P50" s="102"/>
    </row>
    <row r="51" spans="1:16" x14ac:dyDescent="0.25">
      <c r="A51" s="102"/>
      <c r="B51" s="158"/>
      <c r="C51" s="102"/>
      <c r="D51" s="162"/>
      <c r="E51" s="102"/>
      <c r="F51" s="102"/>
      <c r="G51" s="102"/>
      <c r="H51" s="102"/>
      <c r="I51" s="102"/>
      <c r="J51" s="102"/>
      <c r="K51" s="102"/>
      <c r="L51" s="102"/>
      <c r="M51" s="102"/>
      <c r="N51" s="102"/>
      <c r="O51" s="102"/>
      <c r="P51" s="102"/>
    </row>
    <row r="52" spans="1:16" x14ac:dyDescent="0.25">
      <c r="A52" s="105"/>
      <c r="B52" s="104"/>
      <c r="C52" s="105"/>
      <c r="D52" s="105"/>
      <c r="E52" s="102"/>
      <c r="F52" s="105"/>
      <c r="G52" s="105"/>
      <c r="H52" s="105"/>
      <c r="I52" s="105"/>
      <c r="J52" s="105"/>
      <c r="K52" s="105"/>
      <c r="L52" s="102"/>
      <c r="M52" s="102"/>
      <c r="N52" s="102"/>
      <c r="O52" s="102"/>
      <c r="P52" s="102"/>
    </row>
    <row r="53" spans="1:16" x14ac:dyDescent="0.25">
      <c r="A53" s="105"/>
      <c r="B53" s="104"/>
      <c r="C53" s="105"/>
      <c r="D53" s="105"/>
      <c r="E53" s="102"/>
      <c r="F53" s="105"/>
      <c r="G53" s="105"/>
      <c r="H53" s="105"/>
      <c r="I53" s="105"/>
      <c r="J53" s="105"/>
      <c r="K53" s="105"/>
      <c r="L53" s="102"/>
      <c r="M53" s="102"/>
      <c r="N53" s="102"/>
      <c r="O53" s="102"/>
      <c r="P53" s="102"/>
    </row>
    <row r="54" spans="1:16" x14ac:dyDescent="0.25">
      <c r="A54" s="105"/>
      <c r="B54" s="104"/>
      <c r="C54" s="105"/>
      <c r="D54" s="105"/>
      <c r="E54" s="102"/>
      <c r="F54" s="105"/>
      <c r="G54" s="105"/>
      <c r="H54" s="105"/>
      <c r="I54" s="105"/>
      <c r="J54" s="105"/>
      <c r="K54" s="105"/>
      <c r="L54" s="102"/>
      <c r="M54" s="102"/>
      <c r="N54" s="102"/>
      <c r="O54" s="102"/>
      <c r="P54" s="102"/>
    </row>
    <row r="55" spans="1:16" x14ac:dyDescent="0.25">
      <c r="A55" s="105"/>
      <c r="B55" s="104"/>
      <c r="C55" s="105"/>
      <c r="D55" s="105"/>
      <c r="E55" s="102"/>
      <c r="F55" s="105"/>
      <c r="G55" s="105"/>
      <c r="H55" s="105"/>
      <c r="I55" s="105"/>
      <c r="J55" s="105"/>
      <c r="K55" s="105"/>
      <c r="L55" s="102"/>
      <c r="M55" s="102"/>
      <c r="N55" s="102"/>
      <c r="O55" s="102"/>
      <c r="P55" s="102"/>
    </row>
    <row r="56" spans="1:16" x14ac:dyDescent="0.25">
      <c r="A56" s="105"/>
      <c r="B56" s="104"/>
      <c r="C56" s="105"/>
      <c r="D56" s="105"/>
      <c r="E56" s="102"/>
      <c r="F56" s="105"/>
      <c r="G56" s="105"/>
      <c r="H56" s="105"/>
      <c r="I56" s="105"/>
      <c r="J56" s="105"/>
      <c r="K56" s="105"/>
      <c r="L56" s="102"/>
      <c r="M56" s="102"/>
      <c r="N56" s="102"/>
      <c r="O56" s="102"/>
      <c r="P56" s="102"/>
    </row>
    <row r="57" spans="1:16" x14ac:dyDescent="0.25">
      <c r="A57" s="102"/>
      <c r="B57" s="158"/>
      <c r="C57" s="102"/>
      <c r="D57" s="102"/>
      <c r="E57" s="102"/>
      <c r="F57" s="102"/>
      <c r="G57" s="102"/>
      <c r="H57" s="102"/>
      <c r="I57" s="102"/>
      <c r="J57" s="102"/>
      <c r="K57" s="102"/>
      <c r="L57" s="102"/>
      <c r="M57" s="102"/>
      <c r="N57" s="102"/>
      <c r="O57" s="102"/>
      <c r="P57" s="102"/>
    </row>
    <row r="58" spans="1:16" x14ac:dyDescent="0.25">
      <c r="A58" s="102"/>
      <c r="B58" s="158"/>
      <c r="C58" s="102"/>
      <c r="D58" s="102"/>
      <c r="E58" s="102"/>
      <c r="F58" s="102"/>
      <c r="G58" s="102"/>
      <c r="H58" s="102"/>
      <c r="I58" s="102"/>
      <c r="J58" s="102"/>
      <c r="K58" s="102"/>
      <c r="L58" s="102"/>
      <c r="M58" s="102"/>
      <c r="N58" s="102"/>
      <c r="O58" s="102"/>
      <c r="P58" s="102"/>
    </row>
  </sheetData>
  <mergeCells count="3">
    <mergeCell ref="C27:C30"/>
    <mergeCell ref="C13:C19"/>
    <mergeCell ref="C20:C26"/>
  </mergeCells>
  <pageMargins left="0.7" right="0.7" top="0.75" bottom="0.75" header="0.3" footer="0.3"/>
  <pageSetup orientation="portrait" r:id="rId1"/>
  <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5">
    <tabColor theme="7" tint="0.39997558519241921"/>
  </sheetPr>
  <dimension ref="A1:AW113"/>
  <sheetViews>
    <sheetView topLeftCell="X25" zoomScale="70" zoomScaleNormal="70" workbookViewId="0">
      <selection activeCell="AL41" sqref="AL41"/>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9" t="s">
        <v>289</v>
      </c>
      <c r="C33" s="140" t="s">
        <v>290</v>
      </c>
      <c r="D33" s="141" t="s">
        <v>291</v>
      </c>
      <c r="J33" s="22" t="s">
        <v>292</v>
      </c>
    </row>
    <row r="34" spans="1:49" x14ac:dyDescent="0.25">
      <c r="A34" s="133">
        <v>0</v>
      </c>
      <c r="B34" s="139">
        <v>0</v>
      </c>
      <c r="C34" s="140">
        <v>0</v>
      </c>
      <c r="D34" s="141">
        <v>0</v>
      </c>
      <c r="F34" s="134" t="s">
        <v>293</v>
      </c>
      <c r="G34" s="133" t="s">
        <v>278</v>
      </c>
      <c r="J34" s="133" t="s">
        <v>294</v>
      </c>
      <c r="K34" s="133" t="e">
        <f ca="1">[2]!xf4_ParameterValue(N34,1)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v>0</v>
      </c>
      <c r="G35" s="142" t="e">
        <f ca="1">PieceWiseLinInt(F35, $B$34:$B$35, $A$34:$A$35, FALSE, FALSE)</f>
        <v>#NAME?</v>
      </c>
      <c r="J35" s="133" t="s">
        <v>295</v>
      </c>
      <c r="K35" s="133" t="e">
        <f ca="1">[2]!xf4_ParameterValue(N34,2)</f>
        <v>#NAME?</v>
      </c>
      <c r="Z35" s="140" t="s">
        <v>296</v>
      </c>
      <c r="AA35" s="133" t="s">
        <v>278</v>
      </c>
      <c r="AD35" s="133" t="s">
        <v>294</v>
      </c>
      <c r="AE35" s="133" t="e">
        <f ca="1">[2]!xf4_ParameterValue(AG35,1)</f>
        <v>#NAME?</v>
      </c>
      <c r="AG35" s="22" t="e">
        <f ca="1">[2]!xf4_FitData("",[2]!xf4_SetModel("600"),[2]!xf4_SetParameters(0,FALSE,TRUE,100,FALSE,TRUE,1,FALSE,TRUE,1,FALSE,TRUE),[2]!xf4_SetData(,$Z$36:$Z$112,,$AA$36:$AA$112))</f>
        <v>#NAME?</v>
      </c>
      <c r="AS35" s="22" t="s">
        <v>292</v>
      </c>
    </row>
    <row r="36" spans="1:49" x14ac:dyDescent="0.25">
      <c r="F36" s="134">
        <v>0.05</v>
      </c>
      <c r="G36" s="142" t="e">
        <f t="shared" ref="G36:G99" ca="1" si="0">PieceWiseLinInt(F36, $B$34:$B$35, $A$34:$A$35, FALSE, FALSE)</f>
        <v>#NAME?</v>
      </c>
      <c r="J36" s="133" t="s">
        <v>297</v>
      </c>
      <c r="K36" s="133" t="e">
        <f ca="1">[2]!xf4_ParameterValue(N34,3)</f>
        <v>#NAME?</v>
      </c>
      <c r="Z36" s="140">
        <v>0</v>
      </c>
      <c r="AA36" s="142" t="e">
        <f ca="1">PieceWiseLinInt(Z36, $C$34:$C$35, $A$34:$A$35, FALSE, FALSE)</f>
        <v>#NAME?</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[2]!xf4_FitData("",[2]!xf4_SetModel("600"),[2]!xf4_SetParameters(0,FALSE,TRUE,1000,FALSE,TRUE,10,FALSE,FALSE,1,FALSE,TRUE),[2]!xf4_SetData(,$AO$37:$AO$76,,$AP$37:$AP$76))</f>
        <v>#NAME?</v>
      </c>
    </row>
    <row r="37" spans="1:49" x14ac:dyDescent="0.25">
      <c r="F37" s="134">
        <v>0.1</v>
      </c>
      <c r="G37" s="142" t="e">
        <f t="shared" ca="1" si="0"/>
        <v>#NAME?</v>
      </c>
      <c r="J37" s="133" t="s">
        <v>299</v>
      </c>
      <c r="K37" s="133" t="e">
        <f ca="1">[2]!xf4_ParameterValue(N34,4)</f>
        <v>#NAME?</v>
      </c>
      <c r="Z37" s="140">
        <v>0.05</v>
      </c>
      <c r="AA37" s="142" t="e">
        <f t="shared" ref="AA37:AA66" ca="1" si="1">PieceWiseLinInt(Z37, $C$34:$C$35, $A$34:$A$35, FALSE, FALSE)</f>
        <v>#NAME?</v>
      </c>
      <c r="AD37" s="133" t="s">
        <v>297</v>
      </c>
      <c r="AE37" s="133" t="e">
        <f ca="1">[2]!xf4_ParameterValue(AG35,3)</f>
        <v>#NAME?</v>
      </c>
      <c r="AO37" s="141">
        <v>0</v>
      </c>
      <c r="AP37" s="142" t="e">
        <f ca="1">PieceWiseLinInt(AO37, $D$34:$D$35, $A$34:$A$35, FALSE, FALSE)</f>
        <v>#NAME?</v>
      </c>
      <c r="AS37" s="133" t="s">
        <v>295</v>
      </c>
      <c r="AT37" s="133" t="e">
        <f ca="1">[2]!xf4_ParameterValue(AW36,2)</f>
        <v>#NAME?</v>
      </c>
    </row>
    <row r="38" spans="1:49" x14ac:dyDescent="0.25">
      <c r="F38" s="134">
        <v>0.15</v>
      </c>
      <c r="G38" s="142" t="e">
        <f t="shared" ca="1" si="0"/>
        <v>#NAME?</v>
      </c>
      <c r="J38" s="70"/>
      <c r="K38" s="70"/>
      <c r="Z38" s="140">
        <v>0.1</v>
      </c>
      <c r="AA38" s="142" t="e">
        <f t="shared" ca="1" si="1"/>
        <v>#NAME?</v>
      </c>
      <c r="AD38" s="133" t="s">
        <v>299</v>
      </c>
      <c r="AE38" s="133" t="e">
        <f ca="1">[2]!xf4_ParameterValue(AG35,4)</f>
        <v>#NAME?</v>
      </c>
      <c r="AG38" s="22" t="e">
        <f ca="1">[2]!xf4_Chart2D([2]!xf_Init()&amp;[2]!xf_ScaleX(,,,,FALSE)&amp;[2]!xf_ScaleY(,,,,FALSE),[2]!xf4_C2DFit(AG35))</f>
        <v>#NAME?</v>
      </c>
      <c r="AO38" s="141">
        <v>0.05</v>
      </c>
      <c r="AP38" s="142" t="e">
        <f t="shared" ref="AP38:AP67" ca="1" si="2">PieceWiseLinInt(AO38, $D$34:$D$35, $A$34:$A$35, FALSE, FALSE)</f>
        <v>#NAME?</v>
      </c>
      <c r="AS38" s="133" t="s">
        <v>297</v>
      </c>
      <c r="AT38" s="133" t="e">
        <f ca="1">[2]!xf4_ParameterValue(AW36,3)</f>
        <v>#NAME?</v>
      </c>
      <c r="AW38" s="22" t="e">
        <f ca="1">[2]!xf4_Chart2D([2]!xf_Init()&amp;[2]!xf_ScaleX(,,,,FALSE)&amp;[2]!xf_ScaleY(,,,,FALSE),[2]!xf4_C2DFit(AW36))</f>
        <v>#NAME?</v>
      </c>
    </row>
    <row r="39" spans="1:49" x14ac:dyDescent="0.25">
      <c r="F39" s="134">
        <v>0.2</v>
      </c>
      <c r="G39" s="142" t="e">
        <f t="shared" ca="1" si="0"/>
        <v>#NAME?</v>
      </c>
      <c r="J39" s="70"/>
      <c r="K39" s="70"/>
      <c r="Z39" s="140">
        <v>0.15</v>
      </c>
      <c r="AA39" s="142" t="e">
        <f t="shared" ca="1" si="1"/>
        <v>#NAME?</v>
      </c>
      <c r="AD39" s="70"/>
      <c r="AO39" s="141">
        <v>0.1</v>
      </c>
      <c r="AP39" s="142" t="e">
        <f t="shared" ca="1" si="2"/>
        <v>#NAME?</v>
      </c>
      <c r="AS39" s="133" t="s">
        <v>299</v>
      </c>
      <c r="AT39" s="133" t="e">
        <f ca="1">[2]!xf4_ParameterValue(AW36,4)</f>
        <v>#NAME?</v>
      </c>
    </row>
    <row r="40" spans="1:49" x14ac:dyDescent="0.25">
      <c r="F40" s="134">
        <v>0.25</v>
      </c>
      <c r="G40" s="142" t="e">
        <f t="shared" ca="1" si="0"/>
        <v>#NAME?</v>
      </c>
      <c r="J40" s="70"/>
      <c r="K40" s="70"/>
      <c r="Z40" s="140">
        <v>0.2</v>
      </c>
      <c r="AA40" s="142" t="e">
        <f t="shared" ca="1" si="1"/>
        <v>#NAME?</v>
      </c>
      <c r="AD40" s="70"/>
      <c r="AO40" s="141">
        <v>0.15</v>
      </c>
      <c r="AP40" s="142" t="e">
        <f t="shared" ca="1" si="2"/>
        <v>#NAME?</v>
      </c>
      <c r="AS40" s="70"/>
    </row>
    <row r="41" spans="1:49" x14ac:dyDescent="0.25">
      <c r="F41" s="134">
        <v>0.3</v>
      </c>
      <c r="G41" s="142" t="e">
        <f t="shared" ca="1" si="0"/>
        <v>#NAME?</v>
      </c>
      <c r="J41" s="143" t="s">
        <v>300</v>
      </c>
      <c r="K41" s="143">
        <v>10000</v>
      </c>
      <c r="Z41" s="140">
        <v>0.25</v>
      </c>
      <c r="AA41" s="142" t="e">
        <f t="shared" ca="1" si="1"/>
        <v>#NAME?</v>
      </c>
      <c r="AD41" s="70"/>
      <c r="AO41" s="141">
        <v>0.2</v>
      </c>
      <c r="AP41" s="142" t="e">
        <f t="shared" ca="1" si="2"/>
        <v>#NAME?</v>
      </c>
      <c r="AS41" s="70"/>
    </row>
    <row r="42" spans="1:49" x14ac:dyDescent="0.25">
      <c r="F42" s="134">
        <v>0.35</v>
      </c>
      <c r="G42" s="142" t="e">
        <f t="shared" ca="1" si="0"/>
        <v>#NAME?</v>
      </c>
      <c r="J42" s="143" t="s">
        <v>288</v>
      </c>
      <c r="K42" s="143" t="e">
        <f ca="1" xml:space="preserve"> (K34+((K35-K34)/(1+EXP((K36-K41)/K37))))</f>
        <v>#NAME?</v>
      </c>
      <c r="Z42" s="140">
        <v>0.3</v>
      </c>
      <c r="AA42" s="142" t="e">
        <f t="shared" ca="1" si="1"/>
        <v>#NAME?</v>
      </c>
      <c r="AD42" s="133" t="s">
        <v>300</v>
      </c>
      <c r="AE42" s="133">
        <v>10</v>
      </c>
      <c r="AO42" s="141">
        <v>0.25</v>
      </c>
      <c r="AP42" s="142" t="e">
        <f t="shared" ca="1" si="2"/>
        <v>#NAME?</v>
      </c>
      <c r="AS42" s="70"/>
    </row>
    <row r="43" spans="1:49" x14ac:dyDescent="0.25">
      <c r="F43" s="134">
        <v>0.4</v>
      </c>
      <c r="G43" s="142" t="e">
        <f t="shared" ca="1" si="0"/>
        <v>#NAME?</v>
      </c>
      <c r="Z43" s="140">
        <v>0.35</v>
      </c>
      <c r="AA43" s="142" t="e">
        <f t="shared" ca="1" si="1"/>
        <v>#NAME?</v>
      </c>
      <c r="AD43" s="133" t="s">
        <v>288</v>
      </c>
      <c r="AE43" s="133" t="e">
        <f ca="1" xml:space="preserve"> (AE35+((AE36-AE35)/(1+EXP((AE37-AE42)/AE38))))</f>
        <v>#NAME?</v>
      </c>
      <c r="AO43" s="141">
        <v>0.3</v>
      </c>
      <c r="AP43" s="142" t="e">
        <f t="shared" ca="1" si="2"/>
        <v>#NAME?</v>
      </c>
      <c r="AS43" s="133" t="s">
        <v>300</v>
      </c>
      <c r="AT43" s="133">
        <v>0</v>
      </c>
    </row>
    <row r="44" spans="1:49" x14ac:dyDescent="0.25">
      <c r="F44" s="134">
        <v>0.45</v>
      </c>
      <c r="G44" s="142" t="e">
        <f t="shared" ca="1" si="0"/>
        <v>#NAME?</v>
      </c>
      <c r="Z44" s="140">
        <v>0.4</v>
      </c>
      <c r="AA44" s="142" t="e">
        <f t="shared" ca="1" si="1"/>
        <v>#NAME?</v>
      </c>
      <c r="AO44" s="141">
        <v>0.35</v>
      </c>
      <c r="AP44" s="142" t="e">
        <f t="shared" ca="1" si="2"/>
        <v>#NAME?</v>
      </c>
      <c r="AS44" s="133" t="s">
        <v>288</v>
      </c>
      <c r="AT44" s="133" t="e">
        <f ca="1" xml:space="preserve"> (AT36+((AT37-AT36)/(1+EXP((AT38-AT43)/AT39))))</f>
        <v>#NAME?</v>
      </c>
    </row>
    <row r="45" spans="1:49" x14ac:dyDescent="0.25">
      <c r="F45" s="134">
        <v>0.5</v>
      </c>
      <c r="G45" s="142" t="e">
        <f t="shared" ca="1" si="0"/>
        <v>#NAME?</v>
      </c>
      <c r="Z45" s="140">
        <v>0.45</v>
      </c>
      <c r="AA45" s="142" t="e">
        <f t="shared" ca="1" si="1"/>
        <v>#NAME?</v>
      </c>
      <c r="AO45" s="141">
        <v>0.4</v>
      </c>
      <c r="AP45" s="142" t="e">
        <f t="shared" ca="1" si="2"/>
        <v>#NAME?</v>
      </c>
    </row>
    <row r="46" spans="1:49" x14ac:dyDescent="0.25">
      <c r="F46" s="134">
        <v>0.55000000000000004</v>
      </c>
      <c r="G46" s="142" t="e">
        <f t="shared" ca="1" si="0"/>
        <v>#NAME?</v>
      </c>
      <c r="J46" s="22" t="s">
        <v>301</v>
      </c>
      <c r="Z46" s="140">
        <v>0.5</v>
      </c>
      <c r="AA46" s="142" t="e">
        <f t="shared" ca="1" si="1"/>
        <v>#NAME?</v>
      </c>
      <c r="AO46" s="141">
        <v>0.45</v>
      </c>
      <c r="AP46" s="142" t="e">
        <f t="shared" ca="1" si="2"/>
        <v>#NAME?</v>
      </c>
    </row>
    <row r="47" spans="1:49" x14ac:dyDescent="0.25">
      <c r="F47" s="134">
        <v>0.6</v>
      </c>
      <c r="G47" s="142" t="e">
        <f t="shared" ca="1" si="0"/>
        <v>#NAME?</v>
      </c>
      <c r="J47" s="22" t="s">
        <v>294</v>
      </c>
      <c r="K47" s="22">
        <v>-4.0639406800963722E-2</v>
      </c>
      <c r="Z47" s="140">
        <v>0.55000000000000004</v>
      </c>
      <c r="AA47" s="142" t="e">
        <f t="shared" ca="1" si="1"/>
        <v>#NAME?</v>
      </c>
      <c r="AO47" s="141">
        <v>0.5</v>
      </c>
      <c r="AP47" s="142" t="e">
        <f t="shared" ca="1" si="2"/>
        <v>#NAME?</v>
      </c>
    </row>
    <row r="48" spans="1:49" x14ac:dyDescent="0.25">
      <c r="F48" s="134">
        <v>0.65</v>
      </c>
      <c r="G48" s="142" t="e">
        <f t="shared" ca="1" si="0"/>
        <v>#NAME?</v>
      </c>
      <c r="J48" s="22" t="s">
        <v>295</v>
      </c>
      <c r="K48" s="22">
        <v>1.0073213606618256</v>
      </c>
      <c r="Z48" s="140">
        <v>0.6</v>
      </c>
      <c r="AA48" s="142" t="e">
        <f t="shared" ca="1" si="1"/>
        <v>#NAME?</v>
      </c>
      <c r="AO48" s="141">
        <v>0.55000000000000004</v>
      </c>
      <c r="AP48" s="142" t="e">
        <f t="shared" ca="1" si="2"/>
        <v>#NAME?</v>
      </c>
    </row>
    <row r="49" spans="6:46" x14ac:dyDescent="0.25">
      <c r="F49" s="134">
        <v>0.7</v>
      </c>
      <c r="G49" s="142" t="e">
        <f t="shared" ca="1" si="0"/>
        <v>#NAME?</v>
      </c>
      <c r="J49" s="22" t="s">
        <v>297</v>
      </c>
      <c r="K49" s="22">
        <v>0.71969175798682417</v>
      </c>
      <c r="Z49" s="140">
        <v>0.65</v>
      </c>
      <c r="AA49" s="142" t="e">
        <f t="shared" ca="1" si="1"/>
        <v>#NAME?</v>
      </c>
      <c r="AD49" s="22" t="s">
        <v>301</v>
      </c>
      <c r="AO49" s="141">
        <v>0.6</v>
      </c>
      <c r="AP49" s="142" t="e">
        <f t="shared" ca="1" si="2"/>
        <v>#NAME?</v>
      </c>
    </row>
    <row r="50" spans="6:46" x14ac:dyDescent="0.25">
      <c r="F50" s="134">
        <v>0.75</v>
      </c>
      <c r="G50" s="142" t="e">
        <f t="shared" ca="1" si="0"/>
        <v>#NAME?</v>
      </c>
      <c r="J50" s="22" t="s">
        <v>299</v>
      </c>
      <c r="K50" s="22">
        <v>0.31060213564498645</v>
      </c>
      <c r="Z50" s="140">
        <v>0.7</v>
      </c>
      <c r="AA50" s="142" t="e">
        <f t="shared" ca="1" si="1"/>
        <v>#NAME?</v>
      </c>
      <c r="AD50" s="22" t="s">
        <v>294</v>
      </c>
      <c r="AE50" s="22">
        <v>-5.0319227920927696E-2</v>
      </c>
      <c r="AO50" s="141">
        <v>0.65</v>
      </c>
      <c r="AP50" s="142" t="e">
        <f t="shared" ca="1" si="2"/>
        <v>#NAME?</v>
      </c>
      <c r="AS50" s="22" t="s">
        <v>301</v>
      </c>
    </row>
    <row r="51" spans="6:46" x14ac:dyDescent="0.25">
      <c r="F51" s="134">
        <v>0.8</v>
      </c>
      <c r="G51" s="142" t="e">
        <f t="shared" ca="1" si="0"/>
        <v>#NAME?</v>
      </c>
      <c r="Z51" s="140">
        <v>0.75</v>
      </c>
      <c r="AA51" s="142" t="e">
        <f t="shared" ca="1" si="1"/>
        <v>#NAME?</v>
      </c>
      <c r="AD51" s="22" t="s">
        <v>295</v>
      </c>
      <c r="AE51" s="22">
        <v>1.0100370037357269</v>
      </c>
      <c r="AO51" s="141">
        <v>0.7</v>
      </c>
      <c r="AP51" s="142" t="e">
        <f t="shared" ca="1" si="2"/>
        <v>#NAME?</v>
      </c>
      <c r="AS51" s="22" t="s">
        <v>294</v>
      </c>
      <c r="AT51" s="22">
        <v>-6.4253142766542579E-2</v>
      </c>
    </row>
    <row r="52" spans="6:46" x14ac:dyDescent="0.25">
      <c r="F52" s="134">
        <v>0.85</v>
      </c>
      <c r="G52" s="142" t="e">
        <f t="shared" ca="1" si="0"/>
        <v>#NAME?</v>
      </c>
      <c r="Z52" s="140">
        <v>0.8</v>
      </c>
      <c r="AA52" s="142" t="e">
        <f t="shared" ca="1" si="1"/>
        <v>#NAME?</v>
      </c>
      <c r="AD52" s="22" t="s">
        <v>297</v>
      </c>
      <c r="AE52" s="22">
        <v>0.47632014568443054</v>
      </c>
      <c r="AO52" s="141">
        <v>0.75</v>
      </c>
      <c r="AP52" s="142" t="e">
        <f t="shared" ca="1" si="2"/>
        <v>#NAME?</v>
      </c>
      <c r="AS52" s="22" t="s">
        <v>295</v>
      </c>
      <c r="AT52" s="22">
        <v>1.0052001096779646</v>
      </c>
    </row>
    <row r="53" spans="6:46" x14ac:dyDescent="0.25">
      <c r="F53" s="134">
        <v>0.9</v>
      </c>
      <c r="G53" s="142" t="e">
        <f t="shared" ca="1" si="0"/>
        <v>#NAME?</v>
      </c>
      <c r="Z53" s="140">
        <v>0.85</v>
      </c>
      <c r="AA53" s="142" t="e">
        <f t="shared" ca="1" si="1"/>
        <v>#NAME?</v>
      </c>
      <c r="AD53" s="22" t="s">
        <v>299</v>
      </c>
      <c r="AE53" s="22">
        <v>0.20991267816860448</v>
      </c>
      <c r="AO53" s="141">
        <v>0.8</v>
      </c>
      <c r="AP53" s="142" t="e">
        <f t="shared" ca="1" si="2"/>
        <v>#NAME?</v>
      </c>
      <c r="AS53" s="22" t="s">
        <v>297</v>
      </c>
      <c r="AT53" s="22">
        <v>0.23336287634796199</v>
      </c>
    </row>
    <row r="54" spans="6:46" x14ac:dyDescent="0.25">
      <c r="F54" s="134">
        <v>0.95</v>
      </c>
      <c r="G54" s="142" t="e">
        <f t="shared" ca="1" si="0"/>
        <v>#NAME?</v>
      </c>
      <c r="J54" s="22" t="s">
        <v>300</v>
      </c>
      <c r="K54" s="22">
        <v>10000</v>
      </c>
      <c r="Z54" s="140">
        <v>0.9</v>
      </c>
      <c r="AA54" s="142" t="e">
        <f t="shared" ca="1" si="1"/>
        <v>#NAME?</v>
      </c>
      <c r="AO54" s="141">
        <v>0.85</v>
      </c>
      <c r="AP54" s="142" t="e">
        <f t="shared" ca="1" si="2"/>
        <v>#NAME?</v>
      </c>
      <c r="AS54" s="22" t="s">
        <v>299</v>
      </c>
      <c r="AT54" s="22">
        <v>0.10489703183753199</v>
      </c>
    </row>
    <row r="55" spans="6:46" x14ac:dyDescent="0.25">
      <c r="F55" s="134">
        <v>1</v>
      </c>
      <c r="G55" s="142" t="e">
        <f t="shared" ca="1" si="0"/>
        <v>#NAME?</v>
      </c>
      <c r="J55" s="22" t="s">
        <v>288</v>
      </c>
      <c r="K55" s="22">
        <f xml:space="preserve"> (K47+((K48-K47)/(1+EXP((K49-K54)/K50))))</f>
        <v>1.0073213606618256</v>
      </c>
      <c r="Z55" s="140">
        <v>0.95</v>
      </c>
      <c r="AA55" s="142" t="e">
        <f t="shared" ca="1" si="1"/>
        <v>#NAME?</v>
      </c>
      <c r="AO55" s="141">
        <v>0.9</v>
      </c>
      <c r="AP55" s="142" t="e">
        <f t="shared" ca="1" si="2"/>
        <v>#NAME?</v>
      </c>
    </row>
    <row r="56" spans="6:46" x14ac:dyDescent="0.25">
      <c r="F56" s="134">
        <v>1.05</v>
      </c>
      <c r="G56" s="142" t="e">
        <f t="shared" ca="1" si="0"/>
        <v>#NAME?</v>
      </c>
      <c r="Z56" s="140">
        <v>1</v>
      </c>
      <c r="AA56" s="142" t="e">
        <f t="shared" ca="1" si="1"/>
        <v>#NAME?</v>
      </c>
      <c r="AO56" s="141">
        <v>0.95</v>
      </c>
      <c r="AP56" s="142" t="e">
        <f t="shared" ca="1" si="2"/>
        <v>#NAME?</v>
      </c>
    </row>
    <row r="57" spans="6:46" x14ac:dyDescent="0.25">
      <c r="F57" s="134">
        <v>1.1000000000000001</v>
      </c>
      <c r="G57" s="142" t="e">
        <f t="shared" ca="1" si="0"/>
        <v>#NAME?</v>
      </c>
      <c r="Z57" s="140">
        <v>1.05</v>
      </c>
      <c r="AA57" s="142" t="e">
        <f t="shared" ca="1" si="1"/>
        <v>#NAME?</v>
      </c>
      <c r="AD57" s="22" t="s">
        <v>300</v>
      </c>
      <c r="AE57" s="22">
        <v>10</v>
      </c>
      <c r="AO57" s="141">
        <v>1</v>
      </c>
      <c r="AP57" s="142" t="e">
        <f t="shared" ca="1" si="2"/>
        <v>#NAME?</v>
      </c>
    </row>
    <row r="58" spans="6:46" x14ac:dyDescent="0.25">
      <c r="F58" s="134">
        <v>1.1499999999999999</v>
      </c>
      <c r="G58" s="142" t="e">
        <f t="shared" ca="1" si="0"/>
        <v>#NAME?</v>
      </c>
      <c r="Z58" s="140">
        <v>1.1000000000000001</v>
      </c>
      <c r="AA58" s="142" t="e">
        <f t="shared" ca="1" si="1"/>
        <v>#NAME?</v>
      </c>
      <c r="AD58" s="22" t="s">
        <v>288</v>
      </c>
      <c r="AE58" s="133">
        <f xml:space="preserve"> (AE50+((AE51-AE50)/(1+EXP((AE52-AE57)/AE53))))</f>
        <v>1.0100370037357269</v>
      </c>
      <c r="AO58" s="141">
        <v>1.05</v>
      </c>
      <c r="AP58" s="142" t="e">
        <f t="shared" ca="1" si="2"/>
        <v>#NAME?</v>
      </c>
      <c r="AS58" s="22" t="s">
        <v>300</v>
      </c>
      <c r="AT58" s="22">
        <v>0</v>
      </c>
    </row>
    <row r="59" spans="6:46" x14ac:dyDescent="0.25">
      <c r="F59" s="134">
        <v>1.2</v>
      </c>
      <c r="G59" s="142" t="e">
        <f t="shared" ca="1" si="0"/>
        <v>#NAME?</v>
      </c>
      <c r="Z59" s="140">
        <v>1.1499999999999999</v>
      </c>
      <c r="AA59" s="142" t="e">
        <f t="shared" ca="1" si="1"/>
        <v>#NAME?</v>
      </c>
      <c r="AO59" s="141">
        <v>1.1000000000000001</v>
      </c>
      <c r="AP59" s="142" t="e">
        <f t="shared" ca="1" si="2"/>
        <v>#NAME?</v>
      </c>
      <c r="AS59" s="22" t="s">
        <v>288</v>
      </c>
      <c r="AT59" s="133">
        <f xml:space="preserve"> (AT51+((AT52-AT51)/(1+EXP((AT53-AT58)/AT54))))</f>
        <v>4.0077953496267513E-2</v>
      </c>
    </row>
    <row r="60" spans="6:46" x14ac:dyDescent="0.25">
      <c r="F60" s="134">
        <v>1.25</v>
      </c>
      <c r="G60" s="142" t="e">
        <f t="shared" ca="1" si="0"/>
        <v>#NAME?</v>
      </c>
      <c r="Z60" s="140">
        <v>1.2</v>
      </c>
      <c r="AA60" s="142" t="e">
        <f t="shared" ca="1" si="1"/>
        <v>#NAME?</v>
      </c>
      <c r="AO60" s="141">
        <v>1.1499999999999999</v>
      </c>
      <c r="AP60" s="142" t="e">
        <f t="shared" ca="1" si="2"/>
        <v>#NAME?</v>
      </c>
    </row>
    <row r="61" spans="6:46" x14ac:dyDescent="0.25">
      <c r="F61" s="134">
        <v>1.3</v>
      </c>
      <c r="G61" s="142" t="e">
        <f t="shared" ca="1" si="0"/>
        <v>#NAME?</v>
      </c>
      <c r="Z61" s="140">
        <v>1.25</v>
      </c>
      <c r="AA61" s="142" t="e">
        <f t="shared" ca="1" si="1"/>
        <v>#NAME?</v>
      </c>
      <c r="AO61" s="141">
        <v>1.2</v>
      </c>
      <c r="AP61" s="142" t="e">
        <f t="shared" ca="1" si="2"/>
        <v>#NAME?</v>
      </c>
    </row>
    <row r="62" spans="6:46" x14ac:dyDescent="0.25">
      <c r="F62" s="134">
        <v>1.35</v>
      </c>
      <c r="G62" s="142" t="e">
        <f t="shared" ca="1" si="0"/>
        <v>#NAME?</v>
      </c>
      <c r="Z62" s="140">
        <v>1.3</v>
      </c>
      <c r="AA62" s="142" t="e">
        <f t="shared" ca="1" si="1"/>
        <v>#NAME?</v>
      </c>
      <c r="AO62" s="141">
        <v>1.25</v>
      </c>
      <c r="AP62" s="142" t="e">
        <f t="shared" ca="1" si="2"/>
        <v>#NAME?</v>
      </c>
    </row>
    <row r="63" spans="6:46" x14ac:dyDescent="0.25">
      <c r="F63" s="134">
        <v>1.4</v>
      </c>
      <c r="G63" s="142" t="e">
        <f t="shared" ca="1" si="0"/>
        <v>#NAME?</v>
      </c>
      <c r="Z63" s="140">
        <v>1.35</v>
      </c>
      <c r="AA63" s="142" t="e">
        <f t="shared" ca="1" si="1"/>
        <v>#NAME?</v>
      </c>
      <c r="AO63" s="141">
        <v>1.3</v>
      </c>
      <c r="AP63" s="142" t="e">
        <f t="shared" ca="1" si="2"/>
        <v>#NAME?</v>
      </c>
    </row>
    <row r="64" spans="6:46" x14ac:dyDescent="0.25">
      <c r="F64" s="134">
        <v>1.45</v>
      </c>
      <c r="G64" s="142" t="e">
        <f t="shared" ca="1" si="0"/>
        <v>#NAME?</v>
      </c>
      <c r="Z64" s="140">
        <v>1.4</v>
      </c>
      <c r="AA64" s="142" t="e">
        <f t="shared" ca="1" si="1"/>
        <v>#NAME?</v>
      </c>
      <c r="AO64" s="141">
        <v>1.35</v>
      </c>
      <c r="AP64" s="142" t="e">
        <f t="shared" ca="1" si="2"/>
        <v>#NAME?</v>
      </c>
    </row>
    <row r="65" spans="6:42" x14ac:dyDescent="0.25">
      <c r="F65" s="134">
        <v>1.5</v>
      </c>
      <c r="G65" s="142" t="e">
        <f t="shared" ca="1" si="0"/>
        <v>#NAME?</v>
      </c>
      <c r="Z65" s="140">
        <v>1.45</v>
      </c>
      <c r="AA65" s="142" t="e">
        <f t="shared" ca="1" si="1"/>
        <v>#NAME?</v>
      </c>
      <c r="AO65" s="141">
        <v>1.4</v>
      </c>
      <c r="AP65" s="142" t="e">
        <f t="shared" ca="1" si="2"/>
        <v>#NAME?</v>
      </c>
    </row>
    <row r="66" spans="6:42" x14ac:dyDescent="0.25">
      <c r="F66" s="134">
        <v>1.55</v>
      </c>
      <c r="G66" s="142" t="e">
        <f t="shared" ca="1" si="0"/>
        <v>#NAME?</v>
      </c>
      <c r="Z66" s="140">
        <v>1.5</v>
      </c>
      <c r="AA66" s="142" t="e">
        <f t="shared" ca="1" si="1"/>
        <v>#NAME?</v>
      </c>
      <c r="AO66" s="141">
        <v>1.45</v>
      </c>
      <c r="AP66" s="142" t="e">
        <f t="shared" ca="1" si="2"/>
        <v>#NAME?</v>
      </c>
    </row>
    <row r="67" spans="6:42" x14ac:dyDescent="0.25">
      <c r="F67" s="134">
        <v>1.6</v>
      </c>
      <c r="G67" s="142" t="e">
        <f t="shared" ca="1" si="0"/>
        <v>#NAME?</v>
      </c>
      <c r="Z67" s="140">
        <v>2.5</v>
      </c>
      <c r="AA67" s="142" t="e">
        <f t="shared" ref="AA67:AA84" ca="1" si="3">PieceWiseLinInt(Z67, $C$34:$C$35, $A$34:$A$35, FALSE, FALSE)</f>
        <v>#NAME?</v>
      </c>
      <c r="AO67" s="141">
        <v>1.5</v>
      </c>
      <c r="AP67" s="142" t="e">
        <f t="shared" ca="1" si="2"/>
        <v>#NAME?</v>
      </c>
    </row>
    <row r="68" spans="6:42" x14ac:dyDescent="0.25">
      <c r="F68" s="134">
        <v>1.65</v>
      </c>
      <c r="G68" s="142" t="e">
        <f t="shared" ca="1" si="0"/>
        <v>#NAME?</v>
      </c>
      <c r="Z68" s="140">
        <v>3.5</v>
      </c>
      <c r="AA68" s="142" t="e">
        <f t="shared" ca="1" si="3"/>
        <v>#NAME?</v>
      </c>
      <c r="AO68" s="141">
        <v>2.5</v>
      </c>
      <c r="AP68" s="142" t="e">
        <f t="shared" ref="AP68:AP76" ca="1" si="4">PieceWiseLinInt(AO68, $D$34:$D$35, $A$34:$A$35, FALSE, FALSE)</f>
        <v>#NAME?</v>
      </c>
    </row>
    <row r="69" spans="6:42" x14ac:dyDescent="0.25">
      <c r="F69" s="134">
        <v>1.7</v>
      </c>
      <c r="G69" s="142" t="e">
        <f t="shared" ca="1" si="0"/>
        <v>#NAME?</v>
      </c>
      <c r="Z69" s="140">
        <v>4.5</v>
      </c>
      <c r="AA69" s="142" t="e">
        <f t="shared" ca="1" si="3"/>
        <v>#NAME?</v>
      </c>
      <c r="AO69" s="141">
        <v>3.5</v>
      </c>
      <c r="AP69" s="142" t="e">
        <f t="shared" ca="1" si="4"/>
        <v>#NAME?</v>
      </c>
    </row>
    <row r="70" spans="6:42" x14ac:dyDescent="0.25">
      <c r="F70" s="134">
        <v>1.75</v>
      </c>
      <c r="G70" s="142" t="e">
        <f t="shared" ca="1" si="0"/>
        <v>#NAME?</v>
      </c>
      <c r="Z70" s="140">
        <v>5.5</v>
      </c>
      <c r="AA70" s="142" t="e">
        <f t="shared" ca="1" si="3"/>
        <v>#NAME?</v>
      </c>
      <c r="AO70" s="141">
        <v>4.5</v>
      </c>
      <c r="AP70" s="142" t="e">
        <f t="shared" ca="1" si="4"/>
        <v>#NAME?</v>
      </c>
    </row>
    <row r="71" spans="6:42" x14ac:dyDescent="0.25">
      <c r="F71" s="134">
        <v>1.8</v>
      </c>
      <c r="G71" s="142" t="e">
        <f t="shared" ca="1" si="0"/>
        <v>#NAME?</v>
      </c>
      <c r="Z71" s="140">
        <v>6.5</v>
      </c>
      <c r="AA71" s="142" t="e">
        <f t="shared" ca="1" si="3"/>
        <v>#NAME?</v>
      </c>
      <c r="AO71" s="141">
        <v>5.5</v>
      </c>
      <c r="AP71" s="142" t="e">
        <f t="shared" ca="1" si="4"/>
        <v>#NAME?</v>
      </c>
    </row>
    <row r="72" spans="6:42" x14ac:dyDescent="0.25">
      <c r="F72" s="134">
        <v>1.85</v>
      </c>
      <c r="G72" s="142" t="e">
        <f t="shared" ca="1" si="0"/>
        <v>#NAME?</v>
      </c>
      <c r="Z72" s="140">
        <v>7.5</v>
      </c>
      <c r="AA72" s="142" t="e">
        <f t="shared" ca="1" si="3"/>
        <v>#NAME?</v>
      </c>
      <c r="AO72" s="141">
        <v>6.5</v>
      </c>
      <c r="AP72" s="142" t="e">
        <f t="shared" ca="1" si="4"/>
        <v>#NAME?</v>
      </c>
    </row>
    <row r="73" spans="6:42" x14ac:dyDescent="0.25">
      <c r="F73" s="134">
        <v>1.9</v>
      </c>
      <c r="G73" s="142" t="e">
        <f t="shared" ca="1" si="0"/>
        <v>#NAME?</v>
      </c>
      <c r="Z73" s="140">
        <v>8.5</v>
      </c>
      <c r="AA73" s="142" t="e">
        <f t="shared" ca="1" si="3"/>
        <v>#NAME?</v>
      </c>
      <c r="AO73" s="141">
        <v>7.5</v>
      </c>
      <c r="AP73" s="142" t="e">
        <f t="shared" ca="1" si="4"/>
        <v>#NAME?</v>
      </c>
    </row>
    <row r="74" spans="6:42" x14ac:dyDescent="0.25">
      <c r="F74" s="134">
        <v>1.95</v>
      </c>
      <c r="G74" s="142" t="e">
        <f t="shared" ca="1" si="0"/>
        <v>#NAME?</v>
      </c>
      <c r="Z74" s="140">
        <v>9.5</v>
      </c>
      <c r="AA74" s="142" t="e">
        <f t="shared" ca="1" si="3"/>
        <v>#NAME?</v>
      </c>
      <c r="AO74" s="141">
        <v>8.5</v>
      </c>
      <c r="AP74" s="142" t="e">
        <f t="shared" ca="1" si="4"/>
        <v>#NAME?</v>
      </c>
    </row>
    <row r="75" spans="6:42" x14ac:dyDescent="0.25">
      <c r="F75" s="134">
        <v>2</v>
      </c>
      <c r="G75" s="142" t="e">
        <f t="shared" ca="1" si="0"/>
        <v>#NAME?</v>
      </c>
      <c r="Z75" s="140">
        <v>10.5</v>
      </c>
      <c r="AA75" s="142" t="e">
        <f t="shared" ca="1" si="3"/>
        <v>#NAME?</v>
      </c>
      <c r="AO75" s="141">
        <v>9.5</v>
      </c>
      <c r="AP75" s="142" t="e">
        <f t="shared" ca="1" si="4"/>
        <v>#NAME?</v>
      </c>
    </row>
    <row r="76" spans="6:42" x14ac:dyDescent="0.25">
      <c r="F76" s="134">
        <v>3</v>
      </c>
      <c r="G76" s="142" t="e">
        <f t="shared" ca="1" si="0"/>
        <v>#NAME?</v>
      </c>
      <c r="Z76" s="140">
        <v>11.5</v>
      </c>
      <c r="AA76" s="142" t="e">
        <f t="shared" ca="1" si="3"/>
        <v>#NAME?</v>
      </c>
      <c r="AO76" s="141">
        <v>10.5</v>
      </c>
      <c r="AP76" s="142" t="e">
        <f t="shared" ca="1" si="4"/>
        <v>#NAME?</v>
      </c>
    </row>
    <row r="77" spans="6:42" x14ac:dyDescent="0.25">
      <c r="F77" s="134">
        <v>4</v>
      </c>
      <c r="G77" s="142" t="e">
        <f t="shared" ca="1" si="0"/>
        <v>#NAME?</v>
      </c>
      <c r="Z77" s="140">
        <v>12.5</v>
      </c>
      <c r="AA77" s="142" t="e">
        <f t="shared" ca="1" si="3"/>
        <v>#NAME?</v>
      </c>
    </row>
    <row r="78" spans="6:42" x14ac:dyDescent="0.25">
      <c r="F78" s="134">
        <v>5</v>
      </c>
      <c r="G78" s="142" t="e">
        <f t="shared" ca="1" si="0"/>
        <v>#NAME?</v>
      </c>
      <c r="Z78" s="140">
        <v>13.5</v>
      </c>
      <c r="AA78" s="142" t="e">
        <f t="shared" ca="1" si="3"/>
        <v>#NAME?</v>
      </c>
    </row>
    <row r="79" spans="6:42" x14ac:dyDescent="0.25">
      <c r="F79" s="134">
        <v>6</v>
      </c>
      <c r="G79" s="142" t="e">
        <f t="shared" ca="1" si="0"/>
        <v>#NAME?</v>
      </c>
      <c r="Z79" s="140">
        <v>14.5</v>
      </c>
      <c r="AA79" s="142" t="e">
        <f t="shared" ca="1" si="3"/>
        <v>#NAME?</v>
      </c>
    </row>
    <row r="80" spans="6:42" x14ac:dyDescent="0.25">
      <c r="F80" s="134">
        <v>7</v>
      </c>
      <c r="G80" s="142" t="e">
        <f t="shared" ca="1" si="0"/>
        <v>#NAME?</v>
      </c>
      <c r="Z80" s="140">
        <v>15.5</v>
      </c>
      <c r="AA80" s="142" t="e">
        <f t="shared" ca="1" si="3"/>
        <v>#NAME?</v>
      </c>
    </row>
    <row r="81" spans="6:27" x14ac:dyDescent="0.25">
      <c r="F81" s="134">
        <v>8</v>
      </c>
      <c r="G81" s="142" t="e">
        <f t="shared" ca="1" si="0"/>
        <v>#NAME?</v>
      </c>
      <c r="Z81" s="140">
        <v>16.5</v>
      </c>
      <c r="AA81" s="142" t="e">
        <f t="shared" ca="1" si="3"/>
        <v>#NAME?</v>
      </c>
    </row>
    <row r="82" spans="6:27" x14ac:dyDescent="0.25">
      <c r="F82" s="134">
        <v>9</v>
      </c>
      <c r="G82" s="142" t="e">
        <f t="shared" ca="1" si="0"/>
        <v>#NAME?</v>
      </c>
      <c r="Z82" s="140">
        <v>17.5</v>
      </c>
      <c r="AA82" s="142" t="e">
        <f t="shared" ca="1" si="3"/>
        <v>#NAME?</v>
      </c>
    </row>
    <row r="83" spans="6:27" x14ac:dyDescent="0.25">
      <c r="F83" s="134">
        <v>10</v>
      </c>
      <c r="G83" s="142" t="e">
        <f t="shared" ca="1" si="0"/>
        <v>#NAME?</v>
      </c>
      <c r="Z83" s="140">
        <v>18.5</v>
      </c>
      <c r="AA83" s="142" t="e">
        <f t="shared" ca="1" si="3"/>
        <v>#NAME?</v>
      </c>
    </row>
    <row r="84" spans="6:27" x14ac:dyDescent="0.25">
      <c r="F84" s="134">
        <v>11</v>
      </c>
      <c r="G84" s="142" t="e">
        <f t="shared" ca="1" si="0"/>
        <v>#NAME?</v>
      </c>
      <c r="Z84" s="140">
        <v>19.5</v>
      </c>
      <c r="AA84" s="142" t="e">
        <f t="shared" ca="1" si="3"/>
        <v>#NAME?</v>
      </c>
    </row>
    <row r="85" spans="6:27" x14ac:dyDescent="0.25">
      <c r="F85" s="134">
        <v>12</v>
      </c>
      <c r="G85" s="142" t="e">
        <f t="shared" ca="1" si="0"/>
        <v>#NAME?</v>
      </c>
    </row>
    <row r="86" spans="6:27" x14ac:dyDescent="0.25">
      <c r="F86" s="134">
        <v>13</v>
      </c>
      <c r="G86" s="142" t="e">
        <f t="shared" ca="1" si="0"/>
        <v>#NAME?</v>
      </c>
    </row>
    <row r="87" spans="6:27" x14ac:dyDescent="0.25">
      <c r="F87" s="134">
        <v>14</v>
      </c>
      <c r="G87" s="142" t="e">
        <f t="shared" ca="1" si="0"/>
        <v>#NAME?</v>
      </c>
    </row>
    <row r="88" spans="6:27" x14ac:dyDescent="0.25">
      <c r="F88" s="134">
        <v>15</v>
      </c>
      <c r="G88" s="142" t="e">
        <f t="shared" ca="1" si="0"/>
        <v>#NAME?</v>
      </c>
    </row>
    <row r="89" spans="6:27" x14ac:dyDescent="0.25">
      <c r="F89" s="134">
        <v>16</v>
      </c>
      <c r="G89" s="142" t="e">
        <f t="shared" ca="1" si="0"/>
        <v>#NAME?</v>
      </c>
    </row>
    <row r="90" spans="6:27" x14ac:dyDescent="0.25">
      <c r="F90" s="134">
        <v>17</v>
      </c>
      <c r="G90" s="142" t="e">
        <f t="shared" ca="1" si="0"/>
        <v>#NAME?</v>
      </c>
    </row>
    <row r="91" spans="6:27" x14ac:dyDescent="0.25">
      <c r="F91" s="134">
        <v>18</v>
      </c>
      <c r="G91" s="142" t="e">
        <f t="shared" ca="1" si="0"/>
        <v>#NAME?</v>
      </c>
    </row>
    <row r="92" spans="6:27" x14ac:dyDescent="0.25">
      <c r="F92" s="134">
        <v>19</v>
      </c>
      <c r="G92" s="142" t="e">
        <f t="shared" ca="1" si="0"/>
        <v>#NAME?</v>
      </c>
    </row>
    <row r="93" spans="6:27" x14ac:dyDescent="0.25">
      <c r="F93" s="134">
        <v>20</v>
      </c>
      <c r="G93" s="142" t="e">
        <f t="shared" ca="1" si="0"/>
        <v>#NAME?</v>
      </c>
    </row>
    <row r="94" spans="6:27" x14ac:dyDescent="0.25">
      <c r="F94" s="134">
        <v>21</v>
      </c>
      <c r="G94" s="142" t="e">
        <f t="shared" ca="1" si="0"/>
        <v>#NAME?</v>
      </c>
    </row>
    <row r="95" spans="6:27" x14ac:dyDescent="0.25">
      <c r="F95" s="134">
        <v>22</v>
      </c>
      <c r="G95" s="142" t="e">
        <f t="shared" ca="1" si="0"/>
        <v>#NAME?</v>
      </c>
    </row>
    <row r="96" spans="6:27" x14ac:dyDescent="0.25">
      <c r="F96" s="134">
        <v>23</v>
      </c>
      <c r="G96" s="142" t="e">
        <f t="shared" ca="1" si="0"/>
        <v>#NAME?</v>
      </c>
    </row>
    <row r="97" spans="6:7" x14ac:dyDescent="0.25">
      <c r="F97" s="134">
        <v>24</v>
      </c>
      <c r="G97" s="142" t="e">
        <f t="shared" ca="1" si="0"/>
        <v>#NAME?</v>
      </c>
    </row>
    <row r="98" spans="6:7" x14ac:dyDescent="0.25">
      <c r="F98" s="134">
        <v>25</v>
      </c>
      <c r="G98" s="142" t="e">
        <f t="shared" ca="1" si="0"/>
        <v>#NAME?</v>
      </c>
    </row>
    <row r="99" spans="6:7" x14ac:dyDescent="0.25">
      <c r="F99" s="134">
        <v>26</v>
      </c>
      <c r="G99" s="142" t="e">
        <f t="shared" ca="1" si="0"/>
        <v>#NAME?</v>
      </c>
    </row>
    <row r="100" spans="6:7" x14ac:dyDescent="0.25">
      <c r="F100" s="134">
        <v>27</v>
      </c>
      <c r="G100" s="142" t="e">
        <f t="shared" ref="G100:G113" ca="1" si="5">PieceWiseLinInt(F100, $B$34:$B$35, $A$34:$A$35, FALSE, FALSE)</f>
        <v>#NAME?</v>
      </c>
    </row>
    <row r="101" spans="6:7" x14ac:dyDescent="0.25">
      <c r="F101" s="134">
        <v>28</v>
      </c>
      <c r="G101" s="142" t="e">
        <f t="shared" ca="1" si="5"/>
        <v>#NAME?</v>
      </c>
    </row>
    <row r="102" spans="6:7" x14ac:dyDescent="0.25">
      <c r="F102" s="134">
        <v>29</v>
      </c>
      <c r="G102" s="142" t="e">
        <f t="shared" ca="1" si="5"/>
        <v>#NAME?</v>
      </c>
    </row>
    <row r="103" spans="6:7" x14ac:dyDescent="0.25">
      <c r="F103" s="134">
        <v>30</v>
      </c>
      <c r="G103" s="142" t="e">
        <f t="shared" ca="1" si="5"/>
        <v>#NAME?</v>
      </c>
    </row>
    <row r="104" spans="6:7" x14ac:dyDescent="0.25">
      <c r="F104" s="134">
        <v>31</v>
      </c>
      <c r="G104" s="142" t="e">
        <f t="shared" ca="1" si="5"/>
        <v>#NAME?</v>
      </c>
    </row>
    <row r="105" spans="6:7" x14ac:dyDescent="0.25">
      <c r="F105" s="134">
        <v>32</v>
      </c>
      <c r="G105" s="142" t="e">
        <f t="shared" ca="1" si="5"/>
        <v>#NAME?</v>
      </c>
    </row>
    <row r="106" spans="6:7" x14ac:dyDescent="0.25">
      <c r="F106" s="134">
        <v>33</v>
      </c>
      <c r="G106" s="142" t="e">
        <f t="shared" ca="1" si="5"/>
        <v>#NAME?</v>
      </c>
    </row>
    <row r="107" spans="6:7" x14ac:dyDescent="0.25">
      <c r="F107" s="134">
        <v>34</v>
      </c>
      <c r="G107" s="142" t="e">
        <f t="shared" ca="1" si="5"/>
        <v>#NAME?</v>
      </c>
    </row>
    <row r="108" spans="6:7" x14ac:dyDescent="0.25">
      <c r="F108" s="134">
        <v>35</v>
      </c>
      <c r="G108" s="142" t="e">
        <f t="shared" ca="1" si="5"/>
        <v>#NAME?</v>
      </c>
    </row>
    <row r="109" spans="6:7" x14ac:dyDescent="0.25">
      <c r="F109" s="134">
        <v>36</v>
      </c>
      <c r="G109" s="142" t="e">
        <f t="shared" ca="1" si="5"/>
        <v>#NAME?</v>
      </c>
    </row>
    <row r="110" spans="6:7" x14ac:dyDescent="0.25">
      <c r="F110" s="134">
        <v>37</v>
      </c>
      <c r="G110" s="142" t="e">
        <f t="shared" ca="1" si="5"/>
        <v>#NAME?</v>
      </c>
    </row>
    <row r="111" spans="6:7" x14ac:dyDescent="0.25">
      <c r="F111" s="134">
        <v>38</v>
      </c>
      <c r="G111" s="142" t="e">
        <f t="shared" ca="1" si="5"/>
        <v>#NAME?</v>
      </c>
    </row>
    <row r="112" spans="6:7" x14ac:dyDescent="0.25">
      <c r="F112" s="134">
        <v>39</v>
      </c>
      <c r="G112" s="142" t="e">
        <f t="shared" ca="1" si="5"/>
        <v>#NAME?</v>
      </c>
    </row>
    <row r="113" spans="6:7" x14ac:dyDescent="0.25">
      <c r="F113" s="134">
        <v>40</v>
      </c>
      <c r="G113" s="142" t="e">
        <f t="shared" ca="1" si="5"/>
        <v>#NAME?</v>
      </c>
    </row>
  </sheetData>
  <pageMargins left="0.7" right="0.7" top="0.75" bottom="0.75" header="0.3" footer="0.3"/>
  <pageSetup orientation="portrait" r:id="rId1"/>
  <drawing r:id="rId2"/>
  <legacyDrawing r:id="rId3"/>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76">
    <tabColor theme="7" tint="0.39997558519241921"/>
  </sheetPr>
  <dimension ref="A1:AW113"/>
  <sheetViews>
    <sheetView topLeftCell="A30" zoomScale="55" zoomScaleNormal="55" workbookViewId="0">
      <selection activeCell="X70" sqref="X70"/>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4" t="s">
        <v>275</v>
      </c>
      <c r="C33" s="135" t="s">
        <v>276</v>
      </c>
      <c r="D33" s="136" t="s">
        <v>277</v>
      </c>
      <c r="J33" s="22" t="s">
        <v>292</v>
      </c>
    </row>
    <row r="34" spans="1:49" x14ac:dyDescent="0.25">
      <c r="A34" s="133">
        <v>0</v>
      </c>
      <c r="B34" s="139">
        <v>0</v>
      </c>
      <c r="C34" s="140">
        <v>0</v>
      </c>
      <c r="D34" s="141">
        <v>0</v>
      </c>
      <c r="F34" s="134" t="s">
        <v>293</v>
      </c>
      <c r="G34" s="133" t="s">
        <v>278</v>
      </c>
      <c r="J34" s="133" t="s">
        <v>294</v>
      </c>
      <c r="K34" s="133" t="e">
        <f ca="1">[2]!xf4_ParameterValue(J67,1)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f>'[3]RSI curves'!F35+6.5</f>
        <v>6.5</v>
      </c>
      <c r="G35" s="142" t="e">
        <f ca="1">PieceWiseLinInt(F35, $B$34:$B$35, $A$34:$A$35, FALSE, FALSE)</f>
        <v>#NAME?</v>
      </c>
      <c r="H35" s="22">
        <v>1</v>
      </c>
      <c r="J35" s="133" t="s">
        <v>295</v>
      </c>
      <c r="K35" s="133" t="e">
        <f ca="1">[2]!xf4_ParameterValue(J67,2)</f>
        <v>#NAME?</v>
      </c>
      <c r="Z35" s="140" t="s">
        <v>296</v>
      </c>
      <c r="AA35" s="133" t="s">
        <v>278</v>
      </c>
      <c r="AD35" s="133" t="s">
        <v>294</v>
      </c>
      <c r="AE35" s="133" t="e">
        <f ca="1">[2]!xf4_ParameterValue(AG35,1)</f>
        <v>#NAME?</v>
      </c>
      <c r="AG35" s="22" t="e">
        <f ca="1">[2]!xf4_FitData("",[2]!xf4_SetModel("600"),[2]!xf4_SetParameters(0,FALSE,TRUE,100,FALSE,TRUE,1,FALSE,TRUE,1,FALSE,TRUE),[2]!xf4_SetData(,$Z$36:$Z$84,,$AB$36:$AB$84))</f>
        <v>#NAME?</v>
      </c>
      <c r="AS35" s="22" t="s">
        <v>292</v>
      </c>
    </row>
    <row r="36" spans="1:49" x14ac:dyDescent="0.25">
      <c r="F36" s="134">
        <f>'[3]RSI curves'!F36+6.5</f>
        <v>6.55</v>
      </c>
      <c r="G36" s="142" t="e">
        <f t="shared" ref="G36:G99" ca="1" si="0">PieceWiseLinInt(F36, $B$34:$B$35, $A$34:$A$35, FALSE, FALSE)</f>
        <v>#NAME?</v>
      </c>
      <c r="H36" s="22">
        <v>3.3333333333333333E-2</v>
      </c>
      <c r="J36" s="133" t="s">
        <v>297</v>
      </c>
      <c r="K36" s="133" t="e">
        <f ca="1">[2]!xf4_ParameterValue(J67,3)</f>
        <v>#NAME?</v>
      </c>
      <c r="Z36" s="140">
        <f>'[3]RSI curves'!Z36+6.5</f>
        <v>6.5</v>
      </c>
      <c r="AA36" s="142" t="e">
        <f ca="1">PieceWiseLinInt(Z36, $C$34:$C$35, $A$34:$A$35, FALSE, FALSE)</f>
        <v>#NAME?</v>
      </c>
      <c r="AB36" s="22">
        <v>0</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[2]!xf4_FitData("",[2]!xf4_SetModel("600"),[2]!xf4_SetParameters(0,FALSE,TRUE,100,FALSE,TRUE,1,FALSE,FALSE,1,FALSE,TRUE),[2]!xf4_SetData(,$AO$37:$AO$76,,$AQ$37:$AQ$76))</f>
        <v>#NAME?</v>
      </c>
    </row>
    <row r="37" spans="1:49" x14ac:dyDescent="0.25">
      <c r="F37" s="134">
        <f>'[3]RSI curves'!F37+6.5</f>
        <v>6.6</v>
      </c>
      <c r="G37" s="142" t="e">
        <f t="shared" ca="1" si="0"/>
        <v>#NAME?</v>
      </c>
      <c r="H37" s="22">
        <v>6.6666666666666666E-2</v>
      </c>
      <c r="J37" s="133" t="s">
        <v>299</v>
      </c>
      <c r="K37" s="133" t="e">
        <f ca="1">[2]!xf4_ParameterValue(J67,4)</f>
        <v>#NAME?</v>
      </c>
      <c r="Z37" s="140">
        <f>'[3]RSI curves'!Z37+6.5</f>
        <v>6.55</v>
      </c>
      <c r="AA37" s="142" t="e">
        <f t="shared" ref="AA37:AA84" ca="1" si="1">PieceWiseLinInt(Z37, $C$34:$C$35, $A$34:$A$35, FALSE, FALSE)</f>
        <v>#NAME?</v>
      </c>
      <c r="AB37" s="22">
        <v>0.05</v>
      </c>
      <c r="AD37" s="133" t="s">
        <v>297</v>
      </c>
      <c r="AE37" s="133" t="e">
        <f ca="1">[2]!xf4_ParameterValue(AG35,3)</f>
        <v>#NAME?</v>
      </c>
      <c r="AO37" s="141">
        <f>'[3]RSI curves'!AO37+6.5</f>
        <v>6.5</v>
      </c>
      <c r="AP37" s="142" t="e">
        <f ca="1">PieceWiseLinInt(AO37, $D$34:$D$35, $A$34:$A$35, FALSE, FALSE)</f>
        <v>#NAME?</v>
      </c>
      <c r="AQ37" s="22">
        <v>0</v>
      </c>
      <c r="AS37" s="133" t="s">
        <v>295</v>
      </c>
      <c r="AT37" s="133" t="e">
        <f ca="1">[2]!xf4_ParameterValue(AW36,2)</f>
        <v>#NAME?</v>
      </c>
    </row>
    <row r="38" spans="1:49" x14ac:dyDescent="0.25">
      <c r="F38" s="134">
        <f>'[3]RSI curves'!F38+6.5</f>
        <v>6.65</v>
      </c>
      <c r="G38" s="142" t="e">
        <f t="shared" ca="1" si="0"/>
        <v>#NAME?</v>
      </c>
      <c r="H38" s="22">
        <v>9.9999999999999992E-2</v>
      </c>
      <c r="J38" s="70"/>
      <c r="K38" s="70"/>
      <c r="Z38" s="140">
        <f>'[3]RSI curves'!Z38+6.5</f>
        <v>6.6</v>
      </c>
      <c r="AA38" s="142" t="e">
        <f t="shared" ca="1" si="1"/>
        <v>#NAME?</v>
      </c>
      <c r="AB38" s="22">
        <v>0.1</v>
      </c>
      <c r="AD38" s="133" t="s">
        <v>299</v>
      </c>
      <c r="AE38" s="133" t="e">
        <f ca="1">[2]!xf4_ParameterValue(AG35,4)</f>
        <v>#NAME?</v>
      </c>
      <c r="AG38" s="22" t="e">
        <f ca="1">[2]!xf4_Chart2D([2]!xf_Init()&amp;[2]!xf_ScaleX(,,,,FALSE)&amp;[2]!xf_ScaleY(,,,,FALSE),[2]!xf4_C2DFit(AG35))</f>
        <v>#NAME?</v>
      </c>
      <c r="AO38" s="141">
        <f>'[3]RSI curves'!AO38+6.5</f>
        <v>6.55</v>
      </c>
      <c r="AP38" s="142" t="e">
        <f t="shared" ref="AP38:AP76" ca="1" si="2">PieceWiseLinInt(AO38, $D$34:$D$35, $A$34:$A$35, FALSE, FALSE)</f>
        <v>#NAME?</v>
      </c>
      <c r="AQ38" s="22">
        <v>0.1</v>
      </c>
      <c r="AS38" s="133" t="s">
        <v>297</v>
      </c>
      <c r="AT38" s="133" t="e">
        <f ca="1">[2]!xf4_ParameterValue(AW36,3)</f>
        <v>#NAME?</v>
      </c>
      <c r="AW38" s="22" t="e">
        <f ca="1">[2]!xf4_Chart2D([2]!xf_Init()&amp;[2]!xf_ScaleX(,,,,FALSE)&amp;[2]!xf_ScaleY(,,,,FALSE),[2]!xf4_C2DFit(AW36))</f>
        <v>#NAME?</v>
      </c>
    </row>
    <row r="39" spans="1:49" x14ac:dyDescent="0.25">
      <c r="F39" s="134">
        <f>'[3]RSI curves'!F39+6.5</f>
        <v>6.7</v>
      </c>
      <c r="G39" s="142" t="e">
        <f t="shared" ca="1" si="0"/>
        <v>#NAME?</v>
      </c>
      <c r="H39" s="22">
        <v>0.13333333333333333</v>
      </c>
      <c r="J39" s="70"/>
      <c r="K39" s="70"/>
      <c r="Z39" s="140">
        <f>'[3]RSI curves'!Z39+6.5</f>
        <v>6.65</v>
      </c>
      <c r="AA39" s="142" t="e">
        <f t="shared" ca="1" si="1"/>
        <v>#NAME?</v>
      </c>
      <c r="AB39" s="22">
        <v>0.15</v>
      </c>
      <c r="AD39" s="70"/>
      <c r="AO39" s="141">
        <f>'[3]RSI curves'!AO39+6.5</f>
        <v>6.6</v>
      </c>
      <c r="AP39" s="142" t="e">
        <f t="shared" ca="1" si="2"/>
        <v>#NAME?</v>
      </c>
      <c r="AQ39" s="22">
        <v>0.2</v>
      </c>
      <c r="AS39" s="133" t="s">
        <v>299</v>
      </c>
      <c r="AT39" s="133" t="e">
        <f ca="1">[2]!xf4_ParameterValue(AW36,4)</f>
        <v>#NAME?</v>
      </c>
    </row>
    <row r="40" spans="1:49" x14ac:dyDescent="0.25">
      <c r="F40" s="134">
        <f>'[3]RSI curves'!F40+6.5</f>
        <v>6.75</v>
      </c>
      <c r="G40" s="142" t="e">
        <f t="shared" ca="1" si="0"/>
        <v>#NAME?</v>
      </c>
      <c r="H40" s="22">
        <v>0.16666666666666666</v>
      </c>
      <c r="J40" s="70"/>
      <c r="K40" s="70"/>
      <c r="Z40" s="140">
        <f>'[3]RSI curves'!Z40+6.5</f>
        <v>6.7</v>
      </c>
      <c r="AA40" s="142" t="e">
        <f t="shared" ca="1" si="1"/>
        <v>#NAME?</v>
      </c>
      <c r="AB40" s="22">
        <v>0.2</v>
      </c>
      <c r="AD40" s="70"/>
      <c r="AO40" s="141">
        <f>'[3]RSI curves'!AO40+6.5</f>
        <v>6.65</v>
      </c>
      <c r="AP40" s="142" t="e">
        <f t="shared" ca="1" si="2"/>
        <v>#NAME?</v>
      </c>
      <c r="AQ40" s="22">
        <v>0.3</v>
      </c>
      <c r="AS40" s="70"/>
    </row>
    <row r="41" spans="1:49" x14ac:dyDescent="0.25">
      <c r="F41" s="134">
        <f>'[3]RSI curves'!F41+6.5</f>
        <v>6.8</v>
      </c>
      <c r="G41" s="142" t="e">
        <f t="shared" ca="1" si="0"/>
        <v>#NAME?</v>
      </c>
      <c r="H41" s="22">
        <v>0.19999999999999998</v>
      </c>
      <c r="J41" s="143" t="s">
        <v>300</v>
      </c>
      <c r="K41" s="143">
        <v>6.5</v>
      </c>
      <c r="Z41" s="140">
        <f>'[3]RSI curves'!Z41+6.5</f>
        <v>6.75</v>
      </c>
      <c r="AA41" s="142" t="e">
        <f t="shared" ca="1" si="1"/>
        <v>#NAME?</v>
      </c>
      <c r="AB41" s="22">
        <v>0.25</v>
      </c>
      <c r="AD41" s="70"/>
      <c r="AO41" s="141">
        <f>'[3]RSI curves'!AO41+6.5</f>
        <v>6.7</v>
      </c>
      <c r="AP41" s="142" t="e">
        <f t="shared" ca="1" si="2"/>
        <v>#NAME?</v>
      </c>
      <c r="AQ41" s="22">
        <v>0.4</v>
      </c>
      <c r="AS41" s="70"/>
    </row>
    <row r="42" spans="1:49" x14ac:dyDescent="0.25">
      <c r="F42" s="134">
        <f>'[3]RSI curves'!F42+6.5</f>
        <v>6.85</v>
      </c>
      <c r="G42" s="142" t="e">
        <f t="shared" ca="1" si="0"/>
        <v>#NAME?</v>
      </c>
      <c r="H42" s="22">
        <v>0.23333333333333331</v>
      </c>
      <c r="J42" s="143" t="s">
        <v>288</v>
      </c>
      <c r="K42" s="143" t="e">
        <f ca="1" xml:space="preserve"> (K34+((K35-K34)/(1+EXP((K36-K41)/K37))))</f>
        <v>#NAME?</v>
      </c>
      <c r="Z42" s="140">
        <f>'[3]RSI curves'!Z42+6.5</f>
        <v>6.8</v>
      </c>
      <c r="AA42" s="142" t="e">
        <f t="shared" ca="1" si="1"/>
        <v>#NAME?</v>
      </c>
      <c r="AB42" s="22">
        <v>0.3</v>
      </c>
      <c r="AD42" s="133" t="s">
        <v>300</v>
      </c>
      <c r="AE42" s="133">
        <v>0</v>
      </c>
      <c r="AO42" s="141">
        <f>'[3]RSI curves'!AO42+6.5</f>
        <v>6.75</v>
      </c>
      <c r="AP42" s="142" t="e">
        <f t="shared" ca="1" si="2"/>
        <v>#NAME?</v>
      </c>
      <c r="AQ42" s="22">
        <v>0.5</v>
      </c>
      <c r="AS42" s="70"/>
    </row>
    <row r="43" spans="1:49" x14ac:dyDescent="0.25">
      <c r="F43" s="134">
        <f>'[3]RSI curves'!F43+6.5</f>
        <v>6.9</v>
      </c>
      <c r="G43" s="142" t="e">
        <f t="shared" ca="1" si="0"/>
        <v>#NAME?</v>
      </c>
      <c r="H43" s="22">
        <v>0.26666666666666666</v>
      </c>
      <c r="Z43" s="140">
        <f>'[3]RSI curves'!Z43+6.5</f>
        <v>6.85</v>
      </c>
      <c r="AA43" s="142" t="e">
        <f t="shared" ca="1" si="1"/>
        <v>#NAME?</v>
      </c>
      <c r="AB43" s="22">
        <v>0.35</v>
      </c>
      <c r="AD43" s="133" t="s">
        <v>288</v>
      </c>
      <c r="AE43" s="133" t="e">
        <f ca="1" xml:space="preserve"> (AE35+((AE36-AE35)/(1+EXP((AE37-AE42)/AE38))))</f>
        <v>#NAME?</v>
      </c>
      <c r="AO43" s="141">
        <f>'[3]RSI curves'!AO43+6.5</f>
        <v>6.8</v>
      </c>
      <c r="AP43" s="142" t="e">
        <f t="shared" ca="1" si="2"/>
        <v>#NAME?</v>
      </c>
      <c r="AQ43" s="22">
        <v>0.6</v>
      </c>
      <c r="AS43" s="133" t="s">
        <v>300</v>
      </c>
      <c r="AT43" s="133">
        <v>-10</v>
      </c>
    </row>
    <row r="44" spans="1:49" x14ac:dyDescent="0.25">
      <c r="F44" s="134">
        <f>'[3]RSI curves'!F44+6.5</f>
        <v>6.95</v>
      </c>
      <c r="G44" s="142" t="e">
        <f t="shared" ca="1" si="0"/>
        <v>#NAME?</v>
      </c>
      <c r="H44" s="22">
        <v>0.3</v>
      </c>
      <c r="Z44" s="140">
        <f>'[3]RSI curves'!Z44+6.5</f>
        <v>6.9</v>
      </c>
      <c r="AA44" s="142" t="e">
        <f t="shared" ca="1" si="1"/>
        <v>#NAME?</v>
      </c>
      <c r="AB44" s="22">
        <v>0.4</v>
      </c>
      <c r="AO44" s="141">
        <f>'[3]RSI curves'!AO44+6.5</f>
        <v>6.85</v>
      </c>
      <c r="AP44" s="142" t="e">
        <f t="shared" ca="1" si="2"/>
        <v>#NAME?</v>
      </c>
      <c r="AQ44" s="22">
        <v>0.7</v>
      </c>
      <c r="AS44" s="133" t="s">
        <v>288</v>
      </c>
      <c r="AT44" s="133" t="e">
        <f ca="1" xml:space="preserve"> (AT36+((AT37-AT36)/(1+EXP((AT38-AT43)/AT39))))</f>
        <v>#NAME?</v>
      </c>
    </row>
    <row r="45" spans="1:49" x14ac:dyDescent="0.25">
      <c r="F45" s="134">
        <f>'[3]RSI curves'!F45+6.5</f>
        <v>7</v>
      </c>
      <c r="G45" s="142" t="e">
        <f t="shared" ca="1" si="0"/>
        <v>#NAME?</v>
      </c>
      <c r="H45" s="22">
        <v>0.33333333333333331</v>
      </c>
      <c r="Z45" s="140">
        <f>'[3]RSI curves'!Z45+6.5</f>
        <v>6.95</v>
      </c>
      <c r="AA45" s="142" t="e">
        <f t="shared" ca="1" si="1"/>
        <v>#NAME?</v>
      </c>
      <c r="AB45" s="22">
        <v>0.45</v>
      </c>
      <c r="AO45" s="141">
        <f>'[3]RSI curves'!AO45+6.5</f>
        <v>6.9</v>
      </c>
      <c r="AP45" s="142" t="e">
        <f t="shared" ca="1" si="2"/>
        <v>#NAME?</v>
      </c>
      <c r="AQ45" s="22">
        <v>0.8</v>
      </c>
    </row>
    <row r="46" spans="1:49" x14ac:dyDescent="0.25">
      <c r="F46" s="134">
        <f>'[3]RSI curves'!F46+6.5</f>
        <v>7.05</v>
      </c>
      <c r="G46" s="142" t="e">
        <f t="shared" ca="1" si="0"/>
        <v>#NAME?</v>
      </c>
      <c r="H46" s="22">
        <v>0.3666666666666667</v>
      </c>
      <c r="J46" s="22" t="s">
        <v>301</v>
      </c>
      <c r="Z46" s="140">
        <f>'[3]RSI curves'!Z46+6.5</f>
        <v>7</v>
      </c>
      <c r="AA46" s="142" t="e">
        <f t="shared" ca="1" si="1"/>
        <v>#NAME?</v>
      </c>
      <c r="AB46" s="22">
        <v>0.5</v>
      </c>
      <c r="AO46" s="141">
        <f>'[3]RSI curves'!AO46+6.5</f>
        <v>6.95</v>
      </c>
      <c r="AP46" s="142" t="e">
        <f t="shared" ca="1" si="2"/>
        <v>#NAME?</v>
      </c>
      <c r="AQ46" s="22">
        <v>0.9</v>
      </c>
    </row>
    <row r="47" spans="1:49" x14ac:dyDescent="0.25">
      <c r="F47" s="134">
        <f>'[3]RSI curves'!F47+6.5</f>
        <v>7.1</v>
      </c>
      <c r="G47" s="142" t="e">
        <f t="shared" ca="1" si="0"/>
        <v>#NAME?</v>
      </c>
      <c r="H47" s="22">
        <v>0.39999999999999997</v>
      </c>
      <c r="J47" s="22" t="s">
        <v>294</v>
      </c>
      <c r="K47" s="22">
        <v>0.23057142012068005</v>
      </c>
      <c r="Z47" s="140">
        <f>'[3]RSI curves'!Z47+6.5</f>
        <v>7.05</v>
      </c>
      <c r="AA47" s="142" t="e">
        <f t="shared" ca="1" si="1"/>
        <v>#NAME?</v>
      </c>
      <c r="AB47" s="22">
        <v>0.55000000000000004</v>
      </c>
      <c r="AO47" s="141">
        <f>'[3]RSI curves'!AO47+6.5</f>
        <v>7</v>
      </c>
      <c r="AP47" s="142" t="e">
        <f t="shared" ca="1" si="2"/>
        <v>#NAME?</v>
      </c>
      <c r="AQ47" s="22">
        <v>1</v>
      </c>
    </row>
    <row r="48" spans="1:49" x14ac:dyDescent="0.25">
      <c r="F48" s="134">
        <f>'[3]RSI curves'!F48+6.5</f>
        <v>7.15</v>
      </c>
      <c r="G48" s="142" t="e">
        <f t="shared" ca="1" si="0"/>
        <v>#NAME?</v>
      </c>
      <c r="H48" s="22">
        <v>0.43333333333333335</v>
      </c>
      <c r="J48" s="22" t="s">
        <v>295</v>
      </c>
      <c r="K48" s="22">
        <v>1.0031481298341403</v>
      </c>
      <c r="Z48" s="140">
        <f>'[3]RSI curves'!Z48+6.5</f>
        <v>7.1</v>
      </c>
      <c r="AA48" s="142" t="e">
        <f t="shared" ca="1" si="1"/>
        <v>#NAME?</v>
      </c>
      <c r="AB48" s="22">
        <v>0.6</v>
      </c>
      <c r="AO48" s="141">
        <f>'[3]RSI curves'!AO48+6.5</f>
        <v>7.05</v>
      </c>
      <c r="AP48" s="142" t="e">
        <f t="shared" ca="1" si="2"/>
        <v>#NAME?</v>
      </c>
      <c r="AQ48" s="22">
        <v>1</v>
      </c>
    </row>
    <row r="49" spans="6:46" x14ac:dyDescent="0.25">
      <c r="F49" s="134">
        <f>'[3]RSI curves'!F49+6.5</f>
        <v>7.2</v>
      </c>
      <c r="G49" s="142" t="e">
        <f t="shared" ca="1" si="0"/>
        <v>#NAME?</v>
      </c>
      <c r="H49" s="22">
        <v>0.46666666666666662</v>
      </c>
      <c r="J49" s="22" t="s">
        <v>297</v>
      </c>
      <c r="K49" s="22">
        <v>7.428276380426861</v>
      </c>
      <c r="Z49" s="140">
        <f>'[3]RSI curves'!Z49+6.5</f>
        <v>7.15</v>
      </c>
      <c r="AA49" s="142" t="e">
        <f t="shared" ca="1" si="1"/>
        <v>#NAME?</v>
      </c>
      <c r="AB49" s="22">
        <v>0.65</v>
      </c>
      <c r="AD49" s="22" t="s">
        <v>301</v>
      </c>
      <c r="AO49" s="141">
        <f>'[3]RSI curves'!AO49+6.5</f>
        <v>7.1</v>
      </c>
      <c r="AP49" s="142" t="e">
        <f t="shared" ca="1" si="2"/>
        <v>#NAME?</v>
      </c>
      <c r="AQ49" s="22">
        <v>1</v>
      </c>
    </row>
    <row r="50" spans="6:46" x14ac:dyDescent="0.25">
      <c r="F50" s="134">
        <f>'[3]RSI curves'!F50+6.5</f>
        <v>7.25</v>
      </c>
      <c r="G50" s="142" t="e">
        <f t="shared" ca="1" si="0"/>
        <v>#NAME?</v>
      </c>
      <c r="H50" s="22">
        <v>0.5</v>
      </c>
      <c r="J50" s="22" t="s">
        <v>299</v>
      </c>
      <c r="K50" s="22">
        <v>0.21519924223182268</v>
      </c>
      <c r="Z50" s="140">
        <f>'[3]RSI curves'!Z50+6.5</f>
        <v>7.2</v>
      </c>
      <c r="AA50" s="142" t="e">
        <f t="shared" ca="1" si="1"/>
        <v>#NAME?</v>
      </c>
      <c r="AB50" s="22">
        <v>0.7</v>
      </c>
      <c r="AD50" s="22" t="s">
        <v>294</v>
      </c>
      <c r="AE50" s="22">
        <v>-5.0319227920927821E-2</v>
      </c>
      <c r="AO50" s="141">
        <f>'[3]RSI curves'!AO50+6.5</f>
        <v>7.15</v>
      </c>
      <c r="AP50" s="142" t="e">
        <f t="shared" ca="1" si="2"/>
        <v>#NAME?</v>
      </c>
      <c r="AQ50" s="22">
        <v>1</v>
      </c>
      <c r="AS50" s="22" t="s">
        <v>301</v>
      </c>
    </row>
    <row r="51" spans="6:46" x14ac:dyDescent="0.25">
      <c r="F51" s="134">
        <f>'[3]RSI curves'!F51+6.5</f>
        <v>7.3</v>
      </c>
      <c r="G51" s="142" t="e">
        <f t="shared" ca="1" si="0"/>
        <v>#NAME?</v>
      </c>
      <c r="H51" s="22">
        <v>0.53333333333333333</v>
      </c>
      <c r="Z51" s="140">
        <f>'[3]RSI curves'!Z51+6.5</f>
        <v>7.25</v>
      </c>
      <c r="AA51" s="142" t="e">
        <f t="shared" ca="1" si="1"/>
        <v>#NAME?</v>
      </c>
      <c r="AB51" s="22">
        <v>0.75</v>
      </c>
      <c r="AD51" s="22" t="s">
        <v>295</v>
      </c>
      <c r="AE51" s="22">
        <v>1.0100370037357269</v>
      </c>
      <c r="AO51" s="141">
        <f>'[3]RSI curves'!AO51+6.5</f>
        <v>7.2</v>
      </c>
      <c r="AP51" s="142" t="e">
        <f t="shared" ca="1" si="2"/>
        <v>#NAME?</v>
      </c>
      <c r="AQ51" s="22">
        <v>1</v>
      </c>
      <c r="AS51" s="22" t="s">
        <v>294</v>
      </c>
      <c r="AT51" s="22">
        <v>-6.4239765034220089E-2</v>
      </c>
    </row>
    <row r="52" spans="6:46" x14ac:dyDescent="0.25">
      <c r="F52" s="134">
        <f>'[3]RSI curves'!F52+6.5</f>
        <v>7.35</v>
      </c>
      <c r="G52" s="142" t="e">
        <f t="shared" ca="1" si="0"/>
        <v>#NAME?</v>
      </c>
      <c r="H52" s="22">
        <v>0.56666666666666665</v>
      </c>
      <c r="Z52" s="140">
        <f>'[3]RSI curves'!Z52+6.5</f>
        <v>7.3</v>
      </c>
      <c r="AA52" s="142" t="e">
        <f t="shared" ca="1" si="1"/>
        <v>#NAME?</v>
      </c>
      <c r="AB52" s="22">
        <v>0.8</v>
      </c>
      <c r="AD52" s="22" t="s">
        <v>297</v>
      </c>
      <c r="AE52" s="22">
        <v>6.9763201456844302</v>
      </c>
      <c r="AO52" s="141">
        <f>'[3]RSI curves'!AO52+6.5</f>
        <v>7.25</v>
      </c>
      <c r="AP52" s="142" t="e">
        <f t="shared" ca="1" si="2"/>
        <v>#NAME?</v>
      </c>
      <c r="AQ52" s="22">
        <v>1</v>
      </c>
      <c r="AS52" s="22" t="s">
        <v>295</v>
      </c>
      <c r="AT52" s="22">
        <v>1.0052020222699449</v>
      </c>
    </row>
    <row r="53" spans="6:46" x14ac:dyDescent="0.25">
      <c r="F53" s="134">
        <f>'[3]RSI curves'!F53+6.5</f>
        <v>7.4</v>
      </c>
      <c r="G53" s="142" t="e">
        <f t="shared" ca="1" si="0"/>
        <v>#NAME?</v>
      </c>
      <c r="H53" s="22">
        <v>0.6</v>
      </c>
      <c r="Z53" s="140">
        <f>'[3]RSI curves'!Z53+6.5</f>
        <v>7.35</v>
      </c>
      <c r="AA53" s="142" t="e">
        <f t="shared" ca="1" si="1"/>
        <v>#NAME?</v>
      </c>
      <c r="AB53" s="22">
        <v>0.85</v>
      </c>
      <c r="AD53" s="22" t="s">
        <v>299</v>
      </c>
      <c r="AE53" s="22">
        <v>0.20991267816860448</v>
      </c>
      <c r="AO53" s="141">
        <f>'[3]RSI curves'!AO53+6.5</f>
        <v>7.3</v>
      </c>
      <c r="AP53" s="142" t="e">
        <f t="shared" ca="1" si="2"/>
        <v>#NAME?</v>
      </c>
      <c r="AQ53" s="22">
        <v>1</v>
      </c>
      <c r="AS53" s="22" t="s">
        <v>297</v>
      </c>
      <c r="AT53" s="22">
        <v>6.7333692963172807</v>
      </c>
    </row>
    <row r="54" spans="6:46" x14ac:dyDescent="0.25">
      <c r="F54" s="134">
        <f>'[3]RSI curves'!F54+6.5</f>
        <v>7.45</v>
      </c>
      <c r="G54" s="142" t="e">
        <f t="shared" ca="1" si="0"/>
        <v>#NAME?</v>
      </c>
      <c r="H54" s="22">
        <v>0.6333333333333333</v>
      </c>
      <c r="J54" s="22" t="s">
        <v>300</v>
      </c>
      <c r="K54" s="22">
        <v>10000</v>
      </c>
      <c r="Z54" s="140">
        <f>'[3]RSI curves'!Z54+6.5</f>
        <v>7.4</v>
      </c>
      <c r="AA54" s="142" t="e">
        <f t="shared" ca="1" si="1"/>
        <v>#NAME?</v>
      </c>
      <c r="AB54" s="22">
        <v>0.9</v>
      </c>
      <c r="AO54" s="141">
        <f>'[3]RSI curves'!AO54+6.5</f>
        <v>7.35</v>
      </c>
      <c r="AP54" s="142" t="e">
        <f t="shared" ca="1" si="2"/>
        <v>#NAME?</v>
      </c>
      <c r="AQ54" s="22">
        <v>1</v>
      </c>
      <c r="AS54" s="22" t="s">
        <v>299</v>
      </c>
      <c r="AT54" s="22">
        <v>0.10489888474526737</v>
      </c>
    </row>
    <row r="55" spans="6:46" x14ac:dyDescent="0.25">
      <c r="F55" s="134">
        <f>'[3]RSI curves'!F55+6.5</f>
        <v>7.5</v>
      </c>
      <c r="G55" s="142" t="e">
        <f t="shared" ca="1" si="0"/>
        <v>#NAME?</v>
      </c>
      <c r="H55" s="22">
        <v>0.66666666666666663</v>
      </c>
      <c r="J55" s="22" t="s">
        <v>288</v>
      </c>
      <c r="K55" s="22">
        <f xml:space="preserve"> (K47+((K48-K47)/(1+EXP((K49-K54)/K50))))</f>
        <v>1.0031481298341403</v>
      </c>
      <c r="Z55" s="140">
        <f>'[3]RSI curves'!Z55+6.5</f>
        <v>7.45</v>
      </c>
      <c r="AA55" s="142" t="e">
        <f t="shared" ca="1" si="1"/>
        <v>#NAME?</v>
      </c>
      <c r="AB55" s="22">
        <v>0.95</v>
      </c>
      <c r="AO55" s="141">
        <f>'[3]RSI curves'!AO55+6.5</f>
        <v>7.4</v>
      </c>
      <c r="AP55" s="142" t="e">
        <f t="shared" ca="1" si="2"/>
        <v>#NAME?</v>
      </c>
      <c r="AQ55" s="22">
        <v>1</v>
      </c>
    </row>
    <row r="56" spans="6:46" x14ac:dyDescent="0.25">
      <c r="F56" s="134">
        <f>'[3]RSI curves'!F56+6.5</f>
        <v>7.55</v>
      </c>
      <c r="G56" s="142" t="e">
        <f t="shared" ca="1" si="0"/>
        <v>#NAME?</v>
      </c>
      <c r="H56" s="22">
        <v>0.7</v>
      </c>
      <c r="Z56" s="140">
        <f>'[3]RSI curves'!Z56+6.5</f>
        <v>7.5</v>
      </c>
      <c r="AA56" s="142" t="e">
        <f t="shared" ca="1" si="1"/>
        <v>#NAME?</v>
      </c>
      <c r="AB56" s="22">
        <v>1</v>
      </c>
      <c r="AO56" s="141">
        <f>'[3]RSI curves'!AO56+6.5</f>
        <v>7.45</v>
      </c>
      <c r="AP56" s="142" t="e">
        <f t="shared" ca="1" si="2"/>
        <v>#NAME?</v>
      </c>
      <c r="AQ56" s="22">
        <v>1</v>
      </c>
    </row>
    <row r="57" spans="6:46" x14ac:dyDescent="0.25">
      <c r="F57" s="134">
        <f>'[3]RSI curves'!F57+6.5</f>
        <v>7.6</v>
      </c>
      <c r="G57" s="142" t="e">
        <f t="shared" ca="1" si="0"/>
        <v>#NAME?</v>
      </c>
      <c r="H57" s="22">
        <v>0.73333333333333339</v>
      </c>
      <c r="Z57" s="140">
        <f>'[3]RSI curves'!Z57+6.5</f>
        <v>7.55</v>
      </c>
      <c r="AA57" s="142" t="e">
        <f t="shared" ca="1" si="1"/>
        <v>#NAME?</v>
      </c>
      <c r="AB57" s="22">
        <v>1</v>
      </c>
      <c r="AD57" s="22" t="s">
        <v>300</v>
      </c>
      <c r="AE57" s="22">
        <v>10</v>
      </c>
      <c r="AO57" s="141">
        <f>'[3]RSI curves'!AO57+6.5</f>
        <v>7.5</v>
      </c>
      <c r="AP57" s="142" t="e">
        <f t="shared" ca="1" si="2"/>
        <v>#NAME?</v>
      </c>
      <c r="AQ57" s="22">
        <v>1</v>
      </c>
    </row>
    <row r="58" spans="6:46" x14ac:dyDescent="0.25">
      <c r="F58" s="134">
        <f>'[3]RSI curves'!F58+6.5</f>
        <v>7.65</v>
      </c>
      <c r="G58" s="142" t="e">
        <f t="shared" ca="1" si="0"/>
        <v>#NAME?</v>
      </c>
      <c r="H58" s="22">
        <v>0.76666666666666661</v>
      </c>
      <c r="Z58" s="140">
        <f>'[3]RSI curves'!Z58+6.5</f>
        <v>7.6</v>
      </c>
      <c r="AA58" s="142" t="e">
        <f t="shared" ca="1" si="1"/>
        <v>#NAME?</v>
      </c>
      <c r="AB58" s="22">
        <v>1</v>
      </c>
      <c r="AD58" s="22" t="s">
        <v>288</v>
      </c>
      <c r="AE58" s="133">
        <f xml:space="preserve"> (AE50+((AE51-AE50)/(1+EXP((AE52-AE57)/AE53))))</f>
        <v>1.0100364153368586</v>
      </c>
      <c r="AO58" s="141">
        <f>'[3]RSI curves'!AO58+6.5</f>
        <v>7.55</v>
      </c>
      <c r="AP58" s="142" t="e">
        <f t="shared" ca="1" si="2"/>
        <v>#NAME?</v>
      </c>
      <c r="AQ58" s="22">
        <v>1</v>
      </c>
      <c r="AS58" s="22" t="s">
        <v>300</v>
      </c>
      <c r="AT58" s="22">
        <v>0</v>
      </c>
    </row>
    <row r="59" spans="6:46" x14ac:dyDescent="0.25">
      <c r="F59" s="134">
        <f>'[3]RSI curves'!F59+6.5</f>
        <v>7.7</v>
      </c>
      <c r="G59" s="142" t="e">
        <f t="shared" ca="1" si="0"/>
        <v>#NAME?</v>
      </c>
      <c r="H59" s="22">
        <v>0.79999999999999993</v>
      </c>
      <c r="Z59" s="140">
        <f>'[3]RSI curves'!Z59+6.5</f>
        <v>7.65</v>
      </c>
      <c r="AA59" s="142" t="e">
        <f t="shared" ca="1" si="1"/>
        <v>#NAME?</v>
      </c>
      <c r="AB59" s="22">
        <v>1</v>
      </c>
      <c r="AO59" s="141">
        <f>'[3]RSI curves'!AO59+6.5</f>
        <v>7.6</v>
      </c>
      <c r="AP59" s="142" t="e">
        <f t="shared" ca="1" si="2"/>
        <v>#NAME?</v>
      </c>
      <c r="AQ59" s="22">
        <v>1</v>
      </c>
      <c r="AS59" s="22" t="s">
        <v>288</v>
      </c>
      <c r="AT59" s="133">
        <f xml:space="preserve"> (AT51+((AT52-AT51)/(1+EXP((AT53-AT58)/AT54))))</f>
        <v>-6.4239765034220089E-2</v>
      </c>
    </row>
    <row r="60" spans="6:46" x14ac:dyDescent="0.25">
      <c r="F60" s="134">
        <f>'[3]RSI curves'!F60+6.5</f>
        <v>7.75</v>
      </c>
      <c r="G60" s="142" t="e">
        <f t="shared" ca="1" si="0"/>
        <v>#NAME?</v>
      </c>
      <c r="H60" s="22">
        <v>0.83333333333333326</v>
      </c>
      <c r="Z60" s="140">
        <f>'[3]RSI curves'!Z60+6.5</f>
        <v>7.7</v>
      </c>
      <c r="AA60" s="142" t="e">
        <f t="shared" ca="1" si="1"/>
        <v>#NAME?</v>
      </c>
      <c r="AB60" s="22">
        <v>1</v>
      </c>
      <c r="AO60" s="141">
        <f>'[3]RSI curves'!AO60+6.5</f>
        <v>7.65</v>
      </c>
      <c r="AP60" s="142" t="e">
        <f t="shared" ca="1" si="2"/>
        <v>#NAME?</v>
      </c>
      <c r="AQ60" s="22">
        <v>1</v>
      </c>
    </row>
    <row r="61" spans="6:46" x14ac:dyDescent="0.25">
      <c r="F61" s="134">
        <f>'[3]RSI curves'!F61+6.5</f>
        <v>7.8</v>
      </c>
      <c r="G61" s="142" t="e">
        <f t="shared" ca="1" si="0"/>
        <v>#NAME?</v>
      </c>
      <c r="H61" s="22">
        <v>0.8666666666666667</v>
      </c>
      <c r="Z61" s="140">
        <f>'[3]RSI curves'!Z61+6.5</f>
        <v>7.75</v>
      </c>
      <c r="AA61" s="142" t="e">
        <f t="shared" ca="1" si="1"/>
        <v>#NAME?</v>
      </c>
      <c r="AB61" s="22">
        <v>1</v>
      </c>
      <c r="AO61" s="141">
        <f>'[3]RSI curves'!AO61+6.5</f>
        <v>7.7</v>
      </c>
      <c r="AP61" s="142" t="e">
        <f t="shared" ca="1" si="2"/>
        <v>#NAME?</v>
      </c>
      <c r="AQ61" s="22">
        <v>1</v>
      </c>
    </row>
    <row r="62" spans="6:46" x14ac:dyDescent="0.25">
      <c r="F62" s="134">
        <f>'[3]RSI curves'!F62+6.5</f>
        <v>7.85</v>
      </c>
      <c r="G62" s="142" t="e">
        <f t="shared" ca="1" si="0"/>
        <v>#NAME?</v>
      </c>
      <c r="H62" s="22">
        <v>0.9</v>
      </c>
      <c r="Z62" s="140">
        <f>'[3]RSI curves'!Z62+6.5</f>
        <v>7.8</v>
      </c>
      <c r="AA62" s="142" t="e">
        <f t="shared" ca="1" si="1"/>
        <v>#NAME?</v>
      </c>
      <c r="AB62" s="22">
        <v>1</v>
      </c>
      <c r="AO62" s="141">
        <f>'[3]RSI curves'!AO62+6.5</f>
        <v>7.75</v>
      </c>
      <c r="AP62" s="142" t="e">
        <f t="shared" ca="1" si="2"/>
        <v>#NAME?</v>
      </c>
      <c r="AQ62" s="22">
        <v>1</v>
      </c>
    </row>
    <row r="63" spans="6:46" x14ac:dyDescent="0.25">
      <c r="F63" s="134">
        <f>'[3]RSI curves'!F63+6.5</f>
        <v>7.9</v>
      </c>
      <c r="G63" s="142" t="e">
        <f t="shared" ca="1" si="0"/>
        <v>#NAME?</v>
      </c>
      <c r="H63" s="22">
        <v>0.93333333333333324</v>
      </c>
      <c r="Z63" s="140">
        <f>'[3]RSI curves'!Z63+6.5</f>
        <v>7.85</v>
      </c>
      <c r="AA63" s="142" t="e">
        <f t="shared" ca="1" si="1"/>
        <v>#NAME?</v>
      </c>
      <c r="AB63" s="22">
        <v>1</v>
      </c>
      <c r="AO63" s="141">
        <f>'[3]RSI curves'!AO63+6.5</f>
        <v>7.8</v>
      </c>
      <c r="AP63" s="142" t="e">
        <f t="shared" ca="1" si="2"/>
        <v>#NAME?</v>
      </c>
      <c r="AQ63" s="22">
        <v>1</v>
      </c>
    </row>
    <row r="64" spans="6:46" x14ac:dyDescent="0.25">
      <c r="F64" s="134">
        <f>'[3]RSI curves'!F64+6.5</f>
        <v>7.95</v>
      </c>
      <c r="G64" s="142" t="e">
        <f t="shared" ca="1" si="0"/>
        <v>#NAME?</v>
      </c>
      <c r="H64" s="22">
        <v>0.96666666666666656</v>
      </c>
      <c r="Z64" s="140">
        <f>'[3]RSI curves'!Z64+6.5</f>
        <v>7.9</v>
      </c>
      <c r="AA64" s="142" t="e">
        <f t="shared" ca="1" si="1"/>
        <v>#NAME?</v>
      </c>
      <c r="AB64" s="22">
        <v>1</v>
      </c>
      <c r="AO64" s="141">
        <f>'[3]RSI curves'!AO64+6.5</f>
        <v>7.85</v>
      </c>
      <c r="AP64" s="142" t="e">
        <f t="shared" ca="1" si="2"/>
        <v>#NAME?</v>
      </c>
      <c r="AQ64" s="22">
        <v>1</v>
      </c>
    </row>
    <row r="65" spans="6:45" x14ac:dyDescent="0.25">
      <c r="F65" s="134">
        <f>'[3]RSI curves'!F65+6.5</f>
        <v>8</v>
      </c>
      <c r="G65" s="142" t="e">
        <f t="shared" ca="1" si="0"/>
        <v>#NAME?</v>
      </c>
      <c r="H65" s="22">
        <v>1</v>
      </c>
      <c r="Z65" s="140">
        <f>'[3]RSI curves'!Z65+6.5</f>
        <v>7.95</v>
      </c>
      <c r="AA65" s="142" t="e">
        <f t="shared" ca="1" si="1"/>
        <v>#NAME?</v>
      </c>
      <c r="AB65" s="22">
        <v>1</v>
      </c>
      <c r="AO65" s="141">
        <f>'[3]RSI curves'!AO65+6.5</f>
        <v>7.9</v>
      </c>
      <c r="AP65" s="142" t="e">
        <f t="shared" ca="1" si="2"/>
        <v>#NAME?</v>
      </c>
      <c r="AQ65" s="22">
        <v>1</v>
      </c>
    </row>
    <row r="66" spans="6:45" x14ac:dyDescent="0.25">
      <c r="F66" s="134">
        <f>'[3]RSI curves'!F66+6.5</f>
        <v>8.0500000000000007</v>
      </c>
      <c r="G66" s="142" t="e">
        <f t="shared" ca="1" si="0"/>
        <v>#NAME?</v>
      </c>
      <c r="H66" s="22">
        <v>1</v>
      </c>
      <c r="J66" s="22" t="e">
        <f ca="1">[2]!xf4_Chart2D([2]!xf_Init()&amp;[2]!xf_ScaleX(,,,,FALSE)&amp;[2]!xf_ScaleY(,,,,FALSE),[2]!xf4_C2DFit(J67))</f>
        <v>#NAME?</v>
      </c>
      <c r="Z66" s="140">
        <f>'[3]RSI curves'!Z66+6.5</f>
        <v>8</v>
      </c>
      <c r="AA66" s="142" t="e">
        <f t="shared" ca="1" si="1"/>
        <v>#NAME?</v>
      </c>
      <c r="AB66" s="22">
        <v>1</v>
      </c>
      <c r="AO66" s="141">
        <f>'[3]RSI curves'!AO66+6.5</f>
        <v>7.95</v>
      </c>
      <c r="AP66" s="142" t="e">
        <f t="shared" ca="1" si="2"/>
        <v>#NAME?</v>
      </c>
      <c r="AQ66" s="22">
        <v>1</v>
      </c>
    </row>
    <row r="67" spans="6:45" x14ac:dyDescent="0.25">
      <c r="F67" s="134">
        <f>'[3]RSI curves'!F67+6.5</f>
        <v>8.1</v>
      </c>
      <c r="G67" s="142" t="e">
        <f t="shared" ca="1" si="0"/>
        <v>#NAME?</v>
      </c>
      <c r="H67" s="22">
        <v>1</v>
      </c>
      <c r="J67" s="22" t="e">
        <f ca="1">[2]!xf4_FitData("",[2]!xf4_SetModel("600"),[2]!xf4_SetParameters(0,FALSE,TRUE,100,FALSE,TRUE,1,FALSE,TRUE,1,FALSE,TRUE),[2]!xf4_SetData(,$F$35:$F$113,,$H$35:$H$113))</f>
        <v>#NAME?</v>
      </c>
      <c r="Z67" s="140">
        <f>'[3]RSI curves'!Z67+6.5</f>
        <v>9</v>
      </c>
      <c r="AA67" s="142" t="e">
        <f t="shared" ca="1" si="1"/>
        <v>#NAME?</v>
      </c>
      <c r="AB67" s="22">
        <v>1</v>
      </c>
      <c r="AO67" s="141">
        <f>'[3]RSI curves'!AO67+6.5</f>
        <v>8</v>
      </c>
      <c r="AP67" s="142" t="e">
        <f t="shared" ca="1" si="2"/>
        <v>#NAME?</v>
      </c>
      <c r="AQ67" s="22">
        <v>1</v>
      </c>
    </row>
    <row r="68" spans="6:45" x14ac:dyDescent="0.25">
      <c r="F68" s="134">
        <f>'[3]RSI curves'!F68+6.5</f>
        <v>8.15</v>
      </c>
      <c r="G68" s="142" t="e">
        <f t="shared" ca="1" si="0"/>
        <v>#NAME?</v>
      </c>
      <c r="H68" s="22">
        <v>1</v>
      </c>
      <c r="Z68" s="140">
        <f>'[3]RSI curves'!Z68+6.5</f>
        <v>10</v>
      </c>
      <c r="AA68" s="142" t="e">
        <f t="shared" ca="1" si="1"/>
        <v>#NAME?</v>
      </c>
      <c r="AB68" s="22">
        <v>1</v>
      </c>
      <c r="AO68" s="141">
        <f>'[3]RSI curves'!AO68+6.5</f>
        <v>9</v>
      </c>
      <c r="AP68" s="142" t="e">
        <f t="shared" ca="1" si="2"/>
        <v>#NAME?</v>
      </c>
      <c r="AQ68" s="22">
        <v>1</v>
      </c>
    </row>
    <row r="69" spans="6:45" x14ac:dyDescent="0.25">
      <c r="F69" s="134">
        <f>'[3]RSI curves'!F69+6.5</f>
        <v>8.1999999999999993</v>
      </c>
      <c r="G69" s="142" t="e">
        <f t="shared" ca="1" si="0"/>
        <v>#NAME?</v>
      </c>
      <c r="H69" s="22">
        <v>1</v>
      </c>
      <c r="Z69" s="140">
        <f>'[3]RSI curves'!Z69+6.5</f>
        <v>11</v>
      </c>
      <c r="AA69" s="142" t="e">
        <f t="shared" ca="1" si="1"/>
        <v>#NAME?</v>
      </c>
      <c r="AB69" s="22">
        <v>1</v>
      </c>
      <c r="AO69" s="141">
        <f>'[3]RSI curves'!AO69+6.5</f>
        <v>10</v>
      </c>
      <c r="AP69" s="142" t="e">
        <f t="shared" ca="1" si="2"/>
        <v>#NAME?</v>
      </c>
      <c r="AQ69" s="22">
        <v>1</v>
      </c>
    </row>
    <row r="70" spans="6:45" x14ac:dyDescent="0.25">
      <c r="F70" s="134">
        <f>'[3]RSI curves'!F70+6.5</f>
        <v>8.25</v>
      </c>
      <c r="G70" s="142" t="e">
        <f t="shared" ca="1" si="0"/>
        <v>#NAME?</v>
      </c>
      <c r="H70" s="22">
        <v>1</v>
      </c>
      <c r="Z70" s="140">
        <f>'[3]RSI curves'!Z70+6.5</f>
        <v>12</v>
      </c>
      <c r="AA70" s="142" t="e">
        <f t="shared" ca="1" si="1"/>
        <v>#NAME?</v>
      </c>
      <c r="AB70" s="22">
        <v>1</v>
      </c>
      <c r="AO70" s="141">
        <f>'[3]RSI curves'!AO70+6.5</f>
        <v>11</v>
      </c>
      <c r="AP70" s="142" t="e">
        <f t="shared" ca="1" si="2"/>
        <v>#NAME?</v>
      </c>
      <c r="AQ70" s="22">
        <v>1</v>
      </c>
    </row>
    <row r="71" spans="6:45" x14ac:dyDescent="0.25">
      <c r="F71" s="134">
        <f>'[3]RSI curves'!F71+6.5</f>
        <v>8.3000000000000007</v>
      </c>
      <c r="G71" s="142" t="e">
        <f t="shared" ca="1" si="0"/>
        <v>#NAME?</v>
      </c>
      <c r="H71" s="22">
        <v>1</v>
      </c>
      <c r="Z71" s="140">
        <f>'[3]RSI curves'!Z71+6.5</f>
        <v>13</v>
      </c>
      <c r="AA71" s="142" t="e">
        <f t="shared" ca="1" si="1"/>
        <v>#NAME?</v>
      </c>
      <c r="AB71" s="22">
        <v>1</v>
      </c>
      <c r="AO71" s="141">
        <f>'[3]RSI curves'!AO71+6.5</f>
        <v>12</v>
      </c>
      <c r="AP71" s="142" t="e">
        <f t="shared" ca="1" si="2"/>
        <v>#NAME?</v>
      </c>
      <c r="AQ71" s="22">
        <v>1</v>
      </c>
    </row>
    <row r="72" spans="6:45" x14ac:dyDescent="0.25">
      <c r="F72" s="134">
        <f>'[3]RSI curves'!F72+6.5</f>
        <v>8.35</v>
      </c>
      <c r="G72" s="142" t="e">
        <f t="shared" ca="1" si="0"/>
        <v>#NAME?</v>
      </c>
      <c r="H72" s="22">
        <v>1</v>
      </c>
      <c r="Z72" s="140">
        <f>'[3]RSI curves'!Z72+6.5</f>
        <v>14</v>
      </c>
      <c r="AA72" s="142" t="e">
        <f t="shared" ca="1" si="1"/>
        <v>#NAME?</v>
      </c>
      <c r="AB72" s="22">
        <v>1</v>
      </c>
      <c r="AO72" s="141">
        <f>'[3]RSI curves'!AO72+6.5</f>
        <v>13</v>
      </c>
      <c r="AP72" s="142" t="e">
        <f t="shared" ca="1" si="2"/>
        <v>#NAME?</v>
      </c>
      <c r="AQ72" s="22">
        <v>1</v>
      </c>
      <c r="AS72" s="22" t="e">
        <f ca="1">[2]!xf4_FitData("",[2]!xf4_SetModel("600"),[2]!xf4_SetParameters(0,FALSE,TRUE,100,FALSE,TRUE,1,FALSE,TRUE,1,FALSE,TRUE),[2]!xf4_SetData(,$AO$37:$AO$76,,$AQ$37:$AQ$76))</f>
        <v>#NAME?</v>
      </c>
    </row>
    <row r="73" spans="6:45" x14ac:dyDescent="0.25">
      <c r="F73" s="134">
        <f>'[3]RSI curves'!F73+6.5</f>
        <v>8.4</v>
      </c>
      <c r="G73" s="142" t="e">
        <f t="shared" ca="1" si="0"/>
        <v>#NAME?</v>
      </c>
      <c r="H73" s="22">
        <v>1</v>
      </c>
      <c r="Z73" s="140">
        <f>'[3]RSI curves'!Z73+6.5</f>
        <v>15</v>
      </c>
      <c r="AA73" s="142" t="e">
        <f t="shared" ca="1" si="1"/>
        <v>#NAME?</v>
      </c>
      <c r="AB73" s="22">
        <v>1</v>
      </c>
      <c r="AO73" s="141">
        <f>'[3]RSI curves'!AO73+6.5</f>
        <v>14</v>
      </c>
      <c r="AP73" s="142" t="e">
        <f t="shared" ca="1" si="2"/>
        <v>#NAME?</v>
      </c>
      <c r="AQ73" s="22">
        <v>1</v>
      </c>
    </row>
    <row r="74" spans="6:45" x14ac:dyDescent="0.25">
      <c r="F74" s="134">
        <f>'[3]RSI curves'!F74+6.5</f>
        <v>8.4499999999999993</v>
      </c>
      <c r="G74" s="142" t="e">
        <f t="shared" ca="1" si="0"/>
        <v>#NAME?</v>
      </c>
      <c r="H74" s="22">
        <v>1</v>
      </c>
      <c r="Z74" s="140">
        <f>'[3]RSI curves'!Z74+6.5</f>
        <v>16</v>
      </c>
      <c r="AA74" s="142" t="e">
        <f t="shared" ca="1" si="1"/>
        <v>#NAME?</v>
      </c>
      <c r="AB74" s="22">
        <v>1</v>
      </c>
      <c r="AO74" s="141">
        <f>'[3]RSI curves'!AO74+6.5</f>
        <v>15</v>
      </c>
      <c r="AP74" s="142" t="e">
        <f t="shared" ca="1" si="2"/>
        <v>#NAME?</v>
      </c>
      <c r="AQ74" s="22">
        <v>1</v>
      </c>
    </row>
    <row r="75" spans="6:45" x14ac:dyDescent="0.25">
      <c r="F75" s="134">
        <f>'[3]RSI curves'!F75+6.5</f>
        <v>8.5</v>
      </c>
      <c r="G75" s="142" t="e">
        <f t="shared" ca="1" si="0"/>
        <v>#NAME?</v>
      </c>
      <c r="H75" s="22">
        <v>1</v>
      </c>
      <c r="Z75" s="140">
        <f>'[3]RSI curves'!Z75+6.5</f>
        <v>17</v>
      </c>
      <c r="AA75" s="142" t="e">
        <f t="shared" ca="1" si="1"/>
        <v>#NAME?</v>
      </c>
      <c r="AB75" s="22">
        <v>1</v>
      </c>
      <c r="AO75" s="141">
        <f>'[3]RSI curves'!AO75+6.5</f>
        <v>16</v>
      </c>
      <c r="AP75" s="142" t="e">
        <f t="shared" ca="1" si="2"/>
        <v>#NAME?</v>
      </c>
      <c r="AQ75" s="22">
        <v>1</v>
      </c>
    </row>
    <row r="76" spans="6:45" x14ac:dyDescent="0.25">
      <c r="F76" s="134">
        <f>'[3]RSI curves'!F76+6.5</f>
        <v>9.5</v>
      </c>
      <c r="G76" s="142" t="e">
        <f t="shared" ca="1" si="0"/>
        <v>#NAME?</v>
      </c>
      <c r="H76" s="22">
        <v>1</v>
      </c>
      <c r="Z76" s="140">
        <f>'[3]RSI curves'!Z76+6.5</f>
        <v>18</v>
      </c>
      <c r="AA76" s="142" t="e">
        <f t="shared" ca="1" si="1"/>
        <v>#NAME?</v>
      </c>
      <c r="AB76" s="22">
        <v>1</v>
      </c>
      <c r="AO76" s="141">
        <f>'[3]RSI curves'!AO76+6.5</f>
        <v>17</v>
      </c>
      <c r="AP76" s="142" t="e">
        <f t="shared" ca="1" si="2"/>
        <v>#NAME?</v>
      </c>
      <c r="AQ76" s="22">
        <v>1</v>
      </c>
    </row>
    <row r="77" spans="6:45" x14ac:dyDescent="0.25">
      <c r="F77" s="134">
        <f>'[3]RSI curves'!F77+6.5</f>
        <v>10.5</v>
      </c>
      <c r="G77" s="142" t="e">
        <f t="shared" ca="1" si="0"/>
        <v>#NAME?</v>
      </c>
      <c r="H77" s="22">
        <v>1</v>
      </c>
      <c r="Z77" s="140">
        <f>'[3]RSI curves'!Z77+6.5</f>
        <v>19</v>
      </c>
      <c r="AA77" s="142" t="e">
        <f t="shared" ca="1" si="1"/>
        <v>#NAME?</v>
      </c>
      <c r="AB77" s="22">
        <v>1</v>
      </c>
    </row>
    <row r="78" spans="6:45" x14ac:dyDescent="0.25">
      <c r="F78" s="134">
        <f>'[3]RSI curves'!F78+6.5</f>
        <v>11.5</v>
      </c>
      <c r="G78" s="142" t="e">
        <f t="shared" ca="1" si="0"/>
        <v>#NAME?</v>
      </c>
      <c r="H78" s="22">
        <v>1</v>
      </c>
      <c r="Z78" s="140">
        <f>'[3]RSI curves'!Z78+6.5</f>
        <v>20</v>
      </c>
      <c r="AA78" s="142" t="e">
        <f t="shared" ca="1" si="1"/>
        <v>#NAME?</v>
      </c>
      <c r="AB78" s="22">
        <v>1</v>
      </c>
    </row>
    <row r="79" spans="6:45" x14ac:dyDescent="0.25">
      <c r="F79" s="134">
        <f>'[3]RSI curves'!F79+6.5</f>
        <v>12.5</v>
      </c>
      <c r="G79" s="142" t="e">
        <f t="shared" ca="1" si="0"/>
        <v>#NAME?</v>
      </c>
      <c r="H79" s="22">
        <v>1</v>
      </c>
      <c r="Z79" s="140">
        <f>'[3]RSI curves'!Z79+6.5</f>
        <v>21</v>
      </c>
      <c r="AA79" s="142" t="e">
        <f t="shared" ca="1" si="1"/>
        <v>#NAME?</v>
      </c>
      <c r="AB79" s="22">
        <v>1</v>
      </c>
    </row>
    <row r="80" spans="6:45" x14ac:dyDescent="0.25">
      <c r="F80" s="134">
        <f>'[3]RSI curves'!F80+6.5</f>
        <v>13.5</v>
      </c>
      <c r="G80" s="142" t="e">
        <f t="shared" ca="1" si="0"/>
        <v>#NAME?</v>
      </c>
      <c r="H80" s="22">
        <v>1</v>
      </c>
      <c r="Z80" s="140">
        <f>'[3]RSI curves'!Z80+6.5</f>
        <v>22</v>
      </c>
      <c r="AA80" s="142" t="e">
        <f t="shared" ca="1" si="1"/>
        <v>#NAME?</v>
      </c>
      <c r="AB80" s="22">
        <v>1</v>
      </c>
    </row>
    <row r="81" spans="6:28" x14ac:dyDescent="0.25">
      <c r="F81" s="134">
        <f>'[3]RSI curves'!F81+6.5</f>
        <v>14.5</v>
      </c>
      <c r="G81" s="142" t="e">
        <f t="shared" ca="1" si="0"/>
        <v>#NAME?</v>
      </c>
      <c r="H81" s="22">
        <v>1</v>
      </c>
      <c r="Z81" s="140">
        <f>'[3]RSI curves'!Z81+6.5</f>
        <v>23</v>
      </c>
      <c r="AA81" s="142" t="e">
        <f t="shared" ca="1" si="1"/>
        <v>#NAME?</v>
      </c>
      <c r="AB81" s="22">
        <v>1</v>
      </c>
    </row>
    <row r="82" spans="6:28" x14ac:dyDescent="0.25">
      <c r="F82" s="134">
        <f>'[3]RSI curves'!F82+6.5</f>
        <v>15.5</v>
      </c>
      <c r="G82" s="142" t="e">
        <f t="shared" ca="1" si="0"/>
        <v>#NAME?</v>
      </c>
      <c r="H82" s="22">
        <v>1</v>
      </c>
      <c r="Z82" s="140">
        <f>'[3]RSI curves'!Z82+6.5</f>
        <v>24</v>
      </c>
      <c r="AA82" s="142" t="e">
        <f t="shared" ca="1" si="1"/>
        <v>#NAME?</v>
      </c>
      <c r="AB82" s="22">
        <v>1</v>
      </c>
    </row>
    <row r="83" spans="6:28" x14ac:dyDescent="0.25">
      <c r="F83" s="134">
        <f>'[3]RSI curves'!F83+6.5</f>
        <v>16.5</v>
      </c>
      <c r="G83" s="142" t="e">
        <f t="shared" ca="1" si="0"/>
        <v>#NAME?</v>
      </c>
      <c r="H83" s="22">
        <v>1</v>
      </c>
      <c r="Z83" s="140">
        <f>'[3]RSI curves'!Z83+6.5</f>
        <v>25</v>
      </c>
      <c r="AA83" s="142" t="e">
        <f t="shared" ca="1" si="1"/>
        <v>#NAME?</v>
      </c>
      <c r="AB83" s="22">
        <v>1</v>
      </c>
    </row>
    <row r="84" spans="6:28" x14ac:dyDescent="0.25">
      <c r="F84" s="134">
        <f>'[3]RSI curves'!F84+6.5</f>
        <v>17.5</v>
      </c>
      <c r="G84" s="142" t="e">
        <f t="shared" ca="1" si="0"/>
        <v>#NAME?</v>
      </c>
      <c r="H84" s="22">
        <v>1</v>
      </c>
      <c r="Z84" s="140">
        <f>'[3]RSI curves'!Z84+6.5</f>
        <v>26</v>
      </c>
      <c r="AA84" s="142" t="e">
        <f t="shared" ca="1" si="1"/>
        <v>#NAME?</v>
      </c>
      <c r="AB84" s="22">
        <v>1</v>
      </c>
    </row>
    <row r="85" spans="6:28" x14ac:dyDescent="0.25">
      <c r="F85" s="134">
        <f>'[3]RSI curves'!F85+6.5</f>
        <v>18.5</v>
      </c>
      <c r="G85" s="142" t="e">
        <f t="shared" ca="1" si="0"/>
        <v>#NAME?</v>
      </c>
      <c r="H85" s="22">
        <v>1</v>
      </c>
    </row>
    <row r="86" spans="6:28" x14ac:dyDescent="0.25">
      <c r="F86" s="134">
        <f>'[3]RSI curves'!F86+6.5</f>
        <v>19.5</v>
      </c>
      <c r="G86" s="142" t="e">
        <f t="shared" ca="1" si="0"/>
        <v>#NAME?</v>
      </c>
      <c r="H86" s="22">
        <v>1</v>
      </c>
    </row>
    <row r="87" spans="6:28" x14ac:dyDescent="0.25">
      <c r="F87" s="134">
        <f>'[3]RSI curves'!F87+6.5</f>
        <v>20.5</v>
      </c>
      <c r="G87" s="142" t="e">
        <f t="shared" ca="1" si="0"/>
        <v>#NAME?</v>
      </c>
      <c r="H87" s="22">
        <v>1</v>
      </c>
    </row>
    <row r="88" spans="6:28" x14ac:dyDescent="0.25">
      <c r="F88" s="134">
        <f>'[3]RSI curves'!F88+6.5</f>
        <v>21.5</v>
      </c>
      <c r="G88" s="142" t="e">
        <f t="shared" ca="1" si="0"/>
        <v>#NAME?</v>
      </c>
      <c r="H88" s="22">
        <v>1</v>
      </c>
    </row>
    <row r="89" spans="6:28" x14ac:dyDescent="0.25">
      <c r="F89" s="134">
        <f>'[3]RSI curves'!F89+6.5</f>
        <v>22.5</v>
      </c>
      <c r="G89" s="142" t="e">
        <f t="shared" ca="1" si="0"/>
        <v>#NAME?</v>
      </c>
      <c r="H89" s="22">
        <v>1</v>
      </c>
    </row>
    <row r="90" spans="6:28" x14ac:dyDescent="0.25">
      <c r="F90" s="134">
        <f>'[3]RSI curves'!F90+6.5</f>
        <v>23.5</v>
      </c>
      <c r="G90" s="142" t="e">
        <f t="shared" ca="1" si="0"/>
        <v>#NAME?</v>
      </c>
      <c r="H90" s="22">
        <v>1</v>
      </c>
    </row>
    <row r="91" spans="6:28" x14ac:dyDescent="0.25">
      <c r="F91" s="134">
        <f>'[3]RSI curves'!F91+6.5</f>
        <v>24.5</v>
      </c>
      <c r="G91" s="142" t="e">
        <f t="shared" ca="1" si="0"/>
        <v>#NAME?</v>
      </c>
      <c r="H91" s="22">
        <v>1</v>
      </c>
    </row>
    <row r="92" spans="6:28" x14ac:dyDescent="0.25">
      <c r="F92" s="134">
        <f>'[3]RSI curves'!F92+6.5</f>
        <v>25.5</v>
      </c>
      <c r="G92" s="142" t="e">
        <f t="shared" ca="1" si="0"/>
        <v>#NAME?</v>
      </c>
      <c r="H92" s="22">
        <v>1</v>
      </c>
    </row>
    <row r="93" spans="6:28" x14ac:dyDescent="0.25">
      <c r="F93" s="134">
        <f>'[3]RSI curves'!F93+6.5</f>
        <v>26.5</v>
      </c>
      <c r="G93" s="142" t="e">
        <f t="shared" ca="1" si="0"/>
        <v>#NAME?</v>
      </c>
      <c r="H93" s="22">
        <v>1</v>
      </c>
    </row>
    <row r="94" spans="6:28" x14ac:dyDescent="0.25">
      <c r="F94" s="134">
        <f>'[3]RSI curves'!F94+6.5</f>
        <v>27.5</v>
      </c>
      <c r="G94" s="142" t="e">
        <f t="shared" ca="1" si="0"/>
        <v>#NAME?</v>
      </c>
      <c r="H94" s="22">
        <v>1</v>
      </c>
    </row>
    <row r="95" spans="6:28" x14ac:dyDescent="0.25">
      <c r="F95" s="134">
        <f>'[3]RSI curves'!F95+6.5</f>
        <v>28.5</v>
      </c>
      <c r="G95" s="142" t="e">
        <f t="shared" ca="1" si="0"/>
        <v>#NAME?</v>
      </c>
      <c r="H95" s="22">
        <v>1</v>
      </c>
    </row>
    <row r="96" spans="6:28" x14ac:dyDescent="0.25">
      <c r="F96" s="134">
        <f>'[3]RSI curves'!F96+6.5</f>
        <v>29.5</v>
      </c>
      <c r="G96" s="142" t="e">
        <f t="shared" ca="1" si="0"/>
        <v>#NAME?</v>
      </c>
      <c r="H96" s="22">
        <v>1</v>
      </c>
    </row>
    <row r="97" spans="6:8" x14ac:dyDescent="0.25">
      <c r="F97" s="134">
        <f>'[3]RSI curves'!F97+6.5</f>
        <v>30.5</v>
      </c>
      <c r="G97" s="142" t="e">
        <f t="shared" ca="1" si="0"/>
        <v>#NAME?</v>
      </c>
      <c r="H97" s="22">
        <v>1</v>
      </c>
    </row>
    <row r="98" spans="6:8" x14ac:dyDescent="0.25">
      <c r="F98" s="134">
        <f>'[3]RSI curves'!F98+6.5</f>
        <v>31.5</v>
      </c>
      <c r="G98" s="142" t="e">
        <f t="shared" ca="1" si="0"/>
        <v>#NAME?</v>
      </c>
      <c r="H98" s="22">
        <v>1</v>
      </c>
    </row>
    <row r="99" spans="6:8" x14ac:dyDescent="0.25">
      <c r="F99" s="134">
        <f>'[3]RSI curves'!F99+6.5</f>
        <v>32.5</v>
      </c>
      <c r="G99" s="142" t="e">
        <f t="shared" ca="1" si="0"/>
        <v>#NAME?</v>
      </c>
      <c r="H99" s="22">
        <v>1</v>
      </c>
    </row>
    <row r="100" spans="6:8" x14ac:dyDescent="0.25">
      <c r="F100" s="134">
        <f>'[3]RSI curves'!F100+6.5</f>
        <v>33.5</v>
      </c>
      <c r="G100" s="142" t="e">
        <f t="shared" ref="G100:G113" ca="1" si="3">PieceWiseLinInt(F100, $B$34:$B$35, $A$34:$A$35, FALSE, FALSE)</f>
        <v>#NAME?</v>
      </c>
      <c r="H100" s="22">
        <v>1</v>
      </c>
    </row>
    <row r="101" spans="6:8" x14ac:dyDescent="0.25">
      <c r="F101" s="134">
        <f>'[3]RSI curves'!F101+6.5</f>
        <v>34.5</v>
      </c>
      <c r="G101" s="142" t="e">
        <f t="shared" ca="1" si="3"/>
        <v>#NAME?</v>
      </c>
      <c r="H101" s="22">
        <v>1</v>
      </c>
    </row>
    <row r="102" spans="6:8" x14ac:dyDescent="0.25">
      <c r="F102" s="134">
        <f>'[3]RSI curves'!F102+6.5</f>
        <v>35.5</v>
      </c>
      <c r="G102" s="142" t="e">
        <f t="shared" ca="1" si="3"/>
        <v>#NAME?</v>
      </c>
      <c r="H102" s="22">
        <v>1</v>
      </c>
    </row>
    <row r="103" spans="6:8" x14ac:dyDescent="0.25">
      <c r="F103" s="134">
        <f>'[3]RSI curves'!F103+6.5</f>
        <v>36.5</v>
      </c>
      <c r="G103" s="142" t="e">
        <f t="shared" ca="1" si="3"/>
        <v>#NAME?</v>
      </c>
      <c r="H103" s="22">
        <v>1</v>
      </c>
    </row>
    <row r="104" spans="6:8" x14ac:dyDescent="0.25">
      <c r="F104" s="134">
        <f>'[3]RSI curves'!F104+6.5</f>
        <v>37.5</v>
      </c>
      <c r="G104" s="142" t="e">
        <f t="shared" ca="1" si="3"/>
        <v>#NAME?</v>
      </c>
      <c r="H104" s="22">
        <v>1</v>
      </c>
    </row>
    <row r="105" spans="6:8" x14ac:dyDescent="0.25">
      <c r="F105" s="134">
        <f>'[3]RSI curves'!F105+6.5</f>
        <v>38.5</v>
      </c>
      <c r="G105" s="142" t="e">
        <f t="shared" ca="1" si="3"/>
        <v>#NAME?</v>
      </c>
      <c r="H105" s="22">
        <v>1</v>
      </c>
    </row>
    <row r="106" spans="6:8" x14ac:dyDescent="0.25">
      <c r="F106" s="134">
        <f>'[3]RSI curves'!F106+6.5</f>
        <v>39.5</v>
      </c>
      <c r="G106" s="142" t="e">
        <f t="shared" ca="1" si="3"/>
        <v>#NAME?</v>
      </c>
      <c r="H106" s="22">
        <v>1</v>
      </c>
    </row>
    <row r="107" spans="6:8" x14ac:dyDescent="0.25">
      <c r="F107" s="134">
        <f>'[3]RSI curves'!F107+6.5</f>
        <v>40.5</v>
      </c>
      <c r="G107" s="142" t="e">
        <f t="shared" ca="1" si="3"/>
        <v>#NAME?</v>
      </c>
      <c r="H107" s="22">
        <v>1</v>
      </c>
    </row>
    <row r="108" spans="6:8" x14ac:dyDescent="0.25">
      <c r="F108" s="134">
        <f>'[3]RSI curves'!F108+6.5</f>
        <v>41.5</v>
      </c>
      <c r="G108" s="142" t="e">
        <f t="shared" ca="1" si="3"/>
        <v>#NAME?</v>
      </c>
      <c r="H108" s="22">
        <v>1</v>
      </c>
    </row>
    <row r="109" spans="6:8" x14ac:dyDescent="0.25">
      <c r="F109" s="134">
        <f>'[3]RSI curves'!F109+6.5</f>
        <v>42.5</v>
      </c>
      <c r="G109" s="142" t="e">
        <f t="shared" ca="1" si="3"/>
        <v>#NAME?</v>
      </c>
      <c r="H109" s="22">
        <v>1</v>
      </c>
    </row>
    <row r="110" spans="6:8" x14ac:dyDescent="0.25">
      <c r="F110" s="134">
        <f>'[3]RSI curves'!F110+6.5</f>
        <v>43.5</v>
      </c>
      <c r="G110" s="142" t="e">
        <f t="shared" ca="1" si="3"/>
        <v>#NAME?</v>
      </c>
      <c r="H110" s="22">
        <v>1</v>
      </c>
    </row>
    <row r="111" spans="6:8" x14ac:dyDescent="0.25">
      <c r="F111" s="134">
        <f>'[3]RSI curves'!F111+6.5</f>
        <v>44.5</v>
      </c>
      <c r="G111" s="142" t="e">
        <f t="shared" ca="1" si="3"/>
        <v>#NAME?</v>
      </c>
      <c r="H111" s="22">
        <v>1</v>
      </c>
    </row>
    <row r="112" spans="6:8" x14ac:dyDescent="0.25">
      <c r="F112" s="134">
        <f>'[3]RSI curves'!F112+6.5</f>
        <v>45.5</v>
      </c>
      <c r="G112" s="142" t="e">
        <f t="shared" ca="1" si="3"/>
        <v>#NAME?</v>
      </c>
      <c r="H112" s="22">
        <v>1</v>
      </c>
    </row>
    <row r="113" spans="6:8" x14ac:dyDescent="0.25">
      <c r="F113" s="134">
        <f>'[3]RSI curves'!F113+6.5</f>
        <v>46.5</v>
      </c>
      <c r="G113" s="142" t="e">
        <f t="shared" ca="1" si="3"/>
        <v>#NAME?</v>
      </c>
      <c r="H113" s="22">
        <v>1</v>
      </c>
    </row>
  </sheetData>
  <pageMargins left="0.7" right="0.7" top="0.75" bottom="0.75" header="0.3" footer="0.3"/>
  <pageSetup orientation="portrait" r:id="rId1"/>
  <drawing r:id="rId2"/>
  <legacyDrawing r:id="rId3"/>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77">
    <tabColor theme="7" tint="0.39997558519241921"/>
  </sheetPr>
  <dimension ref="A1:O65"/>
  <sheetViews>
    <sheetView topLeftCell="A8" zoomScale="55" zoomScaleNormal="55" workbookViewId="0">
      <selection activeCell="G31" sqref="G31"/>
    </sheetView>
  </sheetViews>
  <sheetFormatPr defaultColWidth="9.140625" defaultRowHeight="15" x14ac:dyDescent="0.25"/>
  <cols>
    <col min="1" max="6" width="9.140625" style="22"/>
    <col min="7" max="7" width="30.5703125" style="22" bestFit="1" customWidth="1"/>
    <col min="8" max="16384" width="9.140625" style="22"/>
  </cols>
  <sheetData>
    <row r="1" spans="1:14" x14ac:dyDescent="0.25">
      <c r="A1" s="144" t="s">
        <v>302</v>
      </c>
      <c r="B1" s="144"/>
    </row>
    <row r="2" spans="1:14" x14ac:dyDescent="0.25">
      <c r="A2" s="144" t="s">
        <v>303</v>
      </c>
      <c r="B2" s="144" t="s">
        <v>304</v>
      </c>
      <c r="E2" s="145" t="s">
        <v>305</v>
      </c>
      <c r="F2" s="145">
        <v>150</v>
      </c>
    </row>
    <row r="3" spans="1:14" x14ac:dyDescent="0.25">
      <c r="A3" s="146">
        <v>0</v>
      </c>
      <c r="B3" s="146">
        <v>0.2</v>
      </c>
    </row>
    <row r="4" spans="1:14" x14ac:dyDescent="0.25">
      <c r="A4" s="146">
        <v>10</v>
      </c>
      <c r="B4" s="146">
        <v>0.2</v>
      </c>
    </row>
    <row r="5" spans="1:14" x14ac:dyDescent="0.25">
      <c r="A5" s="146">
        <v>50</v>
      </c>
      <c r="B5" s="146">
        <v>0.2</v>
      </c>
    </row>
    <row r="6" spans="1:14" x14ac:dyDescent="0.25">
      <c r="A6" s="146">
        <v>100</v>
      </c>
      <c r="B6" s="146">
        <v>0.2</v>
      </c>
    </row>
    <row r="7" spans="1:14" x14ac:dyDescent="0.25">
      <c r="A7" s="146">
        <v>149</v>
      </c>
      <c r="B7" s="146">
        <v>0.2</v>
      </c>
    </row>
    <row r="8" spans="1:14" x14ac:dyDescent="0.25">
      <c r="A8" s="146">
        <v>150</v>
      </c>
      <c r="B8" s="146">
        <v>1</v>
      </c>
    </row>
    <row r="9" spans="1:14" x14ac:dyDescent="0.25">
      <c r="A9" s="146">
        <v>160</v>
      </c>
      <c r="B9" s="146">
        <v>1</v>
      </c>
    </row>
    <row r="10" spans="1:14" x14ac:dyDescent="0.25">
      <c r="A10" s="146">
        <v>200</v>
      </c>
      <c r="B10" s="146">
        <v>1</v>
      </c>
    </row>
    <row r="16" spans="1:14" x14ac:dyDescent="0.25">
      <c r="J16" s="22" t="s">
        <v>292</v>
      </c>
      <c r="N16" s="22" t="s">
        <v>301</v>
      </c>
    </row>
    <row r="17" spans="4:15" x14ac:dyDescent="0.25">
      <c r="G17" s="22" t="s">
        <v>306</v>
      </c>
      <c r="J17" s="133" t="s">
        <v>294</v>
      </c>
      <c r="K17" s="133" t="e">
        <f ca="1">[2]!xf4_ParameterValue(D18,1)</f>
        <v>#NAME?</v>
      </c>
      <c r="N17" s="22" t="s">
        <v>294</v>
      </c>
      <c r="O17" s="22">
        <v>0.1999999999999994</v>
      </c>
    </row>
    <row r="18" spans="4:15" x14ac:dyDescent="0.25">
      <c r="D18" s="22" t="e">
        <f ca="1">[2]!xf4_FitData("",[2]!xf4_SetModel("600"),[2]!xf4_SetParameters(0,FALSE,TRUE,100,FALSE,TRUE,1,FALSE,TRUE,1,FALSE,TRUE),[2]!xf4_SetData(,$A$3:$A$10,,$B$3:$B$10))</f>
        <v>#NAME?</v>
      </c>
      <c r="J18" s="133" t="s">
        <v>295</v>
      </c>
      <c r="K18" s="133" t="e">
        <f ca="1">[2]!xf4_ParameterValue(D18,2)</f>
        <v>#NAME?</v>
      </c>
      <c r="N18" s="22" t="s">
        <v>295</v>
      </c>
      <c r="O18" s="22">
        <v>0.99999999979999998</v>
      </c>
    </row>
    <row r="19" spans="4:15" x14ac:dyDescent="0.25">
      <c r="G19" s="133" t="s">
        <v>285</v>
      </c>
      <c r="J19" s="133" t="s">
        <v>297</v>
      </c>
      <c r="K19" s="133" t="e">
        <f ca="1">[2]!xf4_ParameterValue(D18,3)</f>
        <v>#NAME?</v>
      </c>
      <c r="N19" s="22" t="s">
        <v>297</v>
      </c>
      <c r="O19" s="22">
        <v>131.97032606719478</v>
      </c>
    </row>
    <row r="20" spans="4:15" x14ac:dyDescent="0.25">
      <c r="G20" s="133" t="s">
        <v>286</v>
      </c>
      <c r="J20" s="133" t="s">
        <v>299</v>
      </c>
      <c r="K20" s="133" t="e">
        <f ca="1">[2]!xf4_ParameterValue(D18,4)</f>
        <v>#NAME?</v>
      </c>
      <c r="N20" s="22" t="s">
        <v>299</v>
      </c>
      <c r="O20" s="22">
        <v>1.2425192819433315</v>
      </c>
    </row>
    <row r="21" spans="4:15" x14ac:dyDescent="0.25">
      <c r="D21" s="22" t="e">
        <f ca="1">[2]!xf4_Chart2D([2]!xf_Init()&amp;[2]!xf_ScaleX(,,,,FALSE)&amp;[2]!xf_ScaleY(,,,,FALSE),[2]!xf4_C2DFit(D18))</f>
        <v>#NAME?</v>
      </c>
      <c r="G21" s="133" t="s">
        <v>287</v>
      </c>
    </row>
    <row r="25" spans="4:15" x14ac:dyDescent="0.25">
      <c r="J25" s="133" t="s">
        <v>303</v>
      </c>
      <c r="K25" s="133">
        <v>200</v>
      </c>
      <c r="N25" s="22" t="s">
        <v>303</v>
      </c>
      <c r="O25" s="22">
        <v>20</v>
      </c>
    </row>
    <row r="26" spans="4:15" x14ac:dyDescent="0.25">
      <c r="J26" s="133" t="s">
        <v>304</v>
      </c>
      <c r="K26" s="133" t="e">
        <f ca="1">(K17+((K18-K17)/(1+EXP((K19-K25)/K20))))</f>
        <v>#NAME?</v>
      </c>
      <c r="N26" s="22" t="s">
        <v>304</v>
      </c>
      <c r="O26" s="133">
        <f>(O17+((O18-O17)/(1+EXP((O19-O25)/O20))))</f>
        <v>0.1999999999999994</v>
      </c>
    </row>
    <row r="35" spans="1:15" x14ac:dyDescent="0.25">
      <c r="A35" s="144" t="s">
        <v>307</v>
      </c>
      <c r="B35" s="144"/>
      <c r="J35" s="22" t="s">
        <v>292</v>
      </c>
      <c r="N35" s="22" t="s">
        <v>301</v>
      </c>
    </row>
    <row r="36" spans="1:15" x14ac:dyDescent="0.25">
      <c r="A36" s="144" t="s">
        <v>303</v>
      </c>
      <c r="B36" s="144" t="s">
        <v>304</v>
      </c>
      <c r="E36" s="145" t="s">
        <v>305</v>
      </c>
      <c r="F36" s="145">
        <v>60</v>
      </c>
      <c r="G36" s="22" t="s">
        <v>306</v>
      </c>
      <c r="J36" s="133" t="s">
        <v>294</v>
      </c>
      <c r="K36" s="133" t="e">
        <f ca="1">[2]!xf4_ParameterValue(D39,1)</f>
        <v>#NAME?</v>
      </c>
      <c r="N36" s="22" t="s">
        <v>294</v>
      </c>
      <c r="O36" s="22">
        <v>0.20000019939102634</v>
      </c>
    </row>
    <row r="37" spans="1:15" x14ac:dyDescent="0.25">
      <c r="A37" s="146">
        <v>0</v>
      </c>
      <c r="B37" s="146">
        <v>0.2</v>
      </c>
      <c r="J37" s="133" t="s">
        <v>295</v>
      </c>
      <c r="K37" s="133" t="e">
        <f ca="1">[2]!xf4_ParameterValue(D39,2)</f>
        <v>#NAME?</v>
      </c>
      <c r="N37" s="22" t="s">
        <v>295</v>
      </c>
      <c r="O37" s="22">
        <v>1.0000000909093745</v>
      </c>
    </row>
    <row r="38" spans="1:15" x14ac:dyDescent="0.25">
      <c r="A38" s="146">
        <v>10</v>
      </c>
      <c r="B38" s="146">
        <v>0.2</v>
      </c>
      <c r="G38" s="133" t="s">
        <v>285</v>
      </c>
      <c r="J38" s="133" t="s">
        <v>297</v>
      </c>
      <c r="K38" s="133" t="e">
        <f ca="1">[2]!xf4_ParameterValue(D39,3)</f>
        <v>#NAME?</v>
      </c>
      <c r="N38" s="22" t="s">
        <v>297</v>
      </c>
      <c r="O38" s="22">
        <v>71.48348247148283</v>
      </c>
    </row>
    <row r="39" spans="1:15" x14ac:dyDescent="0.25">
      <c r="A39" s="146">
        <v>20</v>
      </c>
      <c r="B39" s="146">
        <v>0.2</v>
      </c>
      <c r="D39" s="22" t="e">
        <f ca="1">[2]!xf4_FitData("",[2]!xf4_SetModel("600"),[2]!xf4_SetParameters(0,FALSE,TRUE,100,FALSE,TRUE,120,FALSE,FALSE,1,FALSE,TRUE),[2]!xf4_SetData(,$A$37:$A$46,,$B$37:$B$46))</f>
        <v>#NAME?</v>
      </c>
      <c r="G39" s="133" t="s">
        <v>286</v>
      </c>
      <c r="J39" s="133" t="s">
        <v>299</v>
      </c>
      <c r="K39" s="133" t="e">
        <f ca="1">[2]!xf4_ParameterValue(D39,4)</f>
        <v>#NAME?</v>
      </c>
      <c r="N39" s="22" t="s">
        <v>299</v>
      </c>
      <c r="O39" s="22">
        <v>3.4258338069546865</v>
      </c>
    </row>
    <row r="40" spans="1:15" x14ac:dyDescent="0.25">
      <c r="A40" s="146">
        <v>50</v>
      </c>
      <c r="B40" s="146">
        <v>0.2</v>
      </c>
      <c r="G40" s="133" t="s">
        <v>287</v>
      </c>
    </row>
    <row r="41" spans="1:15" x14ac:dyDescent="0.25">
      <c r="A41" s="146">
        <v>59</v>
      </c>
      <c r="B41" s="146">
        <v>0.2</v>
      </c>
    </row>
    <row r="42" spans="1:15" x14ac:dyDescent="0.25">
      <c r="A42" s="146">
        <v>60</v>
      </c>
      <c r="B42" s="146">
        <v>1</v>
      </c>
      <c r="D42" s="22" t="e">
        <f ca="1">[2]!xf4_Chart2D([2]!xf_Init()&amp;[2]!xf_ScaleX(,,,,FALSE)&amp;[2]!xf_ScaleY(,,,,FALSE),[2]!xf4_C2DFit(D39))</f>
        <v>#NAME?</v>
      </c>
    </row>
    <row r="43" spans="1:15" x14ac:dyDescent="0.25">
      <c r="A43" s="146">
        <v>70</v>
      </c>
      <c r="B43" s="146">
        <v>1</v>
      </c>
    </row>
    <row r="44" spans="1:15" x14ac:dyDescent="0.25">
      <c r="A44" s="146">
        <v>80</v>
      </c>
      <c r="B44" s="146">
        <v>1</v>
      </c>
      <c r="J44" s="133" t="s">
        <v>303</v>
      </c>
      <c r="K44" s="133">
        <v>1000</v>
      </c>
      <c r="N44" s="133" t="s">
        <v>303</v>
      </c>
      <c r="O44" s="133">
        <v>1000</v>
      </c>
    </row>
    <row r="45" spans="1:15" x14ac:dyDescent="0.25">
      <c r="A45" s="146">
        <v>100</v>
      </c>
      <c r="B45" s="146">
        <v>1</v>
      </c>
      <c r="J45" s="133" t="s">
        <v>304</v>
      </c>
      <c r="K45" s="133" t="e">
        <f ca="1">(K36+((K37-K36)/(1+EXP((K38-K44)/K39))))</f>
        <v>#NAME?</v>
      </c>
      <c r="N45" s="133" t="s">
        <v>304</v>
      </c>
      <c r="O45" s="133">
        <f>(O36+((O37-O36)/(1+EXP((O38-O44)/O39))))</f>
        <v>1.0000000909093745</v>
      </c>
    </row>
    <row r="46" spans="1:15" x14ac:dyDescent="0.25">
      <c r="A46" s="146">
        <v>150</v>
      </c>
      <c r="B46" s="146">
        <v>1</v>
      </c>
    </row>
    <row r="53" spans="1:15" x14ac:dyDescent="0.25">
      <c r="A53" s="144" t="s">
        <v>308</v>
      </c>
      <c r="B53" s="144"/>
      <c r="J53" s="22" t="s">
        <v>292</v>
      </c>
      <c r="N53" s="22" t="s">
        <v>301</v>
      </c>
    </row>
    <row r="54" spans="1:15" x14ac:dyDescent="0.25">
      <c r="A54" s="144" t="s">
        <v>303</v>
      </c>
      <c r="B54" s="144" t="s">
        <v>304</v>
      </c>
      <c r="E54" s="145" t="s">
        <v>305</v>
      </c>
      <c r="F54" s="145">
        <v>100</v>
      </c>
      <c r="G54" s="22" t="s">
        <v>306</v>
      </c>
      <c r="J54" s="133" t="s">
        <v>294</v>
      </c>
      <c r="K54" s="133" t="e">
        <f ca="1">[2]!xf4_ParameterValue(D58,1)</f>
        <v>#NAME?</v>
      </c>
      <c r="N54" s="22" t="s">
        <v>294</v>
      </c>
      <c r="O54" s="22">
        <v>0.20264683457205479</v>
      </c>
    </row>
    <row r="55" spans="1:15" x14ac:dyDescent="0.25">
      <c r="A55" s="146">
        <v>0</v>
      </c>
      <c r="B55" s="146">
        <v>0.2</v>
      </c>
      <c r="J55" s="133" t="s">
        <v>295</v>
      </c>
      <c r="K55" s="133" t="e">
        <f ca="1">[2]!xf4_ParameterValue(D58,2)</f>
        <v>#NAME?</v>
      </c>
      <c r="N55" s="22" t="s">
        <v>295</v>
      </c>
      <c r="O55" s="22">
        <v>1.0008475069565785</v>
      </c>
    </row>
    <row r="56" spans="1:15" x14ac:dyDescent="0.25">
      <c r="A56" s="146">
        <v>10</v>
      </c>
      <c r="B56" s="146">
        <v>0.2</v>
      </c>
      <c r="G56" s="133" t="s">
        <v>285</v>
      </c>
      <c r="J56" s="133" t="s">
        <v>297</v>
      </c>
      <c r="K56" s="133" t="e">
        <f ca="1">[2]!xf4_ParameterValue(D58,3)</f>
        <v>#NAME?</v>
      </c>
      <c r="N56" s="22" t="s">
        <v>297</v>
      </c>
      <c r="O56" s="22">
        <v>94.700729977107599</v>
      </c>
    </row>
    <row r="57" spans="1:15" x14ac:dyDescent="0.25">
      <c r="A57" s="146">
        <v>20</v>
      </c>
      <c r="B57" s="146">
        <v>0.2</v>
      </c>
      <c r="G57" s="133" t="s">
        <v>286</v>
      </c>
      <c r="J57" s="133" t="s">
        <v>299</v>
      </c>
      <c r="K57" s="133" t="e">
        <f ca="1">[2]!xf4_ParameterValue(D58,4)</f>
        <v>#NAME?</v>
      </c>
      <c r="N57" s="22" t="s">
        <v>299</v>
      </c>
      <c r="O57" s="22">
        <v>0.16853558798897253</v>
      </c>
    </row>
    <row r="58" spans="1:15" x14ac:dyDescent="0.25">
      <c r="A58" s="146">
        <v>50</v>
      </c>
      <c r="B58" s="146">
        <v>0.2</v>
      </c>
      <c r="D58" s="22" t="e">
        <f ca="1">[2]!xf4_FitData("",[2]!xf4_SetModel("600"),[2]!xf4_SetParameters(0,FALSE,TRUE,100,FALSE,TRUE,100,FALSE,TRUE,1,FALSE,TRUE),[2]!xf4_SetData(,$A$55:$A$65,,$B$55:$B$65))</f>
        <v>#NAME?</v>
      </c>
      <c r="G58" s="133" t="s">
        <v>287</v>
      </c>
    </row>
    <row r="59" spans="1:15" x14ac:dyDescent="0.25">
      <c r="A59" s="146">
        <v>60</v>
      </c>
      <c r="B59" s="146">
        <v>0.2</v>
      </c>
    </row>
    <row r="60" spans="1:15" x14ac:dyDescent="0.25">
      <c r="A60" s="146">
        <v>80</v>
      </c>
      <c r="B60" s="146">
        <v>0.2</v>
      </c>
    </row>
    <row r="61" spans="1:15" x14ac:dyDescent="0.25">
      <c r="A61" s="146">
        <v>90</v>
      </c>
      <c r="B61" s="146">
        <v>0.2</v>
      </c>
      <c r="D61" s="22" t="e">
        <f ca="1">[2]!xf4_Chart2D([2]!xf_Init()&amp;[2]!xf_ScaleX(,,,,FALSE)&amp;[2]!xf_ScaleY(,,,,FALSE),[2]!xf4_C2DFit(D58))</f>
        <v>#NAME?</v>
      </c>
    </row>
    <row r="62" spans="1:15" x14ac:dyDescent="0.25">
      <c r="A62" s="146">
        <v>100</v>
      </c>
      <c r="B62" s="146">
        <v>1</v>
      </c>
      <c r="J62" s="133" t="s">
        <v>303</v>
      </c>
      <c r="K62" s="133">
        <v>100</v>
      </c>
      <c r="N62" s="133" t="s">
        <v>303</v>
      </c>
      <c r="O62" s="133">
        <v>0.3</v>
      </c>
    </row>
    <row r="63" spans="1:15" x14ac:dyDescent="0.25">
      <c r="A63" s="146">
        <v>120</v>
      </c>
      <c r="B63" s="146">
        <v>1</v>
      </c>
      <c r="J63" s="133" t="s">
        <v>304</v>
      </c>
      <c r="K63" s="133" t="e">
        <f ca="1" xml:space="preserve"> (K54+((K55-K54)/(1+EXP((K56-K62)/K57))))</f>
        <v>#NAME?</v>
      </c>
      <c r="N63" s="133" t="s">
        <v>304</v>
      </c>
      <c r="O63" s="133">
        <f xml:space="preserve"> (O54+((O55-O54)/(1+EXP((O56-O62)/O57))))</f>
        <v>0.20264683457205479</v>
      </c>
    </row>
    <row r="64" spans="1:15" x14ac:dyDescent="0.25">
      <c r="A64" s="146">
        <v>150</v>
      </c>
      <c r="B64" s="146">
        <v>1</v>
      </c>
    </row>
    <row r="65" spans="1:2" x14ac:dyDescent="0.25">
      <c r="A65" s="146">
        <v>200</v>
      </c>
      <c r="B65" s="146">
        <v>1</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dimension ref="A1:A31"/>
  <sheetViews>
    <sheetView topLeftCell="A6" workbookViewId="0">
      <selection activeCell="A23" sqref="A2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32</v>
      </c>
    </row>
    <row r="4" spans="1:1" x14ac:dyDescent="0.25">
      <c r="A4" s="22" t="s">
        <v>33</v>
      </c>
    </row>
    <row r="5" spans="1:1" x14ac:dyDescent="0.25">
      <c r="A5" s="22" t="s">
        <v>7</v>
      </c>
    </row>
    <row r="6" spans="1:1" x14ac:dyDescent="0.25">
      <c r="A6" s="22" t="s">
        <v>34</v>
      </c>
    </row>
    <row r="7" spans="1:1" x14ac:dyDescent="0.25">
      <c r="A7" s="22" t="s">
        <v>36</v>
      </c>
    </row>
    <row r="8" spans="1:1" x14ac:dyDescent="0.25">
      <c r="A8" s="22" t="s">
        <v>39</v>
      </c>
    </row>
    <row r="9" spans="1:1" x14ac:dyDescent="0.25">
      <c r="A9" s="22" t="s">
        <v>41</v>
      </c>
    </row>
    <row r="10" spans="1:1" x14ac:dyDescent="0.25">
      <c r="A10" s="22" t="s">
        <v>44</v>
      </c>
    </row>
    <row r="11" spans="1:1" x14ac:dyDescent="0.25">
      <c r="A11" s="22" t="s">
        <v>8</v>
      </c>
    </row>
    <row r="12" spans="1:1" x14ac:dyDescent="0.25">
      <c r="A12" s="22" t="s">
        <v>45</v>
      </c>
    </row>
    <row r="13" spans="1:1" x14ac:dyDescent="0.25">
      <c r="A13" s="22" t="s">
        <v>9</v>
      </c>
    </row>
    <row r="14" spans="1:1" x14ac:dyDescent="0.25">
      <c r="A14" s="22" t="s">
        <v>46</v>
      </c>
    </row>
    <row r="15" spans="1:1" x14ac:dyDescent="0.25">
      <c r="A15" s="22" t="s">
        <v>47</v>
      </c>
    </row>
    <row r="16" spans="1:1" x14ac:dyDescent="0.25">
      <c r="A16" s="22" t="s">
        <v>48</v>
      </c>
    </row>
    <row r="17" spans="1:1" x14ac:dyDescent="0.25">
      <c r="A17" s="22" t="s">
        <v>49</v>
      </c>
    </row>
    <row r="18" spans="1:1" x14ac:dyDescent="0.25">
      <c r="A18" s="22" t="s">
        <v>50</v>
      </c>
    </row>
    <row r="19" spans="1:1" x14ac:dyDescent="0.25">
      <c r="A19" s="22" t="s">
        <v>51</v>
      </c>
    </row>
    <row r="20" spans="1:1" x14ac:dyDescent="0.25">
      <c r="A20" s="22" t="s">
        <v>10</v>
      </c>
    </row>
    <row r="21" spans="1:1" x14ac:dyDescent="0.25">
      <c r="A21" s="22" t="s">
        <v>54</v>
      </c>
    </row>
    <row r="22" spans="1:1" x14ac:dyDescent="0.25">
      <c r="A22" s="22" t="s">
        <v>55</v>
      </c>
    </row>
    <row r="23" spans="1:1" x14ac:dyDescent="0.25">
      <c r="A23" s="22" t="s">
        <v>56</v>
      </c>
    </row>
    <row r="24" spans="1:1" x14ac:dyDescent="0.25">
      <c r="A24" s="22" t="s">
        <v>57</v>
      </c>
    </row>
    <row r="25" spans="1:1" x14ac:dyDescent="0.25">
      <c r="A25" s="22" t="s">
        <v>58</v>
      </c>
    </row>
    <row r="26" spans="1:1" x14ac:dyDescent="0.25">
      <c r="A26" s="22" t="s">
        <v>59</v>
      </c>
    </row>
    <row r="27" spans="1:1" x14ac:dyDescent="0.25">
      <c r="A27" s="22" t="s">
        <v>60</v>
      </c>
    </row>
    <row r="28" spans="1:1" x14ac:dyDescent="0.25">
      <c r="A28" s="22" t="s">
        <v>61</v>
      </c>
    </row>
    <row r="29" spans="1:1" x14ac:dyDescent="0.25">
      <c r="A29" s="22" t="s">
        <v>455</v>
      </c>
    </row>
    <row r="30" spans="1:1" x14ac:dyDescent="0.25">
      <c r="A30" s="22" t="s">
        <v>458</v>
      </c>
    </row>
    <row r="31" spans="1:1" x14ac:dyDescent="0.25">
      <c r="A31" t="s">
        <v>461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vt:lpstr>
      <vt:lpstr>RSI_data</vt:lpstr>
      <vt:lpstr>h</vt:lpstr>
      <vt:lpstr>fciIndex</vt:lpstr>
      <vt:lpstr>fciEQ</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Revegetate</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Gabriela Sancho Juarez</cp:lastModifiedBy>
  <dcterms:created xsi:type="dcterms:W3CDTF">2015-05-24T22:43:37Z</dcterms:created>
  <dcterms:modified xsi:type="dcterms:W3CDTF">2024-10-28T23:29:43Z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