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albuque\github\llms4apiclassification\analysis\"/>
    </mc:Choice>
  </mc:AlternateContent>
  <xr:revisionPtr revIDLastSave="0" documentId="13_ncr:1_{C70F16EC-9898-4D49-A9D2-01F9C85FFF41}" xr6:coauthVersionLast="47" xr6:coauthVersionMax="47" xr10:uidLastSave="{00000000-0000-0000-0000-000000000000}"/>
  <bookViews>
    <workbookView xWindow="3430" yWindow="900" windowWidth="14400" windowHeight="7810" xr2:uid="{F5A2B24F-45B6-4FC7-9ED9-7984E587000F}"/>
  </bookViews>
  <sheets>
    <sheet name="prompts improvements" sheetId="1" r:id="rId1"/>
  </sheets>
  <definedNames>
    <definedName name="ExternalData_1" localSheetId="0" hidden="1">'prompts improvements'!$A$1:$N$26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R15" i="1"/>
  <c r="L15" i="1"/>
  <c r="J15" i="1"/>
  <c r="H15" i="1"/>
  <c r="F15" i="1"/>
  <c r="D15" i="1"/>
  <c r="P15" i="1" s="1"/>
  <c r="R14" i="1"/>
  <c r="L14" i="1"/>
  <c r="J14" i="1"/>
  <c r="H14" i="1"/>
  <c r="F14" i="1"/>
  <c r="D14" i="1"/>
  <c r="P14" i="1" s="1"/>
  <c r="R13" i="1"/>
  <c r="L13" i="1"/>
  <c r="J13" i="1"/>
  <c r="H13" i="1"/>
  <c r="F13" i="1"/>
  <c r="D13" i="1"/>
  <c r="P13" i="1" s="1"/>
  <c r="R12" i="1"/>
  <c r="L12" i="1"/>
  <c r="J12" i="1"/>
  <c r="H12" i="1"/>
  <c r="O12" i="1" s="1"/>
  <c r="F12" i="1"/>
  <c r="D12" i="1"/>
  <c r="P12" i="1" s="1"/>
  <c r="R11" i="1"/>
  <c r="L11" i="1"/>
  <c r="J11" i="1"/>
  <c r="O11" i="1" s="1"/>
  <c r="H11" i="1"/>
  <c r="F11" i="1"/>
  <c r="D11" i="1"/>
  <c r="R10" i="1"/>
  <c r="R26" i="1" s="1"/>
  <c r="L10" i="1"/>
  <c r="P10" i="1" s="1"/>
  <c r="J10" i="1"/>
  <c r="H10" i="1"/>
  <c r="F10" i="1"/>
  <c r="D10" i="1"/>
  <c r="O10" i="1" s="1"/>
  <c r="Q10" i="1" s="1"/>
  <c r="R9" i="1"/>
  <c r="O9" i="1"/>
  <c r="L9" i="1"/>
  <c r="J9" i="1"/>
  <c r="H9" i="1"/>
  <c r="F9" i="1"/>
  <c r="D9" i="1"/>
  <c r="P9" i="1" s="1"/>
  <c r="Q9" i="1" s="1"/>
  <c r="R8" i="1"/>
  <c r="P8" i="1"/>
  <c r="L8" i="1"/>
  <c r="J8" i="1"/>
  <c r="H8" i="1"/>
  <c r="F8" i="1"/>
  <c r="D8" i="1"/>
  <c r="O8" i="1" s="1"/>
  <c r="Q8" i="1" s="1"/>
  <c r="R7" i="1"/>
  <c r="L7" i="1"/>
  <c r="J7" i="1"/>
  <c r="H7" i="1"/>
  <c r="F7" i="1"/>
  <c r="D7" i="1"/>
  <c r="P7" i="1" s="1"/>
  <c r="R6" i="1"/>
  <c r="R21" i="1" s="1"/>
  <c r="L6" i="1"/>
  <c r="J6" i="1"/>
  <c r="H6" i="1"/>
  <c r="F6" i="1"/>
  <c r="D6" i="1"/>
  <c r="P6" i="1" s="1"/>
  <c r="R5" i="1"/>
  <c r="L5" i="1"/>
  <c r="J5" i="1"/>
  <c r="H5" i="1"/>
  <c r="F5" i="1"/>
  <c r="D5" i="1"/>
  <c r="P5" i="1" s="1"/>
  <c r="R4" i="1"/>
  <c r="L4" i="1"/>
  <c r="J4" i="1"/>
  <c r="H4" i="1"/>
  <c r="O4" i="1" s="1"/>
  <c r="Q4" i="1" s="1"/>
  <c r="F4" i="1"/>
  <c r="D4" i="1"/>
  <c r="P4" i="1" s="1"/>
  <c r="R3" i="1"/>
  <c r="L3" i="1"/>
  <c r="J3" i="1"/>
  <c r="O3" i="1" s="1"/>
  <c r="H3" i="1"/>
  <c r="F3" i="1"/>
  <c r="D3" i="1"/>
  <c r="R2" i="1"/>
  <c r="R25" i="1" s="1"/>
  <c r="L2" i="1"/>
  <c r="L20" i="1" s="1"/>
  <c r="J2" i="1"/>
  <c r="J20" i="1" s="1"/>
  <c r="H2" i="1"/>
  <c r="H20" i="1" s="1"/>
  <c r="F2" i="1"/>
  <c r="F20" i="1" s="1"/>
  <c r="D2" i="1"/>
  <c r="O2" i="1" s="1"/>
  <c r="Q11" i="1" l="1"/>
  <c r="Q12" i="1"/>
  <c r="P11" i="1"/>
  <c r="F16" i="1"/>
  <c r="F17" i="1"/>
  <c r="F19" i="1"/>
  <c r="R22" i="1"/>
  <c r="P2" i="1"/>
  <c r="Q2" i="1" s="1"/>
  <c r="D17" i="1"/>
  <c r="O5" i="1"/>
  <c r="Q5" i="1" s="1"/>
  <c r="O13" i="1"/>
  <c r="Q13" i="1" s="1"/>
  <c r="H16" i="1"/>
  <c r="H17" i="1"/>
  <c r="H19" i="1"/>
  <c r="R23" i="1"/>
  <c r="D16" i="1"/>
  <c r="D19" i="1"/>
  <c r="P3" i="1"/>
  <c r="Q3" i="1" s="1"/>
  <c r="O6" i="1"/>
  <c r="Q6" i="1" s="1"/>
  <c r="O14" i="1"/>
  <c r="Q14" i="1" s="1"/>
  <c r="J16" i="1"/>
  <c r="J18" i="1" s="1"/>
  <c r="J17" i="1"/>
  <c r="J19" i="1"/>
  <c r="R24" i="1"/>
  <c r="D20" i="1"/>
  <c r="O7" i="1"/>
  <c r="Q7" i="1" s="1"/>
  <c r="O15" i="1"/>
  <c r="Q15" i="1" s="1"/>
  <c r="L16" i="1"/>
  <c r="L17" i="1"/>
  <c r="L19" i="1"/>
  <c r="L18" i="1" l="1"/>
  <c r="H18" i="1"/>
  <c r="F18" i="1"/>
  <c r="O19" i="1"/>
  <c r="P19" i="1"/>
  <c r="O17" i="1"/>
  <c r="P17" i="1"/>
  <c r="O20" i="1"/>
  <c r="P20" i="1"/>
  <c r="O16" i="1"/>
  <c r="D18" i="1"/>
  <c r="P16" i="1"/>
  <c r="O18" i="1" l="1"/>
  <c r="P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80DAAC-C2ED-4CA7-BFA3-54965DE7C6D5}" keepAlive="1" name="Query - llms_partial_results" description="Connection to the 'llms_partial_results' query in the workbook." type="5" refreshedVersion="8" background="1" saveData="1">
    <dbPr connection="Provider=Microsoft.Mashup.OleDb.1;Data Source=$Workbook$;Location=llms_partial_results;Extended Properties=&quot;&quot;" command="SELECT * FROM [llms_partial_results]"/>
  </connection>
</connections>
</file>

<file path=xl/sharedStrings.xml><?xml version="1.0" encoding="utf-8"?>
<sst xmlns="http://schemas.openxmlformats.org/spreadsheetml/2006/main" count="43" uniqueCount="41">
  <si>
    <t>model/prmt</t>
  </si>
  <si>
    <t>Ins</t>
  </si>
  <si>
    <t>CD+Ins</t>
  </si>
  <si>
    <t>Improv CD+Ins</t>
  </si>
  <si>
    <t>CD+Ins+FS</t>
  </si>
  <si>
    <t>Improv CD+Ins+FS</t>
  </si>
  <si>
    <t>Ins+CoT</t>
  </si>
  <si>
    <t>Improv Ins+CoT</t>
  </si>
  <si>
    <t>CD+Ins+CoT</t>
  </si>
  <si>
    <t>Improv CD+Ins+CoT</t>
  </si>
  <si>
    <t>CD+Ins+CoT+FS</t>
  </si>
  <si>
    <t>Improv CD+Ins+CoT+FS</t>
  </si>
  <si>
    <t>Mean</t>
  </si>
  <si>
    <t>Std</t>
  </si>
  <si>
    <t>Max impro</t>
  </si>
  <si>
    <t>Min</t>
  </si>
  <si>
    <t>Magnitude</t>
  </si>
  <si>
    <t>MaxF1</t>
  </si>
  <si>
    <t>Llama–3.1</t>
  </si>
  <si>
    <t>Gemma–2</t>
  </si>
  <si>
    <t>Mistral–Large–2</t>
  </si>
  <si>
    <t>Qwen2</t>
  </si>
  <si>
    <t>Phi–3</t>
  </si>
  <si>
    <t>DeepSeek–V2</t>
  </si>
  <si>
    <t>GPT–4o–Mini</t>
  </si>
  <si>
    <t>Gemini–1.5–Flash</t>
  </si>
  <si>
    <t xml:space="preserve">CodeQwen1.5 </t>
  </si>
  <si>
    <t>DeepSeek–Coder–V2</t>
  </si>
  <si>
    <t>Artigenz–Coder</t>
  </si>
  <si>
    <t>WizardCoder–V1.1</t>
  </si>
  <si>
    <t>Finance–Llama3</t>
  </si>
  <si>
    <t>FinanceConnect</t>
  </si>
  <si>
    <t>Max</t>
  </si>
  <si>
    <t>Improvement mean</t>
  </si>
  <si>
    <t>Improvement std</t>
  </si>
  <si>
    <t>F1-mean</t>
  </si>
  <si>
    <t>F1-std</t>
  </si>
  <si>
    <t>F1-mean general</t>
  </si>
  <si>
    <t>F1-men specific</t>
  </si>
  <si>
    <t>F1-std general</t>
  </si>
  <si>
    <t>F1-std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</si>
</sst>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6B5D75-545C-4A91-A945-7568B1D461FF}" autoFormatId="16" applyNumberFormats="0" applyBorderFormats="0" applyFontFormats="0" applyPatternFormats="0" applyAlignmentFormats="0" applyWidthHeightFormats="0">
  <queryTableRefresh nextId="31" unboundColumnsRight="4">
    <queryTableFields count="18">
      <queryTableField id="1" name="Column1" tableColumnId="1"/>
      <queryTableField id="2" name="Column2" tableColumnId="2"/>
      <queryTableField id="5" name="Column5" tableColumnId="5"/>
      <queryTableField id="22" dataBound="0" tableColumnId="22"/>
      <queryTableField id="8" name="Column8" tableColumnId="8"/>
      <queryTableField id="23" dataBound="0" tableColumnId="23"/>
      <queryTableField id="11" name="Column11" tableColumnId="11"/>
      <queryTableField id="24" dataBound="0" tableColumnId="24"/>
      <queryTableField id="14" name="Column14" tableColumnId="14"/>
      <queryTableField id="25" dataBound="0" tableColumnId="25"/>
      <queryTableField id="17" name="Column17" tableColumnId="17"/>
      <queryTableField id="26" dataBound="0" tableColumnId="26"/>
      <queryTableField id="20" name="Column20" tableColumnId="20"/>
      <queryTableField id="21" name="Column21" tableColumnId="21"/>
      <queryTableField id="27" dataBound="0" tableColumnId="27"/>
      <queryTableField id="28" dataBound="0" tableColumnId="28"/>
      <queryTableField id="29" dataBound="0" tableColumnId="3"/>
      <queryTableField id="30" dataBound="0" tableColumnId="4"/>
    </queryTableFields>
    <queryTableDeletedFields count="12">
      <deletedField name="Column18"/>
      <deletedField name="Column15"/>
      <deletedField name="Column12"/>
      <deletedField name="Column9"/>
      <deletedField name="Column6"/>
      <deletedField name="Column3"/>
      <deletedField name="Column4"/>
      <deletedField name="Column7"/>
      <deletedField name="Column10"/>
      <deletedField name="Column13"/>
      <deletedField name="Column1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9C3977-BBD8-46E4-9CEB-67BC940D8B74}" name="llms_partial_results" displayName="llms_partial_results" ref="A1:R26" tableType="queryTable" totalsRowShown="0">
  <autoFilter ref="A1:R26" xr:uid="{8E9C3977-BBD8-46E4-9CEB-67BC940D8B74}"/>
  <tableColumns count="18">
    <tableColumn id="1" xr3:uid="{0A4944DD-A0BC-4F41-AEF2-384DF69B0E47}" uniqueName="1" name="model/prmt" queryTableFieldId="1" dataDxfId="9"/>
    <tableColumn id="2" xr3:uid="{57462C85-5662-409B-A33A-2BF89BB3AF0D}" uniqueName="2" name="Ins" queryTableFieldId="2"/>
    <tableColumn id="5" xr3:uid="{56E0A8BB-32C7-40BA-8FC1-49E6BE4D1A47}" uniqueName="5" name="CD+Ins" queryTableFieldId="5"/>
    <tableColumn id="22" xr3:uid="{017C74CB-F4FA-4E19-8306-C3E2A69D8AD8}" uniqueName="22" name="Improv CD+Ins" queryTableFieldId="22" dataDxfId="8">
      <calculatedColumnFormula>llms_partial_results[[#This Row],[CD+Ins]]-llms_partial_results[[#This Row],[Ins]]</calculatedColumnFormula>
    </tableColumn>
    <tableColumn id="8" xr3:uid="{4DD344EA-7703-4CCB-8900-686ADBA74F88}" uniqueName="8" name="CD+Ins+FS" queryTableFieldId="8"/>
    <tableColumn id="23" xr3:uid="{9C288D1C-E536-4A6A-B6DA-751CA25142BE}" uniqueName="23" name="Improv CD+Ins+FS" queryTableFieldId="23" dataDxfId="7">
      <calculatedColumnFormula>llms_partial_results[[#This Row],[CD+Ins+FS]]-llms_partial_results[[#This Row],[Ins]]</calculatedColumnFormula>
    </tableColumn>
    <tableColumn id="11" xr3:uid="{76C1C3D8-644F-416D-B6DE-F119E072299E}" uniqueName="11" name="Ins+CoT" queryTableFieldId="11"/>
    <tableColumn id="24" xr3:uid="{B0E82E48-FBE2-4CF0-8D23-A1DED0E3987B}" uniqueName="24" name="Improv Ins+CoT" queryTableFieldId="24" dataDxfId="6">
      <calculatedColumnFormula>llms_partial_results[[#This Row],[Ins+CoT]]-llms_partial_results[[#This Row],[Ins]]</calculatedColumnFormula>
    </tableColumn>
    <tableColumn id="14" xr3:uid="{7F2E0077-DFD5-41B9-8CE0-7FAA4AEEA080}" uniqueName="14" name="CD+Ins+CoT" queryTableFieldId="14"/>
    <tableColumn id="25" xr3:uid="{D16D9763-A70C-4E05-A266-216898958AD9}" uniqueName="25" name="Improv CD+Ins+CoT" queryTableFieldId="25" dataDxfId="5">
      <calculatedColumnFormula>llms_partial_results[[#This Row],[CD+Ins+CoT]]-llms_partial_results[[#This Row],[Ins]]</calculatedColumnFormula>
    </tableColumn>
    <tableColumn id="17" xr3:uid="{E1CF2B42-983B-4B3B-BCA3-249F32D76026}" uniqueName="17" name="CD+Ins+CoT+FS" queryTableFieldId="17"/>
    <tableColumn id="26" xr3:uid="{BF8A6583-EF18-4AA3-B5EC-731FFA1CA280}" uniqueName="26" name="Improv CD+Ins+CoT+FS" queryTableFieldId="26" dataDxfId="4">
      <calculatedColumnFormula>llms_partial_results[[#This Row],[CD+Ins+CoT+FS]]-llms_partial_results[[#This Row],[Ins]]</calculatedColumnFormula>
    </tableColumn>
    <tableColumn id="20" xr3:uid="{12658AE6-042E-4444-A262-8EC91AB31999}" uniqueName="20" name="Mean" queryTableFieldId="20"/>
    <tableColumn id="21" xr3:uid="{4A8E7644-54B2-460C-B4AD-EFCFB8BB6F41}" uniqueName="21" name="Std" queryTableFieldId="21"/>
    <tableColumn id="27" xr3:uid="{75B56667-4A98-4209-B32C-002C269BBABD}" uniqueName="27" name="Max impro" queryTableFieldId="27" dataDxfId="3">
      <calculatedColumnFormula>MAX(D2,F2,H2,J2,L2)</calculatedColumnFormula>
    </tableColumn>
    <tableColumn id="28" xr3:uid="{3B5B36BE-DB1C-4F92-889C-3C81F44C5990}" uniqueName="28" name="Min" queryTableFieldId="28" dataDxfId="2">
      <calculatedColumnFormula>MIN(D2,F2,H2,J2,L2)</calculatedColumnFormula>
    </tableColumn>
    <tableColumn id="3" xr3:uid="{84871266-5A15-4824-93A5-E6E67B66A035}" uniqueName="3" name="Magnitude" queryTableFieldId="29" dataDxfId="1">
      <calculatedColumnFormula>llms_partial_results[[#This Row],[Max impro]]-llms_partial_results[[#This Row],[Min]]</calculatedColumnFormula>
    </tableColumn>
    <tableColumn id="4" xr3:uid="{E5280FBD-27EA-428B-B6BF-39949BD6D819}" uniqueName="4" name="MaxF1" queryTableFieldId="30" dataDxfId="0">
      <calculatedColumnFormula>MAX(B2,C2,E2,G2,I2,K2)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8252-7D75-4C04-BBB0-5B63917ADDCA}">
  <dimension ref="A1:R26"/>
  <sheetViews>
    <sheetView tabSelected="1" workbookViewId="0">
      <selection sqref="A1:XFD1048576"/>
    </sheetView>
  </sheetViews>
  <sheetFormatPr defaultRowHeight="15" x14ac:dyDescent="0.25"/>
  <cols>
    <col min="1" max="1" width="18.7109375" bestFit="1" customWidth="1"/>
    <col min="2" max="3" width="11.42578125" bestFit="1" customWidth="1"/>
    <col min="4" max="4" width="16.85546875" bestFit="1" customWidth="1"/>
    <col min="5" max="5" width="11.42578125" bestFit="1" customWidth="1"/>
    <col min="6" max="6" width="20.140625" bestFit="1" customWidth="1"/>
    <col min="7" max="7" width="12.42578125" bestFit="1" customWidth="1"/>
    <col min="8" max="8" width="17.5703125" bestFit="1" customWidth="1"/>
    <col min="9" max="9" width="12.42578125" bestFit="1" customWidth="1"/>
    <col min="10" max="10" width="21.42578125" bestFit="1" customWidth="1"/>
    <col min="11" max="11" width="12.42578125" bestFit="1" customWidth="1"/>
    <col min="12" max="12" width="24.7109375" bestFit="1" customWidth="1"/>
    <col min="13" max="14" width="12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70.099999999999994</v>
      </c>
      <c r="C2">
        <v>83.4</v>
      </c>
      <c r="D2">
        <f>llms_partial_results[[#This Row],[CD+Ins]]-llms_partial_results[[#This Row],[Ins]]</f>
        <v>13.300000000000011</v>
      </c>
      <c r="E2">
        <v>85.3</v>
      </c>
      <c r="F2">
        <f>llms_partial_results[[#This Row],[CD+Ins+FS]]-llms_partial_results[[#This Row],[Ins]]</f>
        <v>15.200000000000003</v>
      </c>
      <c r="G2">
        <v>66.900000000000006</v>
      </c>
      <c r="H2">
        <f>llms_partial_results[[#This Row],[Ins+CoT]]-llms_partial_results[[#This Row],[Ins]]</f>
        <v>-3.1999999999999886</v>
      </c>
      <c r="I2">
        <v>74.8</v>
      </c>
      <c r="J2">
        <f>llms_partial_results[[#This Row],[CD+Ins+CoT]]-llms_partial_results[[#This Row],[Ins]]</f>
        <v>4.7000000000000028</v>
      </c>
      <c r="K2">
        <v>85.5</v>
      </c>
      <c r="L2">
        <f>llms_partial_results[[#This Row],[CD+Ins+CoT+FS]]-llms_partial_results[[#This Row],[Ins]]</f>
        <v>15.400000000000006</v>
      </c>
      <c r="M2">
        <v>77.7</v>
      </c>
      <c r="N2">
        <v>8.2899999999999991</v>
      </c>
      <c r="O2">
        <f t="shared" ref="O2:O15" si="0">MAX(D2,F2,H2,J2,L2)</f>
        <v>15.400000000000006</v>
      </c>
      <c r="P2">
        <f t="shared" ref="P2:P15" si="1">MIN(D2,F2,H2,J2,L2)</f>
        <v>-3.1999999999999886</v>
      </c>
      <c r="Q2">
        <f>llms_partial_results[[#This Row],[Max impro]]-llms_partial_results[[#This Row],[Min]]</f>
        <v>18.599999999999994</v>
      </c>
      <c r="R2">
        <f t="shared" ref="R2:R20" si="2">MAX(B2,C2,E2,G2,I2,K2)</f>
        <v>85.5</v>
      </c>
    </row>
    <row r="3" spans="1:18" x14ac:dyDescent="0.25">
      <c r="A3" t="s">
        <v>19</v>
      </c>
      <c r="B3">
        <v>6.16</v>
      </c>
      <c r="C3">
        <v>57.3</v>
      </c>
      <c r="D3">
        <f>llms_partial_results[[#This Row],[CD+Ins]]-llms_partial_results[[#This Row],[Ins]]</f>
        <v>51.14</v>
      </c>
      <c r="E3">
        <v>73.900000000000006</v>
      </c>
      <c r="F3" s="1">
        <f>llms_partial_results[[#This Row],[CD+Ins+FS]]-llms_partial_results[[#This Row],[Ins]]</f>
        <v>67.740000000000009</v>
      </c>
      <c r="G3">
        <v>8.9</v>
      </c>
      <c r="H3">
        <f>llms_partial_results[[#This Row],[Ins+CoT]]-llms_partial_results[[#This Row],[Ins]]</f>
        <v>2.74</v>
      </c>
      <c r="I3">
        <v>48.2</v>
      </c>
      <c r="J3">
        <f>llms_partial_results[[#This Row],[CD+Ins+CoT]]-llms_partial_results[[#This Row],[Ins]]</f>
        <v>42.040000000000006</v>
      </c>
      <c r="K3">
        <v>44.9</v>
      </c>
      <c r="L3">
        <f>llms_partial_results[[#This Row],[CD+Ins+CoT+FS]]-llms_partial_results[[#This Row],[Ins]]</f>
        <v>38.739999999999995</v>
      </c>
      <c r="M3">
        <v>39.9</v>
      </c>
      <c r="N3" s="2">
        <v>24.7</v>
      </c>
      <c r="O3">
        <f t="shared" si="0"/>
        <v>67.740000000000009</v>
      </c>
      <c r="P3">
        <f t="shared" si="1"/>
        <v>2.74</v>
      </c>
      <c r="Q3">
        <f>llms_partial_results[[#This Row],[Max impro]]-llms_partial_results[[#This Row],[Min]]</f>
        <v>65.000000000000014</v>
      </c>
      <c r="R3">
        <f t="shared" si="2"/>
        <v>73.900000000000006</v>
      </c>
    </row>
    <row r="4" spans="1:18" x14ac:dyDescent="0.25">
      <c r="A4" t="s">
        <v>20</v>
      </c>
      <c r="B4">
        <v>61.7</v>
      </c>
      <c r="C4">
        <v>57.6</v>
      </c>
      <c r="D4">
        <f>llms_partial_results[[#This Row],[CD+Ins]]-llms_partial_results[[#This Row],[Ins]]</f>
        <v>-4.1000000000000014</v>
      </c>
      <c r="E4">
        <v>85.2</v>
      </c>
      <c r="F4">
        <f>llms_partial_results[[#This Row],[CD+Ins+FS]]-llms_partial_results[[#This Row],[Ins]]</f>
        <v>23.5</v>
      </c>
      <c r="G4">
        <v>66.400000000000006</v>
      </c>
      <c r="H4">
        <f>llms_partial_results[[#This Row],[Ins+CoT]]-llms_partial_results[[#This Row],[Ins]]</f>
        <v>4.7000000000000028</v>
      </c>
      <c r="I4">
        <v>46.9</v>
      </c>
      <c r="J4" s="3">
        <f>llms_partial_results[[#This Row],[CD+Ins+CoT]]-llms_partial_results[[#This Row],[Ins]]</f>
        <v>-14.800000000000004</v>
      </c>
      <c r="K4">
        <v>85.7</v>
      </c>
      <c r="L4">
        <f>llms_partial_results[[#This Row],[CD+Ins+CoT+FS]]-llms_partial_results[[#This Row],[Ins]]</f>
        <v>24</v>
      </c>
      <c r="M4">
        <v>67.3</v>
      </c>
      <c r="N4">
        <v>14.1</v>
      </c>
      <c r="O4">
        <f t="shared" si="0"/>
        <v>24</v>
      </c>
      <c r="P4">
        <f t="shared" si="1"/>
        <v>-14.800000000000004</v>
      </c>
      <c r="Q4">
        <f>llms_partial_results[[#This Row],[Max impro]]-llms_partial_results[[#This Row],[Min]]</f>
        <v>38.800000000000004</v>
      </c>
      <c r="R4">
        <f t="shared" si="2"/>
        <v>85.7</v>
      </c>
    </row>
    <row r="5" spans="1:18" x14ac:dyDescent="0.25">
      <c r="A5" t="s">
        <v>21</v>
      </c>
      <c r="B5">
        <v>78.599999999999994</v>
      </c>
      <c r="C5">
        <v>82.3</v>
      </c>
      <c r="D5">
        <f>llms_partial_results[[#This Row],[CD+Ins]]-llms_partial_results[[#This Row],[Ins]]</f>
        <v>3.7000000000000028</v>
      </c>
      <c r="E5">
        <v>85.5</v>
      </c>
      <c r="F5">
        <f>llms_partial_results[[#This Row],[CD+Ins+FS]]-llms_partial_results[[#This Row],[Ins]]</f>
        <v>6.9000000000000057</v>
      </c>
      <c r="G5">
        <v>57.2</v>
      </c>
      <c r="H5">
        <f>llms_partial_results[[#This Row],[Ins+CoT]]-llms_partial_results[[#This Row],[Ins]]</f>
        <v>-21.399999999999991</v>
      </c>
      <c r="I5">
        <v>47.9</v>
      </c>
      <c r="J5" s="3">
        <f>llms_partial_results[[#This Row],[CD+Ins+CoT]]-llms_partial_results[[#This Row],[Ins]]</f>
        <v>-30.699999999999996</v>
      </c>
      <c r="K5">
        <v>84.5</v>
      </c>
      <c r="L5">
        <f>llms_partial_results[[#This Row],[CD+Ins+CoT+FS]]-llms_partial_results[[#This Row],[Ins]]</f>
        <v>5.9000000000000057</v>
      </c>
      <c r="M5">
        <v>72.7</v>
      </c>
      <c r="N5">
        <v>14.7</v>
      </c>
      <c r="O5">
        <f t="shared" si="0"/>
        <v>6.9000000000000057</v>
      </c>
      <c r="P5">
        <f t="shared" si="1"/>
        <v>-30.699999999999996</v>
      </c>
      <c r="Q5">
        <f>llms_partial_results[[#This Row],[Max impro]]-llms_partial_results[[#This Row],[Min]]</f>
        <v>37.6</v>
      </c>
      <c r="R5">
        <f t="shared" si="2"/>
        <v>85.5</v>
      </c>
    </row>
    <row r="6" spans="1:18" x14ac:dyDescent="0.25">
      <c r="A6" t="s">
        <v>22</v>
      </c>
      <c r="B6">
        <v>23</v>
      </c>
      <c r="C6">
        <v>5.98</v>
      </c>
      <c r="D6" s="3">
        <f>llms_partial_results[[#This Row],[CD+Ins]]-llms_partial_results[[#This Row],[Ins]]</f>
        <v>-17.02</v>
      </c>
      <c r="E6">
        <v>83</v>
      </c>
      <c r="F6" s="4">
        <f>llms_partial_results[[#This Row],[CD+Ins+FS]]-llms_partial_results[[#This Row],[Ins]]</f>
        <v>60</v>
      </c>
      <c r="G6">
        <v>48</v>
      </c>
      <c r="H6">
        <f>llms_partial_results[[#This Row],[Ins+CoT]]-llms_partial_results[[#This Row],[Ins]]</f>
        <v>25</v>
      </c>
      <c r="I6">
        <v>67.599999999999994</v>
      </c>
      <c r="J6">
        <f>llms_partial_results[[#This Row],[CD+Ins+CoT]]-llms_partial_results[[#This Row],[Ins]]</f>
        <v>44.599999999999994</v>
      </c>
      <c r="K6">
        <v>75</v>
      </c>
      <c r="L6">
        <f>llms_partial_results[[#This Row],[CD+Ins+CoT+FS]]-llms_partial_results[[#This Row],[Ins]]</f>
        <v>52</v>
      </c>
      <c r="M6">
        <v>50.4</v>
      </c>
      <c r="N6" s="2">
        <v>28</v>
      </c>
      <c r="O6">
        <f t="shared" si="0"/>
        <v>60</v>
      </c>
      <c r="P6">
        <f t="shared" si="1"/>
        <v>-17.02</v>
      </c>
      <c r="Q6">
        <f>llms_partial_results[[#This Row],[Max impro]]-llms_partial_results[[#This Row],[Min]]</f>
        <v>77.02</v>
      </c>
      <c r="R6">
        <f t="shared" si="2"/>
        <v>83</v>
      </c>
    </row>
    <row r="7" spans="1:18" x14ac:dyDescent="0.25">
      <c r="A7" t="s">
        <v>23</v>
      </c>
      <c r="B7">
        <v>72.400000000000006</v>
      </c>
      <c r="C7">
        <v>84.1</v>
      </c>
      <c r="D7">
        <f>llms_partial_results[[#This Row],[CD+Ins]]-llms_partial_results[[#This Row],[Ins]]</f>
        <v>11.699999999999989</v>
      </c>
      <c r="E7">
        <v>84.4</v>
      </c>
      <c r="F7">
        <f>llms_partial_results[[#This Row],[CD+Ins+FS]]-llms_partial_results[[#This Row],[Ins]]</f>
        <v>12</v>
      </c>
      <c r="G7">
        <v>62.4</v>
      </c>
      <c r="H7">
        <f>llms_partial_results[[#This Row],[Ins+CoT]]-llms_partial_results[[#This Row],[Ins]]</f>
        <v>-10.000000000000007</v>
      </c>
      <c r="I7">
        <v>59.4</v>
      </c>
      <c r="J7" s="3">
        <f>llms_partial_results[[#This Row],[CD+Ins+CoT]]-llms_partial_results[[#This Row],[Ins]]</f>
        <v>-13.000000000000007</v>
      </c>
      <c r="K7">
        <v>82.4</v>
      </c>
      <c r="L7">
        <f>llms_partial_results[[#This Row],[CD+Ins+CoT+FS]]-llms_partial_results[[#This Row],[Ins]]</f>
        <v>10</v>
      </c>
      <c r="M7">
        <v>74.2</v>
      </c>
      <c r="N7">
        <v>10.5</v>
      </c>
      <c r="O7">
        <f t="shared" si="0"/>
        <v>12</v>
      </c>
      <c r="P7">
        <f t="shared" si="1"/>
        <v>-13.000000000000007</v>
      </c>
      <c r="Q7">
        <f>llms_partial_results[[#This Row],[Max impro]]-llms_partial_results[[#This Row],[Min]]</f>
        <v>25.000000000000007</v>
      </c>
      <c r="R7">
        <f t="shared" si="2"/>
        <v>84.4</v>
      </c>
    </row>
    <row r="8" spans="1:18" x14ac:dyDescent="0.25">
      <c r="A8" t="s">
        <v>24</v>
      </c>
      <c r="B8">
        <v>58.6</v>
      </c>
      <c r="C8">
        <v>81.900000000000006</v>
      </c>
      <c r="D8">
        <f>llms_partial_results[[#This Row],[CD+Ins]]-llms_partial_results[[#This Row],[Ins]]</f>
        <v>23.300000000000004</v>
      </c>
      <c r="E8">
        <v>82.9</v>
      </c>
      <c r="F8">
        <f>llms_partial_results[[#This Row],[CD+Ins+FS]]-llms_partial_results[[#This Row],[Ins]]</f>
        <v>24.300000000000004</v>
      </c>
      <c r="G8">
        <v>61.9</v>
      </c>
      <c r="H8">
        <f>llms_partial_results[[#This Row],[Ins+CoT]]-llms_partial_results[[#This Row],[Ins]]</f>
        <v>3.2999999999999972</v>
      </c>
      <c r="I8">
        <v>78.3</v>
      </c>
      <c r="J8">
        <f>llms_partial_results[[#This Row],[CD+Ins+CoT]]-llms_partial_results[[#This Row],[Ins]]</f>
        <v>19.699999999999996</v>
      </c>
      <c r="K8">
        <v>86.2</v>
      </c>
      <c r="L8">
        <f>llms_partial_results[[#This Row],[CD+Ins+CoT+FS]]-llms_partial_results[[#This Row],[Ins]]</f>
        <v>27.6</v>
      </c>
      <c r="M8">
        <v>75</v>
      </c>
      <c r="N8">
        <v>11.3</v>
      </c>
      <c r="O8">
        <f t="shared" si="0"/>
        <v>27.6</v>
      </c>
      <c r="P8">
        <f t="shared" si="1"/>
        <v>3.2999999999999972</v>
      </c>
      <c r="Q8">
        <f>llms_partial_results[[#This Row],[Max impro]]-llms_partial_results[[#This Row],[Min]]</f>
        <v>24.300000000000004</v>
      </c>
      <c r="R8">
        <f t="shared" si="2"/>
        <v>86.2</v>
      </c>
    </row>
    <row r="9" spans="1:18" x14ac:dyDescent="0.25">
      <c r="A9" t="s">
        <v>25</v>
      </c>
      <c r="B9">
        <v>85.7</v>
      </c>
      <c r="C9">
        <v>89.5</v>
      </c>
      <c r="D9">
        <f>llms_partial_results[[#This Row],[CD+Ins]]-llms_partial_results[[#This Row],[Ins]]</f>
        <v>3.7999999999999972</v>
      </c>
      <c r="E9">
        <v>89.1</v>
      </c>
      <c r="F9">
        <f>llms_partial_results[[#This Row],[CD+Ins+FS]]-llms_partial_results[[#This Row],[Ins]]</f>
        <v>3.3999999999999915</v>
      </c>
      <c r="G9">
        <v>82.2</v>
      </c>
      <c r="H9">
        <f>llms_partial_results[[#This Row],[Ins+CoT]]-llms_partial_results[[#This Row],[Ins]]</f>
        <v>-3.5</v>
      </c>
      <c r="I9">
        <v>89.4</v>
      </c>
      <c r="J9">
        <f>llms_partial_results[[#This Row],[CD+Ins+CoT]]-llms_partial_results[[#This Row],[Ins]]</f>
        <v>3.7000000000000028</v>
      </c>
      <c r="K9">
        <v>87.1</v>
      </c>
      <c r="L9">
        <f>llms_partial_results[[#This Row],[CD+Ins+CoT+FS]]-llms_partial_results[[#This Row],[Ins]]</f>
        <v>1.3999999999999915</v>
      </c>
      <c r="M9" s="5">
        <v>87.2</v>
      </c>
      <c r="N9" s="5">
        <v>4.01</v>
      </c>
      <c r="O9">
        <f t="shared" si="0"/>
        <v>3.7999999999999972</v>
      </c>
      <c r="P9">
        <f t="shared" si="1"/>
        <v>-3.5</v>
      </c>
      <c r="Q9">
        <f>llms_partial_results[[#This Row],[Max impro]]-llms_partial_results[[#This Row],[Min]]</f>
        <v>7.2999999999999972</v>
      </c>
      <c r="R9">
        <f t="shared" si="2"/>
        <v>89.5</v>
      </c>
    </row>
    <row r="10" spans="1:18" x14ac:dyDescent="0.25">
      <c r="A10" s="6" t="s">
        <v>26</v>
      </c>
      <c r="B10">
        <v>0.02</v>
      </c>
      <c r="C10">
        <v>0.05</v>
      </c>
      <c r="D10">
        <f>llms_partial_results[[#This Row],[CD+Ins]]-llms_partial_results[[#This Row],[Ins]]</f>
        <v>3.0000000000000002E-2</v>
      </c>
      <c r="E10">
        <v>15.2</v>
      </c>
      <c r="F10">
        <f>llms_partial_results[[#This Row],[CD+Ins+FS]]-llms_partial_results[[#This Row],[Ins]]</f>
        <v>15.18</v>
      </c>
      <c r="G10">
        <v>7.69</v>
      </c>
      <c r="H10">
        <f>llms_partial_results[[#This Row],[Ins+CoT]]-llms_partial_results[[#This Row],[Ins]]</f>
        <v>7.6700000000000008</v>
      </c>
      <c r="I10">
        <v>12.7</v>
      </c>
      <c r="J10">
        <f>llms_partial_results[[#This Row],[CD+Ins+CoT]]-llms_partial_results[[#This Row],[Ins]]</f>
        <v>12.68</v>
      </c>
      <c r="K10">
        <v>18.8</v>
      </c>
      <c r="L10">
        <f>llms_partial_results[[#This Row],[CD+Ins+CoT+FS]]-llms_partial_results[[#This Row],[Ins]]</f>
        <v>18.78</v>
      </c>
      <c r="M10">
        <v>9.06</v>
      </c>
      <c r="N10">
        <v>7.28</v>
      </c>
      <c r="O10">
        <f>MAX(D10,F10,H10,J10,L10)</f>
        <v>18.78</v>
      </c>
      <c r="P10">
        <f>MIN(D10,F10,H10,J10,L10)</f>
        <v>3.0000000000000002E-2</v>
      </c>
      <c r="Q10">
        <f>llms_partial_results[[#This Row],[Max impro]]-llms_partial_results[[#This Row],[Min]]</f>
        <v>18.75</v>
      </c>
      <c r="R10">
        <f t="shared" si="2"/>
        <v>18.8</v>
      </c>
    </row>
    <row r="11" spans="1:18" x14ac:dyDescent="0.25">
      <c r="A11" t="s">
        <v>27</v>
      </c>
      <c r="B11">
        <v>68.5</v>
      </c>
      <c r="C11">
        <v>82.1</v>
      </c>
      <c r="D11">
        <f>llms_partial_results[[#This Row],[CD+Ins]]-llms_partial_results[[#This Row],[Ins]]</f>
        <v>13.599999999999994</v>
      </c>
      <c r="E11">
        <v>80</v>
      </c>
      <c r="F11">
        <f>llms_partial_results[[#This Row],[CD+Ins+FS]]-llms_partial_results[[#This Row],[Ins]]</f>
        <v>11.5</v>
      </c>
      <c r="G11">
        <v>60.8</v>
      </c>
      <c r="H11">
        <f>llms_partial_results[[#This Row],[Ins+CoT]]-llms_partial_results[[#This Row],[Ins]]</f>
        <v>-7.7000000000000028</v>
      </c>
      <c r="I11">
        <v>13.6</v>
      </c>
      <c r="J11" s="7">
        <f>llms_partial_results[[#This Row],[CD+Ins+CoT]]-llms_partial_results[[#This Row],[Ins]]</f>
        <v>-54.9</v>
      </c>
      <c r="K11">
        <v>85</v>
      </c>
      <c r="L11">
        <f>llms_partial_results[[#This Row],[CD+Ins+CoT+FS]]-llms_partial_results[[#This Row],[Ins]]</f>
        <v>16.5</v>
      </c>
      <c r="M11">
        <v>65</v>
      </c>
      <c r="N11" s="2">
        <v>24.6</v>
      </c>
      <c r="O11">
        <f t="shared" si="0"/>
        <v>16.5</v>
      </c>
      <c r="P11" s="7">
        <f t="shared" si="1"/>
        <v>-54.9</v>
      </c>
      <c r="Q11">
        <f>llms_partial_results[[#This Row],[Max impro]]-llms_partial_results[[#This Row],[Min]]</f>
        <v>71.400000000000006</v>
      </c>
      <c r="R11">
        <f t="shared" si="2"/>
        <v>85</v>
      </c>
    </row>
    <row r="12" spans="1:18" x14ac:dyDescent="0.25">
      <c r="A12" t="s">
        <v>28</v>
      </c>
      <c r="B12">
        <v>0.34</v>
      </c>
      <c r="C12">
        <v>0.15</v>
      </c>
      <c r="D12">
        <f>llms_partial_results[[#This Row],[CD+Ins]]-llms_partial_results[[#This Row],[Ins]]</f>
        <v>-0.19000000000000003</v>
      </c>
      <c r="E12">
        <v>73.3</v>
      </c>
      <c r="F12">
        <f>llms_partial_results[[#This Row],[CD+Ins+FS]]-llms_partial_results[[#This Row],[Ins]]</f>
        <v>72.959999999999994</v>
      </c>
      <c r="G12">
        <v>2.94</v>
      </c>
      <c r="H12">
        <f>llms_partial_results[[#This Row],[Ins+CoT]]-llms_partial_results[[#This Row],[Ins]]</f>
        <v>2.6</v>
      </c>
      <c r="I12">
        <v>0.46</v>
      </c>
      <c r="J12">
        <f>llms_partial_results[[#This Row],[CD+Ins+CoT]]-llms_partial_results[[#This Row],[Ins]]</f>
        <v>0.12</v>
      </c>
      <c r="K12">
        <v>77</v>
      </c>
      <c r="L12" s="8">
        <f>llms_partial_results[[#This Row],[CD+Ins+CoT+FS]]-llms_partial_results[[#This Row],[Ins]]</f>
        <v>76.66</v>
      </c>
      <c r="M12">
        <v>25.7</v>
      </c>
      <c r="N12" s="2">
        <v>35</v>
      </c>
      <c r="O12" s="8">
        <f t="shared" si="0"/>
        <v>76.66</v>
      </c>
      <c r="P12">
        <f t="shared" si="1"/>
        <v>-0.19000000000000003</v>
      </c>
      <c r="Q12">
        <f>llms_partial_results[[#This Row],[Max impro]]-llms_partial_results[[#This Row],[Min]]</f>
        <v>76.849999999999994</v>
      </c>
      <c r="R12">
        <f t="shared" si="2"/>
        <v>77</v>
      </c>
    </row>
    <row r="13" spans="1:18" x14ac:dyDescent="0.25">
      <c r="A13" t="s">
        <v>29</v>
      </c>
      <c r="B13">
        <v>0</v>
      </c>
      <c r="C13">
        <v>0</v>
      </c>
      <c r="D13">
        <f>llms_partial_results[[#This Row],[CD+Ins]]-llms_partial_results[[#This Row],[Ins]]</f>
        <v>0</v>
      </c>
      <c r="E13">
        <v>0</v>
      </c>
      <c r="F13">
        <f>llms_partial_results[[#This Row],[CD+Ins+FS]]-llms_partial_results[[#This Row],[Ins]]</f>
        <v>0</v>
      </c>
      <c r="G13">
        <v>0.14000000000000001</v>
      </c>
      <c r="H13">
        <f>llms_partial_results[[#This Row],[Ins+CoT]]-llms_partial_results[[#This Row],[Ins]]</f>
        <v>0.14000000000000001</v>
      </c>
      <c r="I13">
        <v>0</v>
      </c>
      <c r="J13">
        <f>llms_partial_results[[#This Row],[CD+Ins+CoT]]-llms_partial_results[[#This Row],[Ins]]</f>
        <v>0</v>
      </c>
      <c r="K13">
        <v>0.28999999999999998</v>
      </c>
      <c r="L13">
        <f>llms_partial_results[[#This Row],[CD+Ins+CoT+FS]]-llms_partial_results[[#This Row],[Ins]]</f>
        <v>0.28999999999999998</v>
      </c>
      <c r="M13" s="5">
        <v>7.0000000000000007E-2</v>
      </c>
      <c r="N13" s="5">
        <v>0.11</v>
      </c>
      <c r="O13">
        <f t="shared" si="0"/>
        <v>0.28999999999999998</v>
      </c>
      <c r="P13">
        <f t="shared" si="1"/>
        <v>0</v>
      </c>
      <c r="Q13">
        <f>llms_partial_results[[#This Row],[Max impro]]-llms_partial_results[[#This Row],[Min]]</f>
        <v>0.28999999999999998</v>
      </c>
      <c r="R13">
        <f t="shared" si="2"/>
        <v>0.28999999999999998</v>
      </c>
    </row>
    <row r="14" spans="1:18" x14ac:dyDescent="0.25">
      <c r="A14" t="s">
        <v>30</v>
      </c>
      <c r="B14">
        <v>0</v>
      </c>
      <c r="C14">
        <v>0</v>
      </c>
      <c r="D14">
        <f>llms_partial_results[[#This Row],[CD+Ins]]-llms_partial_results[[#This Row],[Ins]]</f>
        <v>0</v>
      </c>
      <c r="E14">
        <v>0.12</v>
      </c>
      <c r="F14">
        <f>llms_partial_results[[#This Row],[CD+Ins+FS]]-llms_partial_results[[#This Row],[Ins]]</f>
        <v>0.12</v>
      </c>
      <c r="G14">
        <v>3.05</v>
      </c>
      <c r="H14">
        <f>llms_partial_results[[#This Row],[Ins+CoT]]-llms_partial_results[[#This Row],[Ins]]</f>
        <v>3.05</v>
      </c>
      <c r="I14">
        <v>1.4</v>
      </c>
      <c r="J14">
        <f>llms_partial_results[[#This Row],[CD+Ins+CoT]]-llms_partial_results[[#This Row],[Ins]]</f>
        <v>1.4</v>
      </c>
      <c r="K14">
        <v>64.7</v>
      </c>
      <c r="L14" s="4">
        <f>llms_partial_results[[#This Row],[CD+Ins+CoT+FS]]-llms_partial_results[[#This Row],[Ins]]</f>
        <v>64.7</v>
      </c>
      <c r="M14">
        <v>11.5</v>
      </c>
      <c r="N14" s="2">
        <v>23.9</v>
      </c>
      <c r="O14">
        <f t="shared" si="0"/>
        <v>64.7</v>
      </c>
      <c r="P14">
        <f t="shared" si="1"/>
        <v>0</v>
      </c>
      <c r="Q14">
        <f>llms_partial_results[[#This Row],[Max impro]]-llms_partial_results[[#This Row],[Min]]</f>
        <v>64.7</v>
      </c>
      <c r="R14">
        <f t="shared" si="2"/>
        <v>64.7</v>
      </c>
    </row>
    <row r="15" spans="1:18" x14ac:dyDescent="0.25">
      <c r="A15" t="s">
        <v>31</v>
      </c>
      <c r="B15">
        <v>0</v>
      </c>
      <c r="C15">
        <v>0</v>
      </c>
      <c r="D15">
        <f>llms_partial_results[[#This Row],[CD+Ins]]-llms_partial_results[[#This Row],[Ins]]</f>
        <v>0</v>
      </c>
      <c r="E15">
        <v>4.66</v>
      </c>
      <c r="F15">
        <f>llms_partial_results[[#This Row],[CD+Ins+FS]]-llms_partial_results[[#This Row],[Ins]]</f>
        <v>4.66</v>
      </c>
      <c r="G15">
        <v>0.01</v>
      </c>
      <c r="H15">
        <f>llms_partial_results[[#This Row],[Ins+CoT]]-llms_partial_results[[#This Row],[Ins]]</f>
        <v>0.01</v>
      </c>
      <c r="I15">
        <v>0.01</v>
      </c>
      <c r="J15">
        <f>llms_partial_results[[#This Row],[CD+Ins+CoT]]-llms_partial_results[[#This Row],[Ins]]</f>
        <v>0.01</v>
      </c>
      <c r="K15">
        <v>1.84</v>
      </c>
      <c r="L15">
        <f>llms_partial_results[[#This Row],[CD+Ins+CoT+FS]]-llms_partial_results[[#This Row],[Ins]]</f>
        <v>1.84</v>
      </c>
      <c r="M15">
        <v>1.1000000000000001</v>
      </c>
      <c r="N15">
        <v>1.75</v>
      </c>
      <c r="O15">
        <f t="shared" si="0"/>
        <v>4.66</v>
      </c>
      <c r="P15">
        <f t="shared" si="1"/>
        <v>0</v>
      </c>
      <c r="Q15">
        <f>llms_partial_results[[#This Row],[Max impro]]-llms_partial_results[[#This Row],[Min]]</f>
        <v>4.66</v>
      </c>
      <c r="R15">
        <f t="shared" si="2"/>
        <v>4.66</v>
      </c>
    </row>
    <row r="16" spans="1:18" x14ac:dyDescent="0.25">
      <c r="A16" t="s">
        <v>32</v>
      </c>
      <c r="D16">
        <f>MAX(D2:D15)</f>
        <v>51.14</v>
      </c>
      <c r="F16">
        <f>MAX(F2:F15)</f>
        <v>72.959999999999994</v>
      </c>
      <c r="H16">
        <f>MAX(H2:H15)</f>
        <v>25</v>
      </c>
      <c r="J16">
        <f>MAX(J2:J15)</f>
        <v>44.599999999999994</v>
      </c>
      <c r="L16">
        <f>MAX(L2:L15)</f>
        <v>76.66</v>
      </c>
      <c r="O16">
        <f>MAX(D16,F16,H16,J16,L16)</f>
        <v>76.66</v>
      </c>
      <c r="P16">
        <f>MIN(D16,F16,H16,J16,L16)</f>
        <v>25</v>
      </c>
      <c r="R16">
        <f t="shared" si="2"/>
        <v>0</v>
      </c>
    </row>
    <row r="17" spans="1:18" x14ac:dyDescent="0.25">
      <c r="A17" t="s">
        <v>15</v>
      </c>
      <c r="D17">
        <f>MIN(D2:D15)</f>
        <v>-17.02</v>
      </c>
      <c r="F17">
        <f>MIN(F2:F15)</f>
        <v>0</v>
      </c>
      <c r="H17">
        <f>MIN(H2:H15)</f>
        <v>-21.399999999999991</v>
      </c>
      <c r="J17">
        <f>MIN(J2:J15)</f>
        <v>-54.9</v>
      </c>
      <c r="L17">
        <f>MIN(L2:L15)</f>
        <v>0.28999999999999998</v>
      </c>
      <c r="O17">
        <f>MAX(D17,F17,H17,J17,L17)</f>
        <v>0.28999999999999998</v>
      </c>
      <c r="P17">
        <f>MIN(D17,F17,H17,J17,L17)</f>
        <v>-54.9</v>
      </c>
      <c r="R17">
        <f t="shared" si="2"/>
        <v>0</v>
      </c>
    </row>
    <row r="18" spans="1:18" x14ac:dyDescent="0.25">
      <c r="A18" t="s">
        <v>16</v>
      </c>
      <c r="D18">
        <f>D16-D17</f>
        <v>68.16</v>
      </c>
      <c r="F18">
        <f>F16-F17</f>
        <v>72.959999999999994</v>
      </c>
      <c r="H18" s="9">
        <f>H16-H17</f>
        <v>46.399999999999991</v>
      </c>
      <c r="J18" s="9">
        <f>J16-J17</f>
        <v>99.5</v>
      </c>
      <c r="L18">
        <f>L16-L17</f>
        <v>76.36999999999999</v>
      </c>
      <c r="O18">
        <f>MAX(D18,F18,H18,J18,L18)</f>
        <v>99.5</v>
      </c>
      <c r="P18">
        <f>MIN(D18,F18,H18,J18,L18)</f>
        <v>46.399999999999991</v>
      </c>
      <c r="R18">
        <f t="shared" si="2"/>
        <v>0</v>
      </c>
    </row>
    <row r="19" spans="1:18" x14ac:dyDescent="0.25">
      <c r="A19" t="s">
        <v>33</v>
      </c>
      <c r="D19">
        <f>SUM(D2:D15)/14</f>
        <v>7.0900000000000007</v>
      </c>
      <c r="F19">
        <f>SUM(F2:F15)/14</f>
        <v>22.675714285714289</v>
      </c>
      <c r="H19" s="7">
        <f>SUM(H2:H15)/14</f>
        <v>0.24357142857142947</v>
      </c>
      <c r="J19">
        <f>SUM(J2:J15)/14</f>
        <v>1.1107142857142849</v>
      </c>
      <c r="L19" s="10">
        <f>SUM(L2:L15)/14</f>
        <v>25.272142857142857</v>
      </c>
      <c r="O19">
        <f>MAX(D19,F19,H19,J19,L19)</f>
        <v>25.272142857142857</v>
      </c>
      <c r="P19">
        <f>MIN(D19,F19,H19,J19,L19)</f>
        <v>0.24357142857142947</v>
      </c>
      <c r="R19">
        <f t="shared" si="2"/>
        <v>0</v>
      </c>
    </row>
    <row r="20" spans="1:18" x14ac:dyDescent="0.25">
      <c r="A20" t="s">
        <v>34</v>
      </c>
      <c r="D20">
        <f>_xlfn.STDEV.S(D2:D15)</f>
        <v>15.903153049728125</v>
      </c>
      <c r="F20" s="8">
        <f>_xlfn.STDEV.S(F2:F15)</f>
        <v>25.229103070823616</v>
      </c>
      <c r="H20">
        <f>_xlfn.STDEV.S(H2:H15)</f>
        <v>10.3005157504503</v>
      </c>
      <c r="J20" s="7">
        <f>_xlfn.STDEV.S(J2:J15)</f>
        <v>25.825474741123259</v>
      </c>
      <c r="L20" s="8">
        <f>_xlfn.STDEV.S(L2:L15)</f>
        <v>24.28388898602763</v>
      </c>
      <c r="O20">
        <f>MAX(D20,F20,H20,J20,L20)</f>
        <v>25.825474741123259</v>
      </c>
      <c r="P20">
        <f>MIN(D20,F20,H20,J20,L20)</f>
        <v>10.3005157504503</v>
      </c>
      <c r="R20">
        <f t="shared" si="2"/>
        <v>0</v>
      </c>
    </row>
    <row r="21" spans="1:18" x14ac:dyDescent="0.25">
      <c r="A21" t="s">
        <v>35</v>
      </c>
      <c r="R21">
        <f>AVERAGE(R2:R15)</f>
        <v>66.010714285714286</v>
      </c>
    </row>
    <row r="22" spans="1:18" x14ac:dyDescent="0.25">
      <c r="A22" t="s">
        <v>36</v>
      </c>
      <c r="R22">
        <f>_xlfn.STDEV.S(R2:R15)</f>
        <v>32.333333708130347</v>
      </c>
    </row>
    <row r="23" spans="1:18" x14ac:dyDescent="0.25">
      <c r="A23" t="s">
        <v>37</v>
      </c>
      <c r="R23">
        <f>AVERAGE(R2:R9)</f>
        <v>84.212500000000006</v>
      </c>
    </row>
    <row r="24" spans="1:18" x14ac:dyDescent="0.25">
      <c r="A24" t="s">
        <v>38</v>
      </c>
      <c r="R24">
        <f>AVERAGE(R10:R15)</f>
        <v>41.741666666666667</v>
      </c>
    </row>
    <row r="25" spans="1:18" x14ac:dyDescent="0.25">
      <c r="A25" t="s">
        <v>39</v>
      </c>
      <c r="R25">
        <f>_xlfn.STDEV.S(R2:R9)</f>
        <v>4.5558243726339693</v>
      </c>
    </row>
    <row r="26" spans="1:18" x14ac:dyDescent="0.25">
      <c r="A26" t="s">
        <v>40</v>
      </c>
      <c r="R26">
        <f>_xlfn.STDEV.S(R10:R15)</f>
        <v>38.108081251444112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a 4 E W R U D z o + k A A A A 9 g A A A B I A H A B D b 2 5 m a W c v U G F j a 2 F n Z S 5 4 b W w g o h g A K K A U A A A A A A A A A A A A A A A A A A A A A A A A A A A A h Y 9 B D o I w F E S v Q r q n L S V G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M c U L t s Q U y A y h 0 O Y r s G n v s / 2 B k A + N G 3 r F l Q n z N Z A 5 A n l / 4 A 9 Q S w M E F A A C A A g A f a 4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u B F n K 3 c 9 v F A E A A C U D A A A T A B w A R m 9 y b X V s Y X M v U 2 V j d G l v b j E u b S C i G A A o o B Q A A A A A A A A A A A A A A A A A A A A A A A A A A A B 1 k s F q w z A Q R O 8 G / 4 N Q L w k I E z m N m z T 0 5 L T Q Q 0 9 J e z I E x d 0 m p r J k t O u S E v L v V T G B U r K 6 C M 3 w Z p d B C D U 1 3 o n 1 c O t l m q Q J H k y A d 2 F t i 9 v O B G q M 3 Q b A 3 h K K B 2 G B 0 k T E s / Z 9 q C E q J X 5 l K 1 / 3 L T g a P T U W s t I 7 i g 8 c y f K + e k U I W L 1 A t Q L 8 J N 9 V 1 4 I z O p I c q 1 w r K d X j k Y J 5 M 7 Y H z J 7 3 z g d Q x W w y 0 W M 1 T L 6 R 5 c G 4 f d x x 8 9 2 B j C t s z C 6 O 3 Q T j 8 M O H t v S 2 b 9 2 v i a N h T X U 6 y U H V U g m K j i A 4 0 l m J i 5 5 f d N e 3 O w h / n C l D 3 L L E j H U K J u u O J e a s s 2 C y 9 I R F t O a t n I u b 8 g x f g Z 5 x c Q X P 8 C 3 o O R e 3 Y J m c 7 y H / 3 8 N 5 n C a N u / q 9 l j 9 Q S w E C L Q A U A A I A C A B 9 r g R Z F Q P O j 6 Q A A A D 2 A A A A E g A A A A A A A A A A A A A A A A A A A A A A Q 2 9 u Z m l n L 1 B h Y 2 t h Z 2 U u e G 1 s U E s B A i 0 A F A A C A A g A f a 4 E W Q / K 6 a u k A A A A 6 Q A A A B M A A A A A A A A A A A A A A A A A 8 A A A A F t D b 2 5 0 Z W 5 0 X 1 R 5 c G V z X S 5 4 b W x Q S w E C L Q A U A A I A C A B 9 r g R Z y t 3 P b x Q B A A A l A w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F Q A A A A A A A J s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x t c 1 9 w Y X J 0 a W F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W Q z Y j h j N C 1 i M j c 1 L T Q x Z D g t O D J i N i 0 y M G I x N D Q 5 M m Z h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x t c 1 9 w Y X J 0 a W F s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D b 2 x 1 b W 5 U e X B l c y I g V m F s d W U 9 I n N C Z 1 V H Q l F V R 0 J R V U d C U V V H Q l F V R 0 J R V U d C U V V G I i A v P j x F b n R y e S B U e X B l P S J G a W x s T G F z d F V w Z G F 0 Z W Q i I F Z h b H V l P S J k M j A y N C 0 w O C 0 w M V Q x N D o y M z o 0 M S 4 1 O D I 1 M z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x s b X N f c G F y d G l h b F 9 y Z X N 1 b H R z L 0 F 1 d G 9 S Z W 1 v d m V k Q 2 9 s d W 1 u c z E u e 0 N v b H V t b j E s M H 0 m c X V v d D s s J n F 1 b 3 Q 7 U 2 V j d G l v b j E v b G x t c 1 9 w Y X J 0 a W F s X 3 J l c 3 V s d H M v Q X V 0 b 1 J l b W 9 2 Z W R D b 2 x 1 b W 5 z M S 5 7 Q 2 9 s d W 1 u M i w x f S Z x d W 9 0 O y w m c X V v d D t T Z W N 0 a W 9 u M S 9 s b G 1 z X 3 B h c n R p Y W x f c m V z d W x 0 c y 9 B d X R v U m V t b 3 Z l Z E N v b H V t b n M x L n t D b 2 x 1 b W 4 z L D J 9 J n F 1 b 3 Q 7 L C Z x d W 9 0 O 1 N l Y 3 R p b 2 4 x L 2 x s b X N f c G F y d G l h b F 9 y Z X N 1 b H R z L 0 F 1 d G 9 S Z W 1 v d m V k Q 2 9 s d W 1 u c z E u e 0 N v b H V t b j Q s M 3 0 m c X V v d D s s J n F 1 b 3 Q 7 U 2 V j d G l v b j E v b G x t c 1 9 w Y X J 0 a W F s X 3 J l c 3 V s d H M v Q X V 0 b 1 J l b W 9 2 Z W R D b 2 x 1 b W 5 z M S 5 7 Q 2 9 s d W 1 u N S w 0 f S Z x d W 9 0 O y w m c X V v d D t T Z W N 0 a W 9 u M S 9 s b G 1 z X 3 B h c n R p Y W x f c m V z d W x 0 c y 9 B d X R v U m V t b 3 Z l Z E N v b H V t b n M x L n t D b 2 x 1 b W 4 2 L D V 9 J n F 1 b 3 Q 7 L C Z x d W 9 0 O 1 N l Y 3 R p b 2 4 x L 2 x s b X N f c G F y d G l h b F 9 y Z X N 1 b H R z L 0 F 1 d G 9 S Z W 1 v d m V k Q 2 9 s d W 1 u c z E u e 0 N v b H V t b j c s N n 0 m c X V v d D s s J n F 1 b 3 Q 7 U 2 V j d G l v b j E v b G x t c 1 9 w Y X J 0 a W F s X 3 J l c 3 V s d H M v Q X V 0 b 1 J l b W 9 2 Z W R D b 2 x 1 b W 5 z M S 5 7 Q 2 9 s d W 1 u O C w 3 f S Z x d W 9 0 O y w m c X V v d D t T Z W N 0 a W 9 u M S 9 s b G 1 z X 3 B h c n R p Y W x f c m V z d W x 0 c y 9 B d X R v U m V t b 3 Z l Z E N v b H V t b n M x L n t D b 2 x 1 b W 4 5 L D h 9 J n F 1 b 3 Q 7 L C Z x d W 9 0 O 1 N l Y 3 R p b 2 4 x L 2 x s b X N f c G F y d G l h b F 9 y Z X N 1 b H R z L 0 F 1 d G 9 S Z W 1 v d m V k Q 2 9 s d W 1 u c z E u e 0 N v b H V t b j E w L D l 9 J n F 1 b 3 Q 7 L C Z x d W 9 0 O 1 N l Y 3 R p b 2 4 x L 2 x s b X N f c G F y d G l h b F 9 y Z X N 1 b H R z L 0 F 1 d G 9 S Z W 1 v d m V k Q 2 9 s d W 1 u c z E u e 0 N v b H V t b j E x L D E w f S Z x d W 9 0 O y w m c X V v d D t T Z W N 0 a W 9 u M S 9 s b G 1 z X 3 B h c n R p Y W x f c m V z d W x 0 c y 9 B d X R v U m V t b 3 Z l Z E N v b H V t b n M x L n t D b 2 x 1 b W 4 x M i w x M X 0 m c X V v d D s s J n F 1 b 3 Q 7 U 2 V j d G l v b j E v b G x t c 1 9 w Y X J 0 a W F s X 3 J l c 3 V s d H M v Q X V 0 b 1 J l b W 9 2 Z W R D b 2 x 1 b W 5 z M S 5 7 Q 2 9 s d W 1 u M T M s M T J 9 J n F 1 b 3 Q 7 L C Z x d W 9 0 O 1 N l Y 3 R p b 2 4 x L 2 x s b X N f c G F y d G l h b F 9 y Z X N 1 b H R z L 0 F 1 d G 9 S Z W 1 v d m V k Q 2 9 s d W 1 u c z E u e 0 N v b H V t b j E 0 L D E z f S Z x d W 9 0 O y w m c X V v d D t T Z W N 0 a W 9 u M S 9 s b G 1 z X 3 B h c n R p Y W x f c m V z d W x 0 c y 9 B d X R v U m V t b 3 Z l Z E N v b H V t b n M x L n t D b 2 x 1 b W 4 x N S w x N H 0 m c X V v d D s s J n F 1 b 3 Q 7 U 2 V j d G l v b j E v b G x t c 1 9 w Y X J 0 a W F s X 3 J l c 3 V s d H M v Q X V 0 b 1 J l b W 9 2 Z W R D b 2 x 1 b W 5 z M S 5 7 Q 2 9 s d W 1 u M T Y s M T V 9 J n F 1 b 3 Q 7 L C Z x d W 9 0 O 1 N l Y 3 R p b 2 4 x L 2 x s b X N f c G F y d G l h b F 9 y Z X N 1 b H R z L 0 F 1 d G 9 S Z W 1 v d m V k Q 2 9 s d W 1 u c z E u e 0 N v b H V t b j E 3 L D E 2 f S Z x d W 9 0 O y w m c X V v d D t T Z W N 0 a W 9 u M S 9 s b G 1 z X 3 B h c n R p Y W x f c m V z d W x 0 c y 9 B d X R v U m V t b 3 Z l Z E N v b H V t b n M x L n t D b 2 x 1 b W 4 x O C w x N 3 0 m c X V v d D s s J n F 1 b 3 Q 7 U 2 V j d G l v b j E v b G x t c 1 9 w Y X J 0 a W F s X 3 J l c 3 V s d H M v Q X V 0 b 1 J l b W 9 2 Z W R D b 2 x 1 b W 5 z M S 5 7 Q 2 9 s d W 1 u M T k s M T h 9 J n F 1 b 3 Q 7 L C Z x d W 9 0 O 1 N l Y 3 R p b 2 4 x L 2 x s b X N f c G F y d G l h b F 9 y Z X N 1 b H R z L 0 F 1 d G 9 S Z W 1 v d m V k Q 2 9 s d W 1 u c z E u e 0 N v b H V t b j I w L D E 5 f S Z x d W 9 0 O y w m c X V v d D t T Z W N 0 a W 9 u M S 9 s b G 1 z X 3 B h c n R p Y W x f c m V z d W x 0 c y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s b X N f c G F y d G l h b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s b X N f c G F y d G l h b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N T r v U h k t A j d A Q 3 f U t I i Q A A A A A A g A A A A A A E G Y A A A A B A A A g A A A A l o U B Q T R i I E Y 1 0 z z J L t p 2 z g p e a w T O g l u 6 J J Y L l G + H 7 2 Q A A A A A D o A A A A A C A A A g A A A A X + L K c c I c Y l M Y D p Y v N s a k p c 4 R J g r H X m I Q Z e 4 j L d 4 3 c U d Q A A A A x o S 0 5 f I G B C M 7 a J Q g K 8 N x 5 r Z 4 z 6 i s U x d x C J k W 8 + Z S / 9 B P v D W E 7 6 g 8 g n p I 5 a N Q V 5 a C Y B Y T f D W b G E U Z g U O p x B z j L e e 9 Y 0 + U y 2 4 9 x p q S k V w w T g x A A A A A d H s N g x t b E / 6 Y O L 6 o r j A 8 z l c R c 1 4 d p Y Z J s H M B o I 0 1 f t J u P M y 1 Q G O Q s e H 5 n A 4 S / z 6 W c v t d 6 x X v C a v 0 S A 3 y 5 d C 1 5 g = = < / D a t a M a s h u p > 
</file>

<file path=customXml/itemProps1.xml><?xml version="1.0" encoding="utf-8"?>
<ds:datastoreItem xmlns:ds="http://schemas.openxmlformats.org/officeDocument/2006/customXml" ds:itemID="{01955397-E258-4C7B-A4C1-36B467347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prompts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Morais Gabriel Glauber</dc:creator>
  <cp:lastModifiedBy>Morais Gabriel Glauber</cp:lastModifiedBy>
  <dcterms:created xsi:type="dcterms:W3CDTF">2024-08-05T01:51:50Z</dcterms:created>
  <dcterms:modified xsi:type="dcterms:W3CDTF">2024-08-05T01:54:11Z</dcterms:modified>
</cp:coreProperties>
</file>