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nnetg\Documents\LSHTM\Self testing in LMICs\Models\Next Model\Severe rates\Model\Final for github\"/>
    </mc:Choice>
  </mc:AlternateContent>
  <bookViews>
    <workbookView xWindow="0" yWindow="0" windowWidth="19200" windowHeight="7050"/>
  </bookViews>
  <sheets>
    <sheet name="Testing costs" sheetId="4" r:id="rId1"/>
    <sheet name="Torres costs (screen, bed, ICU)" sheetId="5" r:id="rId2"/>
    <sheet name="Sepsis CFR" sheetId="6" r:id="rId3"/>
    <sheet name="COVID YLL prediction (R result)" sheetId="2" r:id="rId4"/>
    <sheet name="X2020WPP" sheetId="1" r:id="rId5"/>
    <sheet name="COVID-like" sheetId="8" r:id="rId6"/>
    <sheet name="YLL_p_death" sheetId="9" r:id="rId7"/>
    <sheet name="Heart failure YLL" sheetId="10" r:id="rId8"/>
    <sheet name="Ochalek" sheetId="11" r:id="rId9"/>
    <sheet name="Costs TB" sheetId="12" r:id="rId10"/>
    <sheet name="Costs sepsis" sheetId="13" r:id="rId11"/>
    <sheet name="Health worker salary estimate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_xlnm._FilterDatabase" localSheetId="9" hidden="1">'Costs TB'!$A$4:$K$138</definedName>
    <definedName name="_xlnm._FilterDatabase" localSheetId="8" hidden="1">Ochalek!$A$4:$R$134</definedName>
    <definedName name="_xlnm._FilterDatabase" localSheetId="0" hidden="1">'Testing costs'!$A$6:$AG$6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3" l="1"/>
  <c r="M20" i="13"/>
  <c r="M21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6" i="13"/>
  <c r="K6" i="12"/>
  <c r="K7" i="12"/>
  <c r="K8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2" i="12"/>
  <c r="K63" i="12"/>
  <c r="K64" i="12"/>
  <c r="K65" i="12"/>
  <c r="K66" i="12"/>
  <c r="K67" i="12"/>
  <c r="K68" i="12"/>
  <c r="K69" i="12"/>
  <c r="K70" i="12"/>
  <c r="K71" i="12"/>
  <c r="K73" i="12"/>
  <c r="K74" i="12"/>
  <c r="K75" i="12"/>
  <c r="K76" i="12"/>
  <c r="K77" i="12"/>
  <c r="K78" i="12"/>
  <c r="K79" i="12"/>
  <c r="K81" i="12"/>
  <c r="K82" i="12"/>
  <c r="K83" i="12"/>
  <c r="K84" i="12"/>
  <c r="K85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5" i="12"/>
  <c r="R44" i="11"/>
  <c r="Q44" i="11"/>
  <c r="P44" i="11"/>
  <c r="R39" i="11"/>
  <c r="Q39" i="11"/>
  <c r="P39" i="11"/>
  <c r="R46" i="11"/>
  <c r="Q46" i="11"/>
  <c r="P46" i="11"/>
  <c r="R63" i="11"/>
  <c r="Q63" i="11"/>
  <c r="P63" i="11"/>
  <c r="R68" i="11"/>
  <c r="Q68" i="11"/>
  <c r="P68" i="11"/>
  <c r="R54" i="11"/>
  <c r="Q54" i="11"/>
  <c r="P54" i="11"/>
  <c r="R26" i="11"/>
  <c r="Q26" i="11"/>
  <c r="P26" i="11"/>
  <c r="R109" i="11"/>
  <c r="Q109" i="11"/>
  <c r="P109" i="11"/>
  <c r="R131" i="11"/>
  <c r="Q131" i="11"/>
  <c r="P131" i="11"/>
  <c r="R83" i="11"/>
  <c r="Q83" i="11"/>
  <c r="P83" i="11"/>
  <c r="R12" i="11"/>
  <c r="Q12" i="11"/>
  <c r="P12" i="11"/>
  <c r="R101" i="11"/>
  <c r="Q101" i="11"/>
  <c r="P101" i="11"/>
  <c r="R28" i="11"/>
  <c r="Q28" i="11"/>
  <c r="P28" i="11"/>
  <c r="R29" i="11"/>
  <c r="Q29" i="11"/>
  <c r="P29" i="11"/>
  <c r="R57" i="11"/>
  <c r="Q57" i="11"/>
  <c r="P57" i="11"/>
  <c r="R87" i="11"/>
  <c r="Q87" i="11"/>
  <c r="P87" i="11"/>
  <c r="R108" i="11"/>
  <c r="Q108" i="11"/>
  <c r="P108" i="11"/>
  <c r="R13" i="11"/>
  <c r="Q13" i="11"/>
  <c r="P13" i="11"/>
  <c r="R37" i="11"/>
  <c r="Q37" i="11"/>
  <c r="P37" i="11"/>
  <c r="R22" i="11"/>
  <c r="Q22" i="11"/>
  <c r="P22" i="11"/>
  <c r="R123" i="11"/>
  <c r="Q123" i="11"/>
  <c r="P123" i="11"/>
  <c r="R71" i="11"/>
  <c r="Q71" i="11"/>
  <c r="P71" i="11"/>
  <c r="R107" i="11"/>
  <c r="Q107" i="11"/>
  <c r="P107" i="11"/>
  <c r="R102" i="11"/>
  <c r="Q102" i="11"/>
  <c r="P102" i="11"/>
  <c r="R38" i="11"/>
  <c r="Q38" i="11"/>
  <c r="P38" i="11"/>
  <c r="R93" i="11"/>
  <c r="Q93" i="11"/>
  <c r="P93" i="11"/>
  <c r="R65" i="11"/>
  <c r="Q65" i="11"/>
  <c r="P65" i="11"/>
  <c r="R10" i="11"/>
  <c r="Q10" i="11"/>
  <c r="P10" i="11"/>
  <c r="R53" i="11"/>
  <c r="Q53" i="11"/>
  <c r="P53" i="11"/>
  <c r="R27" i="11"/>
  <c r="Q27" i="11"/>
  <c r="P27" i="11"/>
  <c r="R94" i="11"/>
  <c r="Q94" i="11"/>
  <c r="P94" i="11"/>
  <c r="R16" i="11"/>
  <c r="Q16" i="11"/>
  <c r="P16" i="11"/>
  <c r="R74" i="11"/>
  <c r="Q74" i="11"/>
  <c r="P74" i="11"/>
  <c r="R81" i="11"/>
  <c r="Q81" i="11"/>
  <c r="P81" i="11"/>
  <c r="R67" i="11"/>
  <c r="Q67" i="11"/>
  <c r="P67" i="11"/>
  <c r="R127" i="11"/>
  <c r="Q127" i="11"/>
  <c r="P127" i="11"/>
  <c r="R125" i="11"/>
  <c r="Q125" i="11"/>
  <c r="P125" i="11"/>
  <c r="R48" i="11"/>
  <c r="Q48" i="11"/>
  <c r="P48" i="11"/>
  <c r="R21" i="11"/>
  <c r="Q21" i="11"/>
  <c r="P21" i="11"/>
  <c r="R126" i="11"/>
  <c r="Q126" i="11"/>
  <c r="P126" i="11"/>
  <c r="R7" i="11"/>
  <c r="Q7" i="11"/>
  <c r="P7" i="11"/>
  <c r="R9" i="11"/>
  <c r="Q9" i="11"/>
  <c r="P9" i="11"/>
  <c r="R32" i="11"/>
  <c r="Q32" i="11"/>
  <c r="P32" i="11"/>
  <c r="R117" i="11"/>
  <c r="Q117" i="11"/>
  <c r="P117" i="11"/>
  <c r="R33" i="11"/>
  <c r="Q33" i="11"/>
  <c r="P33" i="11"/>
  <c r="R47" i="11"/>
  <c r="Q47" i="11"/>
  <c r="P47" i="11"/>
  <c r="R130" i="11"/>
  <c r="Q130" i="11"/>
  <c r="P130" i="11"/>
  <c r="R88" i="11"/>
  <c r="Q88" i="11"/>
  <c r="P88" i="11"/>
  <c r="R96" i="11"/>
  <c r="Q96" i="11"/>
  <c r="P96" i="11"/>
  <c r="R76" i="11"/>
  <c r="Q76" i="11"/>
  <c r="P76" i="11"/>
  <c r="R50" i="11"/>
  <c r="Q50" i="11"/>
  <c r="P50" i="11"/>
  <c r="R58" i="11"/>
  <c r="Q58" i="11"/>
  <c r="P58" i="11"/>
  <c r="R43" i="11"/>
  <c r="Q43" i="11"/>
  <c r="P43" i="11"/>
  <c r="R100" i="11"/>
  <c r="Q100" i="11"/>
  <c r="P100" i="11"/>
  <c r="R14" i="11"/>
  <c r="Q14" i="11"/>
  <c r="P14" i="11"/>
  <c r="R23" i="11"/>
  <c r="Q23" i="11"/>
  <c r="P23" i="11"/>
  <c r="R84" i="11"/>
  <c r="Q84" i="11"/>
  <c r="P84" i="11"/>
  <c r="R51" i="11"/>
  <c r="Q51" i="11"/>
  <c r="P51" i="11"/>
  <c r="R85" i="11"/>
  <c r="Q85" i="11"/>
  <c r="P85" i="11"/>
  <c r="R17" i="11"/>
  <c r="Q17" i="11"/>
  <c r="P17" i="11"/>
  <c r="R114" i="11"/>
  <c r="Q114" i="11"/>
  <c r="P114" i="11"/>
  <c r="R18" i="11"/>
  <c r="Q18" i="11"/>
  <c r="P18" i="11"/>
  <c r="R78" i="11"/>
  <c r="Q78" i="11"/>
  <c r="P78" i="11"/>
  <c r="P134" i="11"/>
  <c r="R80" i="11"/>
  <c r="Q80" i="11"/>
  <c r="P80" i="11"/>
  <c r="R77" i="11"/>
  <c r="Q77" i="11"/>
  <c r="P77" i="11"/>
  <c r="R105" i="11"/>
  <c r="Q105" i="11"/>
  <c r="P105" i="11"/>
  <c r="R112" i="11"/>
  <c r="Q112" i="11"/>
  <c r="P112" i="11"/>
  <c r="R52" i="11"/>
  <c r="Q52" i="11"/>
  <c r="P52" i="11"/>
  <c r="R132" i="11"/>
  <c r="Q132" i="11"/>
  <c r="P132" i="11"/>
  <c r="R59" i="11"/>
  <c r="Q59" i="11"/>
  <c r="P59" i="11"/>
  <c r="R41" i="11"/>
  <c r="Q41" i="11"/>
  <c r="P41" i="11"/>
  <c r="R110" i="11"/>
  <c r="Q110" i="11"/>
  <c r="P110" i="11"/>
  <c r="R119" i="11"/>
  <c r="Q119" i="11"/>
  <c r="P119" i="11"/>
  <c r="R24" i="11"/>
  <c r="Q24" i="11"/>
  <c r="P24" i="11"/>
  <c r="R42" i="11"/>
  <c r="Q42" i="11"/>
  <c r="P42" i="11"/>
  <c r="R34" i="11"/>
  <c r="Q34" i="11"/>
  <c r="P34" i="11"/>
  <c r="R70" i="11"/>
  <c r="Q70" i="11"/>
  <c r="P70" i="11"/>
  <c r="R5" i="11"/>
  <c r="Q5" i="11"/>
  <c r="P5" i="11"/>
  <c r="R19" i="11"/>
  <c r="Q19" i="11"/>
  <c r="P19" i="11"/>
  <c r="R113" i="11"/>
  <c r="Q113" i="11"/>
  <c r="P113" i="11"/>
  <c r="R121" i="11"/>
  <c r="Q121" i="11"/>
  <c r="P121" i="11"/>
  <c r="R103" i="11"/>
  <c r="Q103" i="11"/>
  <c r="P103" i="11"/>
  <c r="R72" i="11"/>
  <c r="Q72" i="11"/>
  <c r="P72" i="11"/>
  <c r="R30" i="11"/>
  <c r="Q30" i="11"/>
  <c r="P30" i="11"/>
  <c r="R106" i="11"/>
  <c r="Q106" i="11"/>
  <c r="P106" i="11"/>
  <c r="R104" i="11"/>
  <c r="Q104" i="11"/>
  <c r="P104" i="11"/>
  <c r="R36" i="11"/>
  <c r="Q36" i="11"/>
  <c r="P36" i="11"/>
  <c r="R98" i="11"/>
  <c r="Q98" i="11"/>
  <c r="P98" i="11"/>
  <c r="R79" i="11"/>
  <c r="Q79" i="11"/>
  <c r="P79" i="11"/>
  <c r="R133" i="11"/>
  <c r="Q133" i="11"/>
  <c r="P133" i="11"/>
  <c r="R90" i="11"/>
  <c r="Q90" i="11"/>
  <c r="P90" i="11"/>
  <c r="P82" i="11"/>
  <c r="Q82" i="11"/>
  <c r="R82" i="11"/>
  <c r="H6" i="9" l="1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5" i="9"/>
  <c r="K5" i="6"/>
  <c r="K133" i="6"/>
  <c r="J133" i="6"/>
  <c r="I133" i="6"/>
  <c r="B133" i="6"/>
  <c r="J132" i="6"/>
  <c r="I132" i="6"/>
  <c r="K132" i="6" s="1"/>
  <c r="B132" i="6"/>
  <c r="K131" i="6"/>
  <c r="J131" i="6"/>
  <c r="I131" i="6"/>
  <c r="B131" i="6"/>
  <c r="J130" i="6"/>
  <c r="I130" i="6"/>
  <c r="K130" i="6" s="1"/>
  <c r="B130" i="6"/>
  <c r="K129" i="6"/>
  <c r="J129" i="6"/>
  <c r="I129" i="6"/>
  <c r="B129" i="6"/>
  <c r="J128" i="6"/>
  <c r="I128" i="6"/>
  <c r="K128" i="6" s="1"/>
  <c r="B128" i="6"/>
  <c r="K127" i="6"/>
  <c r="J127" i="6"/>
  <c r="I127" i="6"/>
  <c r="B127" i="6"/>
  <c r="J126" i="6"/>
  <c r="I126" i="6"/>
  <c r="K126" i="6" s="1"/>
  <c r="B126" i="6"/>
  <c r="K125" i="6"/>
  <c r="J125" i="6"/>
  <c r="I125" i="6"/>
  <c r="B125" i="6"/>
  <c r="J124" i="6"/>
  <c r="I124" i="6"/>
  <c r="K124" i="6" s="1"/>
  <c r="B124" i="6"/>
  <c r="K123" i="6"/>
  <c r="J123" i="6"/>
  <c r="I123" i="6"/>
  <c r="B123" i="6"/>
  <c r="J122" i="6"/>
  <c r="I122" i="6"/>
  <c r="K122" i="6" s="1"/>
  <c r="B122" i="6"/>
  <c r="K121" i="6"/>
  <c r="J121" i="6"/>
  <c r="I121" i="6"/>
  <c r="B121" i="6"/>
  <c r="J120" i="6"/>
  <c r="I120" i="6"/>
  <c r="K120" i="6" s="1"/>
  <c r="B120" i="6"/>
  <c r="K119" i="6"/>
  <c r="J119" i="6"/>
  <c r="I119" i="6"/>
  <c r="B119" i="6"/>
  <c r="J118" i="6"/>
  <c r="I118" i="6"/>
  <c r="K118" i="6" s="1"/>
  <c r="B118" i="6"/>
  <c r="K117" i="6"/>
  <c r="J117" i="6"/>
  <c r="I117" i="6"/>
  <c r="B117" i="6"/>
  <c r="J116" i="6"/>
  <c r="I116" i="6"/>
  <c r="K116" i="6" s="1"/>
  <c r="B116" i="6"/>
  <c r="K115" i="6"/>
  <c r="J115" i="6"/>
  <c r="I115" i="6"/>
  <c r="B115" i="6"/>
  <c r="J114" i="6"/>
  <c r="I114" i="6"/>
  <c r="K114" i="6" s="1"/>
  <c r="B114" i="6"/>
  <c r="K113" i="6"/>
  <c r="J113" i="6"/>
  <c r="I113" i="6"/>
  <c r="B113" i="6"/>
  <c r="J112" i="6"/>
  <c r="I112" i="6"/>
  <c r="K112" i="6" s="1"/>
  <c r="B112" i="6"/>
  <c r="K111" i="6"/>
  <c r="J111" i="6"/>
  <c r="I111" i="6"/>
  <c r="B111" i="6"/>
  <c r="J110" i="6"/>
  <c r="I110" i="6"/>
  <c r="K110" i="6" s="1"/>
  <c r="B110" i="6"/>
  <c r="K109" i="6"/>
  <c r="J109" i="6"/>
  <c r="I109" i="6"/>
  <c r="B109" i="6"/>
  <c r="J108" i="6"/>
  <c r="I108" i="6"/>
  <c r="K108" i="6" s="1"/>
  <c r="B108" i="6"/>
  <c r="K107" i="6"/>
  <c r="J107" i="6"/>
  <c r="I107" i="6"/>
  <c r="B107" i="6"/>
  <c r="J106" i="6"/>
  <c r="I106" i="6"/>
  <c r="K106" i="6" s="1"/>
  <c r="B106" i="6"/>
  <c r="K105" i="6"/>
  <c r="J105" i="6"/>
  <c r="I105" i="6"/>
  <c r="B105" i="6"/>
  <c r="J104" i="6"/>
  <c r="I104" i="6"/>
  <c r="K104" i="6" s="1"/>
  <c r="B104" i="6"/>
  <c r="K103" i="6"/>
  <c r="J103" i="6"/>
  <c r="I103" i="6"/>
  <c r="B103" i="6"/>
  <c r="J102" i="6"/>
  <c r="I102" i="6"/>
  <c r="K102" i="6" s="1"/>
  <c r="B102" i="6"/>
  <c r="K101" i="6"/>
  <c r="J101" i="6"/>
  <c r="I101" i="6"/>
  <c r="B101" i="6"/>
  <c r="J100" i="6"/>
  <c r="I100" i="6"/>
  <c r="K100" i="6" s="1"/>
  <c r="B100" i="6"/>
  <c r="K99" i="6"/>
  <c r="J99" i="6"/>
  <c r="I99" i="6"/>
  <c r="B99" i="6"/>
  <c r="J98" i="6"/>
  <c r="I98" i="6"/>
  <c r="K98" i="6" s="1"/>
  <c r="B98" i="6"/>
  <c r="K97" i="6"/>
  <c r="J97" i="6"/>
  <c r="I97" i="6"/>
  <c r="B97" i="6"/>
  <c r="J96" i="6"/>
  <c r="I96" i="6"/>
  <c r="K96" i="6" s="1"/>
  <c r="B96" i="6"/>
  <c r="K95" i="6"/>
  <c r="J95" i="6"/>
  <c r="I95" i="6"/>
  <c r="B95" i="6"/>
  <c r="J94" i="6"/>
  <c r="I94" i="6"/>
  <c r="K94" i="6" s="1"/>
  <c r="B94" i="6"/>
  <c r="K93" i="6"/>
  <c r="J93" i="6"/>
  <c r="I93" i="6"/>
  <c r="B93" i="6"/>
  <c r="J92" i="6"/>
  <c r="I92" i="6"/>
  <c r="K92" i="6" s="1"/>
  <c r="B92" i="6"/>
  <c r="K91" i="6"/>
  <c r="J91" i="6"/>
  <c r="I91" i="6"/>
  <c r="B91" i="6"/>
  <c r="J90" i="6"/>
  <c r="I90" i="6"/>
  <c r="K90" i="6" s="1"/>
  <c r="B90" i="6"/>
  <c r="K89" i="6"/>
  <c r="J89" i="6"/>
  <c r="I89" i="6"/>
  <c r="B89" i="6"/>
  <c r="J88" i="6"/>
  <c r="I88" i="6"/>
  <c r="K88" i="6" s="1"/>
  <c r="B88" i="6"/>
  <c r="K87" i="6"/>
  <c r="J87" i="6"/>
  <c r="I87" i="6"/>
  <c r="B87" i="6"/>
  <c r="J86" i="6"/>
  <c r="I86" i="6"/>
  <c r="K86" i="6" s="1"/>
  <c r="B86" i="6"/>
  <c r="K85" i="6"/>
  <c r="J85" i="6"/>
  <c r="I85" i="6"/>
  <c r="B85" i="6"/>
  <c r="J84" i="6"/>
  <c r="I84" i="6"/>
  <c r="K84" i="6" s="1"/>
  <c r="B84" i="6"/>
  <c r="K83" i="6"/>
  <c r="J83" i="6"/>
  <c r="I83" i="6"/>
  <c r="B83" i="6"/>
  <c r="J82" i="6"/>
  <c r="I82" i="6"/>
  <c r="K82" i="6" s="1"/>
  <c r="B82" i="6"/>
  <c r="K81" i="6"/>
  <c r="J81" i="6"/>
  <c r="I81" i="6"/>
  <c r="B81" i="6"/>
  <c r="J80" i="6"/>
  <c r="I80" i="6"/>
  <c r="K80" i="6" s="1"/>
  <c r="B80" i="6"/>
  <c r="K79" i="6"/>
  <c r="J79" i="6"/>
  <c r="I79" i="6"/>
  <c r="B79" i="6"/>
  <c r="J78" i="6"/>
  <c r="I78" i="6"/>
  <c r="K78" i="6" s="1"/>
  <c r="B78" i="6"/>
  <c r="K77" i="6"/>
  <c r="J77" i="6"/>
  <c r="I77" i="6"/>
  <c r="B77" i="6"/>
  <c r="J76" i="6"/>
  <c r="I76" i="6"/>
  <c r="K76" i="6" s="1"/>
  <c r="B76" i="6"/>
  <c r="K75" i="6"/>
  <c r="J75" i="6"/>
  <c r="I75" i="6"/>
  <c r="B75" i="6"/>
  <c r="J74" i="6"/>
  <c r="I74" i="6"/>
  <c r="K74" i="6" s="1"/>
  <c r="B74" i="6"/>
  <c r="K73" i="6"/>
  <c r="J73" i="6"/>
  <c r="I73" i="6"/>
  <c r="B73" i="6"/>
  <c r="J72" i="6"/>
  <c r="I72" i="6"/>
  <c r="K72" i="6" s="1"/>
  <c r="B72" i="6"/>
  <c r="K71" i="6"/>
  <c r="J71" i="6"/>
  <c r="I71" i="6"/>
  <c r="B71" i="6"/>
  <c r="J70" i="6"/>
  <c r="I70" i="6"/>
  <c r="K70" i="6" s="1"/>
  <c r="B70" i="6"/>
  <c r="K69" i="6"/>
  <c r="J69" i="6"/>
  <c r="I69" i="6"/>
  <c r="B69" i="6"/>
  <c r="J68" i="6"/>
  <c r="I68" i="6"/>
  <c r="K68" i="6" s="1"/>
  <c r="B68" i="6"/>
  <c r="K67" i="6"/>
  <c r="J67" i="6"/>
  <c r="I67" i="6"/>
  <c r="B67" i="6"/>
  <c r="J66" i="6"/>
  <c r="I66" i="6"/>
  <c r="K66" i="6" s="1"/>
  <c r="B66" i="6"/>
  <c r="K65" i="6"/>
  <c r="J65" i="6"/>
  <c r="I65" i="6"/>
  <c r="B65" i="6"/>
  <c r="J64" i="6"/>
  <c r="I64" i="6"/>
  <c r="K64" i="6" s="1"/>
  <c r="B64" i="6"/>
  <c r="K63" i="6"/>
  <c r="J63" i="6"/>
  <c r="I63" i="6"/>
  <c r="B63" i="6"/>
  <c r="J62" i="6"/>
  <c r="I62" i="6"/>
  <c r="K62" i="6" s="1"/>
  <c r="B62" i="6"/>
  <c r="K61" i="6"/>
  <c r="J61" i="6"/>
  <c r="I61" i="6"/>
  <c r="B61" i="6"/>
  <c r="J60" i="6"/>
  <c r="I60" i="6"/>
  <c r="K60" i="6" s="1"/>
  <c r="B60" i="6"/>
  <c r="K59" i="6"/>
  <c r="J59" i="6"/>
  <c r="I59" i="6"/>
  <c r="B59" i="6"/>
  <c r="J58" i="6"/>
  <c r="I58" i="6"/>
  <c r="K58" i="6" s="1"/>
  <c r="B58" i="6"/>
  <c r="K57" i="6"/>
  <c r="J57" i="6"/>
  <c r="I57" i="6"/>
  <c r="B57" i="6"/>
  <c r="J56" i="6"/>
  <c r="I56" i="6"/>
  <c r="K56" i="6" s="1"/>
  <c r="B56" i="6"/>
  <c r="K55" i="6"/>
  <c r="J55" i="6"/>
  <c r="I55" i="6"/>
  <c r="B55" i="6"/>
  <c r="J54" i="6"/>
  <c r="I54" i="6"/>
  <c r="K54" i="6" s="1"/>
  <c r="B54" i="6"/>
  <c r="K53" i="6"/>
  <c r="J53" i="6"/>
  <c r="I53" i="6"/>
  <c r="B53" i="6"/>
  <c r="J52" i="6"/>
  <c r="I52" i="6"/>
  <c r="K52" i="6" s="1"/>
  <c r="B52" i="6"/>
  <c r="K51" i="6"/>
  <c r="J51" i="6"/>
  <c r="I51" i="6"/>
  <c r="B51" i="6"/>
  <c r="J50" i="6"/>
  <c r="I50" i="6"/>
  <c r="K50" i="6" s="1"/>
  <c r="B50" i="6"/>
  <c r="K49" i="6"/>
  <c r="J49" i="6"/>
  <c r="I49" i="6"/>
  <c r="B49" i="6"/>
  <c r="J48" i="6"/>
  <c r="I48" i="6"/>
  <c r="K48" i="6" s="1"/>
  <c r="B48" i="6"/>
  <c r="K47" i="6"/>
  <c r="J47" i="6"/>
  <c r="I47" i="6"/>
  <c r="B47" i="6"/>
  <c r="J46" i="6"/>
  <c r="I46" i="6"/>
  <c r="K46" i="6" s="1"/>
  <c r="B46" i="6"/>
  <c r="K45" i="6"/>
  <c r="J45" i="6"/>
  <c r="I45" i="6"/>
  <c r="B45" i="6"/>
  <c r="J44" i="6"/>
  <c r="I44" i="6"/>
  <c r="K44" i="6" s="1"/>
  <c r="B44" i="6"/>
  <c r="K43" i="6"/>
  <c r="J43" i="6"/>
  <c r="I43" i="6"/>
  <c r="B43" i="6"/>
  <c r="J42" i="6"/>
  <c r="I42" i="6"/>
  <c r="K42" i="6" s="1"/>
  <c r="B42" i="6"/>
  <c r="K41" i="6"/>
  <c r="J41" i="6"/>
  <c r="I41" i="6"/>
  <c r="B41" i="6"/>
  <c r="J40" i="6"/>
  <c r="I40" i="6"/>
  <c r="K40" i="6" s="1"/>
  <c r="B40" i="6"/>
  <c r="K39" i="6"/>
  <c r="J39" i="6"/>
  <c r="I39" i="6"/>
  <c r="B39" i="6"/>
  <c r="J38" i="6"/>
  <c r="I38" i="6"/>
  <c r="K38" i="6" s="1"/>
  <c r="B38" i="6"/>
  <c r="K37" i="6"/>
  <c r="J37" i="6"/>
  <c r="I37" i="6"/>
  <c r="B37" i="6"/>
  <c r="J36" i="6"/>
  <c r="I36" i="6"/>
  <c r="K36" i="6" s="1"/>
  <c r="B36" i="6"/>
  <c r="K35" i="6"/>
  <c r="J35" i="6"/>
  <c r="I35" i="6"/>
  <c r="B35" i="6"/>
  <c r="J34" i="6"/>
  <c r="I34" i="6"/>
  <c r="K34" i="6" s="1"/>
  <c r="B34" i="6"/>
  <c r="K33" i="6"/>
  <c r="J33" i="6"/>
  <c r="I33" i="6"/>
  <c r="B33" i="6"/>
  <c r="J32" i="6"/>
  <c r="I32" i="6"/>
  <c r="K32" i="6" s="1"/>
  <c r="B32" i="6"/>
  <c r="K31" i="6"/>
  <c r="J31" i="6"/>
  <c r="I31" i="6"/>
  <c r="B31" i="6"/>
  <c r="J30" i="6"/>
  <c r="I30" i="6"/>
  <c r="K30" i="6" s="1"/>
  <c r="B30" i="6"/>
  <c r="K29" i="6"/>
  <c r="J29" i="6"/>
  <c r="I29" i="6"/>
  <c r="B29" i="6"/>
  <c r="J28" i="6"/>
  <c r="I28" i="6"/>
  <c r="K28" i="6" s="1"/>
  <c r="B28" i="6"/>
  <c r="K27" i="6"/>
  <c r="J27" i="6"/>
  <c r="I27" i="6"/>
  <c r="B27" i="6"/>
  <c r="J26" i="6"/>
  <c r="I26" i="6"/>
  <c r="K26" i="6" s="1"/>
  <c r="B26" i="6"/>
  <c r="K25" i="6"/>
  <c r="J25" i="6"/>
  <c r="I25" i="6"/>
  <c r="B25" i="6"/>
  <c r="J24" i="6"/>
  <c r="I24" i="6"/>
  <c r="K24" i="6" s="1"/>
  <c r="B24" i="6"/>
  <c r="K23" i="6"/>
  <c r="J23" i="6"/>
  <c r="I23" i="6"/>
  <c r="B23" i="6"/>
  <c r="J22" i="6"/>
  <c r="I22" i="6"/>
  <c r="K22" i="6" s="1"/>
  <c r="B22" i="6"/>
  <c r="K21" i="6"/>
  <c r="J21" i="6"/>
  <c r="I21" i="6"/>
  <c r="B21" i="6"/>
  <c r="J20" i="6"/>
  <c r="I20" i="6"/>
  <c r="K20" i="6" s="1"/>
  <c r="B20" i="6"/>
  <c r="K19" i="6"/>
  <c r="J19" i="6"/>
  <c r="I19" i="6"/>
  <c r="B19" i="6"/>
  <c r="J18" i="6"/>
  <c r="I18" i="6"/>
  <c r="K18" i="6" s="1"/>
  <c r="B18" i="6"/>
  <c r="K17" i="6"/>
  <c r="J17" i="6"/>
  <c r="I17" i="6"/>
  <c r="B17" i="6"/>
  <c r="J16" i="6"/>
  <c r="I16" i="6"/>
  <c r="K16" i="6" s="1"/>
  <c r="B16" i="6"/>
  <c r="K15" i="6"/>
  <c r="J15" i="6"/>
  <c r="I15" i="6"/>
  <c r="B15" i="6"/>
  <c r="J14" i="6"/>
  <c r="I14" i="6"/>
  <c r="K14" i="6" s="1"/>
  <c r="B14" i="6"/>
  <c r="K13" i="6"/>
  <c r="J13" i="6"/>
  <c r="I13" i="6"/>
  <c r="B13" i="6"/>
  <c r="J12" i="6"/>
  <c r="I12" i="6"/>
  <c r="K12" i="6" s="1"/>
  <c r="B12" i="6"/>
  <c r="K11" i="6"/>
  <c r="J11" i="6"/>
  <c r="I11" i="6"/>
  <c r="B11" i="6"/>
  <c r="J10" i="6"/>
  <c r="I10" i="6"/>
  <c r="K10" i="6" s="1"/>
  <c r="B10" i="6"/>
  <c r="K9" i="6"/>
  <c r="J9" i="6"/>
  <c r="I9" i="6"/>
  <c r="B9" i="6"/>
  <c r="J8" i="6"/>
  <c r="I8" i="6"/>
  <c r="K8" i="6" s="1"/>
  <c r="B8" i="6"/>
  <c r="K7" i="6"/>
  <c r="J7" i="6"/>
  <c r="I7" i="6"/>
  <c r="B7" i="6"/>
  <c r="J6" i="6"/>
  <c r="I6" i="6"/>
  <c r="K6" i="6" s="1"/>
  <c r="B6" i="6"/>
  <c r="J5" i="6"/>
  <c r="I5" i="6"/>
  <c r="B5" i="6"/>
  <c r="D8" i="5" l="1"/>
  <c r="D10" i="5" s="1"/>
  <c r="C8" i="5"/>
  <c r="C10" i="5" s="1"/>
  <c r="B8" i="5"/>
  <c r="B10" i="5" s="1"/>
  <c r="E10" i="5" s="1"/>
  <c r="C11" i="5" l="1"/>
  <c r="D11" i="5"/>
  <c r="B11" i="5"/>
  <c r="AA40" i="4" l="1"/>
  <c r="AA39" i="4"/>
  <c r="AA38" i="4"/>
  <c r="AA37" i="4"/>
  <c r="AA36" i="4"/>
  <c r="AC35" i="4"/>
  <c r="AA35" i="4"/>
  <c r="AC34" i="4"/>
  <c r="AD40" i="4" s="1"/>
  <c r="AB34" i="4"/>
  <c r="AB33" i="4" s="1"/>
  <c r="AC33" i="4"/>
  <c r="AD16" i="4" s="1"/>
  <c r="AC32" i="4"/>
  <c r="AD36" i="4" s="1"/>
  <c r="AC31" i="4"/>
  <c r="AD35" i="4" s="1"/>
  <c r="AC29" i="4"/>
  <c r="AC30" i="4" s="1"/>
  <c r="AB29" i="4"/>
  <c r="AB30" i="4" s="1"/>
  <c r="AB28" i="4"/>
  <c r="AC37" i="4" s="1"/>
  <c r="AC27" i="4"/>
  <c r="AC28" i="4" s="1"/>
  <c r="AD26" i="4"/>
  <c r="AA26" i="4"/>
  <c r="O26" i="4"/>
  <c r="L26" i="4"/>
  <c r="K26" i="4"/>
  <c r="I26" i="4"/>
  <c r="H26" i="4"/>
  <c r="M26" i="4" s="1"/>
  <c r="AD24" i="4"/>
  <c r="AA24" i="4"/>
  <c r="O24" i="4"/>
  <c r="L24" i="4"/>
  <c r="K24" i="4"/>
  <c r="I24" i="4"/>
  <c r="H24" i="4"/>
  <c r="M24" i="4" s="1"/>
  <c r="N24" i="4" s="1"/>
  <c r="AD23" i="4"/>
  <c r="AA23" i="4"/>
  <c r="O23" i="4"/>
  <c r="L23" i="4"/>
  <c r="K23" i="4"/>
  <c r="I23" i="4"/>
  <c r="H23" i="4"/>
  <c r="M23" i="4" s="1"/>
  <c r="N23" i="4" s="1"/>
  <c r="AA22" i="4"/>
  <c r="O22" i="4"/>
  <c r="L22" i="4"/>
  <c r="K22" i="4"/>
  <c r="I22" i="4"/>
  <c r="H22" i="4"/>
  <c r="M22" i="4" s="1"/>
  <c r="AA21" i="4"/>
  <c r="O21" i="4"/>
  <c r="M21" i="4"/>
  <c r="L21" i="4"/>
  <c r="K21" i="4"/>
  <c r="I21" i="4"/>
  <c r="H21" i="4"/>
  <c r="AA20" i="4"/>
  <c r="R20" i="4"/>
  <c r="AD20" i="4" s="1"/>
  <c r="O20" i="4"/>
  <c r="L20" i="4"/>
  <c r="K20" i="4"/>
  <c r="I20" i="4"/>
  <c r="H20" i="4"/>
  <c r="M20" i="4" s="1"/>
  <c r="N20" i="4" s="1"/>
  <c r="AA19" i="4"/>
  <c r="R19" i="4"/>
  <c r="AD19" i="4" s="1"/>
  <c r="O19" i="4"/>
  <c r="L19" i="4"/>
  <c r="K19" i="4"/>
  <c r="I19" i="4"/>
  <c r="H19" i="4"/>
  <c r="M19" i="4" s="1"/>
  <c r="N19" i="4" s="1"/>
  <c r="AA18" i="4"/>
  <c r="R18" i="4"/>
  <c r="AD18" i="4" s="1"/>
  <c r="O18" i="4"/>
  <c r="L18" i="4"/>
  <c r="K18" i="4"/>
  <c r="I18" i="4"/>
  <c r="H18" i="4"/>
  <c r="M18" i="4" s="1"/>
  <c r="N18" i="4" s="1"/>
  <c r="AD17" i="4"/>
  <c r="AA17" i="4"/>
  <c r="O17" i="4"/>
  <c r="L17" i="4"/>
  <c r="K17" i="4"/>
  <c r="I17" i="4"/>
  <c r="H17" i="4"/>
  <c r="M17" i="4" s="1"/>
  <c r="AA16" i="4"/>
  <c r="O16" i="4"/>
  <c r="L16" i="4"/>
  <c r="K16" i="4"/>
  <c r="I16" i="4"/>
  <c r="H16" i="4"/>
  <c r="M16" i="4" s="1"/>
  <c r="N16" i="4" s="1"/>
  <c r="AA15" i="4"/>
  <c r="O15" i="4"/>
  <c r="L15" i="4"/>
  <c r="K15" i="4"/>
  <c r="I15" i="4"/>
  <c r="J15" i="4" s="1"/>
  <c r="H15" i="4"/>
  <c r="M15" i="4" s="1"/>
  <c r="N15" i="4" s="1"/>
  <c r="AB14" i="4"/>
  <c r="AB31" i="4" s="1"/>
  <c r="AA14" i="4"/>
  <c r="O14" i="4"/>
  <c r="L14" i="4"/>
  <c r="K14" i="4"/>
  <c r="I14" i="4"/>
  <c r="H14" i="4"/>
  <c r="M14" i="4" s="1"/>
  <c r="AD13" i="4"/>
  <c r="AA13" i="4"/>
  <c r="O13" i="4"/>
  <c r="L13" i="4"/>
  <c r="K13" i="4"/>
  <c r="I13" i="4"/>
  <c r="J13" i="4" s="1"/>
  <c r="H13" i="4"/>
  <c r="M13" i="4" s="1"/>
  <c r="N13" i="4" s="1"/>
  <c r="AD12" i="4"/>
  <c r="AA12" i="4"/>
  <c r="O12" i="4"/>
  <c r="L12" i="4"/>
  <c r="K12" i="4"/>
  <c r="I12" i="4"/>
  <c r="J12" i="4" s="1"/>
  <c r="H12" i="4"/>
  <c r="M12" i="4" s="1"/>
  <c r="N12" i="4" s="1"/>
  <c r="O11" i="4"/>
  <c r="L11" i="4"/>
  <c r="K11" i="4"/>
  <c r="I11" i="4"/>
  <c r="H11" i="4"/>
  <c r="M11" i="4" s="1"/>
  <c r="AD9" i="4"/>
  <c r="AC9" i="4"/>
  <c r="AA9" i="4"/>
  <c r="O9" i="4"/>
  <c r="L9" i="4"/>
  <c r="K9" i="4"/>
  <c r="I9" i="4"/>
  <c r="H9" i="4"/>
  <c r="M9" i="4" s="1"/>
  <c r="N9" i="4" s="1"/>
  <c r="N29" i="4" s="1"/>
  <c r="AE8" i="4"/>
  <c r="AA8" i="4"/>
  <c r="O8" i="4"/>
  <c r="L8" i="4"/>
  <c r="K8" i="4"/>
  <c r="I8" i="4"/>
  <c r="H8" i="4"/>
  <c r="M8" i="4" s="1"/>
  <c r="N8" i="4" s="1"/>
  <c r="AD7" i="4"/>
  <c r="AC7" i="4"/>
  <c r="AA7" i="4"/>
  <c r="O7" i="4"/>
  <c r="L7" i="4"/>
  <c r="K7" i="4"/>
  <c r="I7" i="4"/>
  <c r="J7" i="4" s="1"/>
  <c r="H7" i="4"/>
  <c r="M7" i="4" s="1"/>
  <c r="N7" i="4" s="1"/>
  <c r="N27" i="4" s="1"/>
  <c r="AC40" i="4" l="1"/>
  <c r="AC39" i="4"/>
  <c r="AD37" i="4"/>
  <c r="AC8" i="4"/>
  <c r="AD22" i="4"/>
  <c r="AD8" i="4"/>
  <c r="AD21" i="4"/>
  <c r="AC38" i="4"/>
  <c r="AD38" i="4"/>
  <c r="J8" i="4"/>
  <c r="AD15" i="4"/>
  <c r="AD14" i="4"/>
  <c r="N28" i="4"/>
  <c r="W35" i="4"/>
  <c r="O27" i="4"/>
  <c r="W7" i="4"/>
  <c r="AC26" i="4"/>
  <c r="AC13" i="4"/>
  <c r="AC12" i="4"/>
  <c r="AB32" i="4"/>
  <c r="AC18" i="4"/>
  <c r="N32" i="4"/>
  <c r="W14" i="4" s="1"/>
  <c r="O31" i="4"/>
  <c r="X26" i="4" s="1"/>
  <c r="N31" i="4"/>
  <c r="W26" i="4" s="1"/>
  <c r="O34" i="4"/>
  <c r="O32" i="4"/>
  <c r="X14" i="4" s="1"/>
  <c r="O33" i="4"/>
  <c r="X17" i="4" s="1"/>
  <c r="AC17" i="4"/>
  <c r="AC20" i="4"/>
  <c r="AC21" i="4"/>
  <c r="AC23" i="4"/>
  <c r="AC16" i="4"/>
  <c r="N34" i="4"/>
  <c r="N33" i="4"/>
  <c r="W17" i="4" s="1"/>
  <c r="W38" i="4"/>
  <c r="N30" i="4"/>
  <c r="W9" i="4"/>
  <c r="AC36" i="4"/>
  <c r="AD39" i="4"/>
  <c r="W16" i="4"/>
  <c r="W20" i="4" l="1"/>
  <c r="X22" i="4"/>
  <c r="W23" i="4"/>
  <c r="X15" i="4"/>
  <c r="X21" i="4"/>
  <c r="AG21" i="4" s="1"/>
  <c r="T21" i="4" s="1"/>
  <c r="W21" i="4"/>
  <c r="AF21" i="4" s="1"/>
  <c r="S21" i="4" s="1"/>
  <c r="X24" i="4"/>
  <c r="AG24" i="4" s="1"/>
  <c r="X19" i="4"/>
  <c r="AG19" i="4" s="1"/>
  <c r="T19" i="4" s="1"/>
  <c r="W24" i="4"/>
  <c r="W22" i="4"/>
  <c r="AF26" i="4"/>
  <c r="S26" i="4" s="1"/>
  <c r="AF38" i="4"/>
  <c r="S38" i="4" s="1"/>
  <c r="AG22" i="4"/>
  <c r="T22" i="4" s="1"/>
  <c r="AF17" i="4"/>
  <c r="S17" i="4" s="1"/>
  <c r="AG17" i="4"/>
  <c r="T17" i="4" s="1"/>
  <c r="X23" i="4"/>
  <c r="W40" i="4"/>
  <c r="W39" i="4"/>
  <c r="AC14" i="4"/>
  <c r="AF14" i="4" s="1"/>
  <c r="S14" i="4" s="1"/>
  <c r="AC19" i="4"/>
  <c r="AC24" i="4"/>
  <c r="AC22" i="4"/>
  <c r="AC15" i="4"/>
  <c r="AF7" i="4"/>
  <c r="S7" i="4" s="1"/>
  <c r="AF16" i="4"/>
  <c r="S16" i="4" s="1"/>
  <c r="AF20" i="4"/>
  <c r="S20" i="4" s="1"/>
  <c r="AG15" i="4"/>
  <c r="T15" i="4" s="1"/>
  <c r="W19" i="4"/>
  <c r="AG14" i="4"/>
  <c r="T14" i="4" s="1"/>
  <c r="W15" i="4"/>
  <c r="X20" i="4"/>
  <c r="X16" i="4"/>
  <c r="O28" i="4"/>
  <c r="X35" i="4"/>
  <c r="X7" i="4"/>
  <c r="O29" i="4"/>
  <c r="AG26" i="4"/>
  <c r="T26" i="4" s="1"/>
  <c r="W18" i="4"/>
  <c r="W13" i="4"/>
  <c r="W12" i="4"/>
  <c r="AF35" i="4"/>
  <c r="S35" i="4" s="1"/>
  <c r="AF23" i="4"/>
  <c r="S23" i="4" s="1"/>
  <c r="AF9" i="4"/>
  <c r="S9" i="4" s="1"/>
  <c r="X18" i="4"/>
  <c r="X12" i="4"/>
  <c r="X13" i="4"/>
  <c r="W37" i="4"/>
  <c r="W36" i="4"/>
  <c r="W8" i="4"/>
  <c r="AF22" i="4" l="1"/>
  <c r="T24" i="4"/>
  <c r="S22" i="4"/>
  <c r="AF24" i="4"/>
  <c r="O30" i="4"/>
  <c r="X9" i="4"/>
  <c r="X38" i="4"/>
  <c r="AG23" i="4"/>
  <c r="T23" i="4" s="1"/>
  <c r="AG18" i="4"/>
  <c r="T18" i="4" s="1"/>
  <c r="AG35" i="4"/>
  <c r="T35" i="4" s="1"/>
  <c r="AG13" i="4"/>
  <c r="T13" i="4" s="1"/>
  <c r="AF12" i="4"/>
  <c r="S12" i="4" s="1"/>
  <c r="AF13" i="4"/>
  <c r="S13" i="4" s="1"/>
  <c r="AF18" i="4"/>
  <c r="S18" i="4" s="1"/>
  <c r="X37" i="4"/>
  <c r="X36" i="4"/>
  <c r="X8" i="4"/>
  <c r="AF19" i="4"/>
  <c r="S19" i="4" s="1"/>
  <c r="AF8" i="4"/>
  <c r="S8" i="4" s="1"/>
  <c r="AG20" i="4"/>
  <c r="T20" i="4" s="1"/>
  <c r="AF39" i="4"/>
  <c r="S39" i="4" s="1"/>
  <c r="AG12" i="4"/>
  <c r="T12" i="4" s="1"/>
  <c r="AF36" i="4"/>
  <c r="S36" i="4" s="1"/>
  <c r="S24" i="4"/>
  <c r="AF15" i="4"/>
  <c r="S15" i="4" s="1"/>
  <c r="AF40" i="4"/>
  <c r="S40" i="4" s="1"/>
  <c r="AG7" i="4"/>
  <c r="T7" i="4" s="1"/>
  <c r="AG16" i="4"/>
  <c r="T16" i="4" s="1"/>
  <c r="AF37" i="4"/>
  <c r="S37" i="4" s="1"/>
  <c r="AG8" i="4" l="1"/>
  <c r="T8" i="4" s="1"/>
  <c r="AG36" i="4"/>
  <c r="T36" i="4" s="1"/>
  <c r="AG38" i="4"/>
  <c r="T38" i="4" s="1"/>
  <c r="AG37" i="4"/>
  <c r="T37" i="4" s="1"/>
  <c r="AG9" i="4"/>
  <c r="T9" i="4" s="1"/>
  <c r="X40" i="4"/>
  <c r="X39" i="4"/>
  <c r="AG39" i="4" l="1"/>
  <c r="T39" i="4" s="1"/>
  <c r="AG40" i="4"/>
  <c r="T40" i="4"/>
  <c r="H126" i="3" l="1"/>
  <c r="F126" i="3"/>
  <c r="B126" i="3"/>
  <c r="E126" i="3" s="1"/>
  <c r="H125" i="3"/>
  <c r="F125" i="3"/>
  <c r="B125" i="3"/>
  <c r="E125" i="3" s="1"/>
  <c r="G125" i="3" s="1"/>
  <c r="I125" i="3" s="1"/>
  <c r="H124" i="3"/>
  <c r="F124" i="3"/>
  <c r="B124" i="3"/>
  <c r="E124" i="3" s="1"/>
  <c r="H123" i="3"/>
  <c r="F123" i="3"/>
  <c r="B123" i="3"/>
  <c r="E123" i="3" s="1"/>
  <c r="H122" i="3"/>
  <c r="F122" i="3"/>
  <c r="B122" i="3"/>
  <c r="E122" i="3" s="1"/>
  <c r="H121" i="3"/>
  <c r="F121" i="3"/>
  <c r="B121" i="3"/>
  <c r="E121" i="3" s="1"/>
  <c r="D121" i="3" s="1"/>
  <c r="H120" i="3"/>
  <c r="F120" i="3"/>
  <c r="B120" i="3"/>
  <c r="E120" i="3" s="1"/>
  <c r="D120" i="3" s="1"/>
  <c r="H119" i="3"/>
  <c r="F119" i="3"/>
  <c r="B119" i="3"/>
  <c r="E119" i="3" s="1"/>
  <c r="H118" i="3"/>
  <c r="F118" i="3"/>
  <c r="B118" i="3"/>
  <c r="E118" i="3" s="1"/>
  <c r="H117" i="3"/>
  <c r="F117" i="3"/>
  <c r="B117" i="3"/>
  <c r="E117" i="3" s="1"/>
  <c r="H116" i="3"/>
  <c r="F116" i="3"/>
  <c r="B116" i="3"/>
  <c r="E116" i="3" s="1"/>
  <c r="H115" i="3"/>
  <c r="F115" i="3"/>
  <c r="B115" i="3"/>
  <c r="E115" i="3" s="1"/>
  <c r="H114" i="3"/>
  <c r="F114" i="3"/>
  <c r="B114" i="3"/>
  <c r="E114" i="3" s="1"/>
  <c r="H113" i="3"/>
  <c r="F113" i="3"/>
  <c r="B113" i="3"/>
  <c r="E113" i="3" s="1"/>
  <c r="D113" i="3" s="1"/>
  <c r="H112" i="3"/>
  <c r="F112" i="3"/>
  <c r="B112" i="3"/>
  <c r="E112" i="3" s="1"/>
  <c r="H111" i="3"/>
  <c r="F111" i="3"/>
  <c r="B111" i="3"/>
  <c r="E111" i="3" s="1"/>
  <c r="H110" i="3"/>
  <c r="F110" i="3"/>
  <c r="B110" i="3"/>
  <c r="E110" i="3" s="1"/>
  <c r="H109" i="3"/>
  <c r="F109" i="3"/>
  <c r="B109" i="3"/>
  <c r="E109" i="3" s="1"/>
  <c r="G109" i="3" s="1"/>
  <c r="I109" i="3" s="1"/>
  <c r="H108" i="3"/>
  <c r="F108" i="3"/>
  <c r="B108" i="3"/>
  <c r="E108" i="3" s="1"/>
  <c r="H107" i="3"/>
  <c r="F107" i="3"/>
  <c r="B107" i="3"/>
  <c r="E107" i="3" s="1"/>
  <c r="H106" i="3"/>
  <c r="F106" i="3"/>
  <c r="B106" i="3"/>
  <c r="E106" i="3" s="1"/>
  <c r="H105" i="3"/>
  <c r="F105" i="3"/>
  <c r="B105" i="3"/>
  <c r="E105" i="3" s="1"/>
  <c r="D105" i="3" s="1"/>
  <c r="H104" i="3"/>
  <c r="F104" i="3"/>
  <c r="B104" i="3"/>
  <c r="E104" i="3" s="1"/>
  <c r="G104" i="3" s="1"/>
  <c r="I104" i="3" s="1"/>
  <c r="H103" i="3"/>
  <c r="F103" i="3"/>
  <c r="B103" i="3"/>
  <c r="E103" i="3" s="1"/>
  <c r="H102" i="3"/>
  <c r="F102" i="3"/>
  <c r="B102" i="3"/>
  <c r="E102" i="3" s="1"/>
  <c r="H101" i="3"/>
  <c r="F101" i="3"/>
  <c r="B101" i="3"/>
  <c r="E101" i="3" s="1"/>
  <c r="G101" i="3" s="1"/>
  <c r="H100" i="3"/>
  <c r="F100" i="3"/>
  <c r="B100" i="3"/>
  <c r="E100" i="3" s="1"/>
  <c r="H99" i="3"/>
  <c r="F99" i="3"/>
  <c r="B99" i="3"/>
  <c r="E99" i="3" s="1"/>
  <c r="H98" i="3"/>
  <c r="F98" i="3"/>
  <c r="B98" i="3"/>
  <c r="E98" i="3" s="1"/>
  <c r="H97" i="3"/>
  <c r="F97" i="3"/>
  <c r="B97" i="3"/>
  <c r="E97" i="3" s="1"/>
  <c r="D97" i="3" s="1"/>
  <c r="H96" i="3"/>
  <c r="F96" i="3"/>
  <c r="B96" i="3"/>
  <c r="E96" i="3" s="1"/>
  <c r="G96" i="3" s="1"/>
  <c r="I96" i="3" s="1"/>
  <c r="H95" i="3"/>
  <c r="F95" i="3"/>
  <c r="B95" i="3"/>
  <c r="E95" i="3" s="1"/>
  <c r="H94" i="3"/>
  <c r="F94" i="3"/>
  <c r="B94" i="3"/>
  <c r="E94" i="3" s="1"/>
  <c r="H93" i="3"/>
  <c r="F93" i="3"/>
  <c r="B93" i="3"/>
  <c r="E93" i="3" s="1"/>
  <c r="G93" i="3" s="1"/>
  <c r="H92" i="3"/>
  <c r="F92" i="3"/>
  <c r="B92" i="3"/>
  <c r="E92" i="3" s="1"/>
  <c r="H91" i="3"/>
  <c r="F91" i="3"/>
  <c r="B91" i="3"/>
  <c r="E91" i="3" s="1"/>
  <c r="H90" i="3"/>
  <c r="F90" i="3"/>
  <c r="B90" i="3"/>
  <c r="E90" i="3" s="1"/>
  <c r="H89" i="3"/>
  <c r="F89" i="3"/>
  <c r="B89" i="3"/>
  <c r="E89" i="3" s="1"/>
  <c r="D89" i="3" s="1"/>
  <c r="H88" i="3"/>
  <c r="F88" i="3"/>
  <c r="B88" i="3"/>
  <c r="E88" i="3" s="1"/>
  <c r="G88" i="3" s="1"/>
  <c r="I88" i="3" s="1"/>
  <c r="H87" i="3"/>
  <c r="F87" i="3"/>
  <c r="B87" i="3"/>
  <c r="E87" i="3" s="1"/>
  <c r="H86" i="3"/>
  <c r="F86" i="3"/>
  <c r="B86" i="3"/>
  <c r="E86" i="3" s="1"/>
  <c r="H85" i="3"/>
  <c r="F85" i="3"/>
  <c r="B85" i="3"/>
  <c r="E85" i="3" s="1"/>
  <c r="H84" i="3"/>
  <c r="F84" i="3"/>
  <c r="B84" i="3"/>
  <c r="E84" i="3" s="1"/>
  <c r="H83" i="3"/>
  <c r="F83" i="3"/>
  <c r="B83" i="3"/>
  <c r="E83" i="3" s="1"/>
  <c r="H82" i="3"/>
  <c r="F82" i="3"/>
  <c r="B82" i="3"/>
  <c r="E82" i="3" s="1"/>
  <c r="H81" i="3"/>
  <c r="F81" i="3"/>
  <c r="B81" i="3"/>
  <c r="E81" i="3" s="1"/>
  <c r="D81" i="3" s="1"/>
  <c r="H80" i="3"/>
  <c r="F80" i="3"/>
  <c r="B80" i="3"/>
  <c r="E80" i="3" s="1"/>
  <c r="H79" i="3"/>
  <c r="F79" i="3"/>
  <c r="B79" i="3"/>
  <c r="E79" i="3" s="1"/>
  <c r="H78" i="3"/>
  <c r="F78" i="3"/>
  <c r="B78" i="3"/>
  <c r="E78" i="3" s="1"/>
  <c r="H77" i="3"/>
  <c r="F77" i="3"/>
  <c r="B77" i="3"/>
  <c r="E77" i="3" s="1"/>
  <c r="G77" i="3" s="1"/>
  <c r="H76" i="3"/>
  <c r="F76" i="3"/>
  <c r="B76" i="3"/>
  <c r="E76" i="3" s="1"/>
  <c r="H75" i="3"/>
  <c r="F75" i="3"/>
  <c r="B75" i="3"/>
  <c r="E75" i="3" s="1"/>
  <c r="H74" i="3"/>
  <c r="F74" i="3"/>
  <c r="B74" i="3"/>
  <c r="E74" i="3" s="1"/>
  <c r="H73" i="3"/>
  <c r="F73" i="3"/>
  <c r="B73" i="3"/>
  <c r="E73" i="3" s="1"/>
  <c r="D73" i="3" s="1"/>
  <c r="H72" i="3"/>
  <c r="F72" i="3"/>
  <c r="B72" i="3"/>
  <c r="E72" i="3" s="1"/>
  <c r="G72" i="3" s="1"/>
  <c r="I72" i="3" s="1"/>
  <c r="H71" i="3"/>
  <c r="F71" i="3"/>
  <c r="B71" i="3"/>
  <c r="E71" i="3" s="1"/>
  <c r="H70" i="3"/>
  <c r="F70" i="3"/>
  <c r="B70" i="3"/>
  <c r="E70" i="3" s="1"/>
  <c r="H69" i="3"/>
  <c r="F69" i="3"/>
  <c r="B69" i="3"/>
  <c r="E69" i="3" s="1"/>
  <c r="G69" i="3" s="1"/>
  <c r="H68" i="3"/>
  <c r="F68" i="3"/>
  <c r="B68" i="3"/>
  <c r="E68" i="3" s="1"/>
  <c r="H67" i="3"/>
  <c r="F67" i="3"/>
  <c r="B67" i="3"/>
  <c r="E67" i="3" s="1"/>
  <c r="H66" i="3"/>
  <c r="F66" i="3"/>
  <c r="B66" i="3"/>
  <c r="E66" i="3" s="1"/>
  <c r="H65" i="3"/>
  <c r="F65" i="3"/>
  <c r="B65" i="3"/>
  <c r="E65" i="3" s="1"/>
  <c r="D65" i="3" s="1"/>
  <c r="H64" i="3"/>
  <c r="F64" i="3"/>
  <c r="B64" i="3"/>
  <c r="E64" i="3" s="1"/>
  <c r="H63" i="3"/>
  <c r="F63" i="3"/>
  <c r="B63" i="3"/>
  <c r="E63" i="3" s="1"/>
  <c r="H62" i="3"/>
  <c r="F62" i="3"/>
  <c r="B62" i="3"/>
  <c r="E62" i="3" s="1"/>
  <c r="H61" i="3"/>
  <c r="F61" i="3"/>
  <c r="B61" i="3"/>
  <c r="E61" i="3" s="1"/>
  <c r="G61" i="3" s="1"/>
  <c r="H60" i="3"/>
  <c r="F60" i="3"/>
  <c r="B60" i="3"/>
  <c r="E60" i="3" s="1"/>
  <c r="H59" i="3"/>
  <c r="F59" i="3"/>
  <c r="B59" i="3"/>
  <c r="E59" i="3" s="1"/>
  <c r="H58" i="3"/>
  <c r="F58" i="3"/>
  <c r="B58" i="3"/>
  <c r="E58" i="3" s="1"/>
  <c r="H57" i="3"/>
  <c r="F57" i="3"/>
  <c r="B57" i="3"/>
  <c r="E57" i="3" s="1"/>
  <c r="D57" i="3" s="1"/>
  <c r="H56" i="3"/>
  <c r="F56" i="3"/>
  <c r="B56" i="3"/>
  <c r="E56" i="3" s="1"/>
  <c r="H55" i="3"/>
  <c r="F55" i="3"/>
  <c r="B55" i="3"/>
  <c r="E55" i="3" s="1"/>
  <c r="H54" i="3"/>
  <c r="F54" i="3"/>
  <c r="B54" i="3"/>
  <c r="E54" i="3" s="1"/>
  <c r="H53" i="3"/>
  <c r="F53" i="3"/>
  <c r="B53" i="3"/>
  <c r="E53" i="3" s="1"/>
  <c r="G53" i="3" s="1"/>
  <c r="H52" i="3"/>
  <c r="F52" i="3"/>
  <c r="B52" i="3"/>
  <c r="E52" i="3" s="1"/>
  <c r="G52" i="3" s="1"/>
  <c r="H51" i="3"/>
  <c r="F51" i="3"/>
  <c r="B51" i="3"/>
  <c r="E51" i="3" s="1"/>
  <c r="H50" i="3"/>
  <c r="F50" i="3"/>
  <c r="B50" i="3"/>
  <c r="E50" i="3" s="1"/>
  <c r="H49" i="3"/>
  <c r="F49" i="3"/>
  <c r="B49" i="3"/>
  <c r="E49" i="3" s="1"/>
  <c r="D49" i="3" s="1"/>
  <c r="H48" i="3"/>
  <c r="F48" i="3"/>
  <c r="B48" i="3"/>
  <c r="E48" i="3" s="1"/>
  <c r="H47" i="3"/>
  <c r="F47" i="3"/>
  <c r="B47" i="3"/>
  <c r="E47" i="3" s="1"/>
  <c r="H46" i="3"/>
  <c r="F46" i="3"/>
  <c r="B46" i="3"/>
  <c r="E46" i="3" s="1"/>
  <c r="H45" i="3"/>
  <c r="F45" i="3"/>
  <c r="B45" i="3"/>
  <c r="E45" i="3" s="1"/>
  <c r="G45" i="3" s="1"/>
  <c r="H44" i="3"/>
  <c r="F44" i="3"/>
  <c r="B44" i="3"/>
  <c r="E44" i="3" s="1"/>
  <c r="G44" i="3" s="1"/>
  <c r="H43" i="3"/>
  <c r="F43" i="3"/>
  <c r="B43" i="3"/>
  <c r="E43" i="3" s="1"/>
  <c r="H42" i="3"/>
  <c r="F42" i="3"/>
  <c r="B42" i="3"/>
  <c r="E42" i="3" s="1"/>
  <c r="H41" i="3"/>
  <c r="F41" i="3"/>
  <c r="B41" i="3"/>
  <c r="E41" i="3" s="1"/>
  <c r="D41" i="3" s="1"/>
  <c r="H40" i="3"/>
  <c r="F40" i="3"/>
  <c r="B40" i="3"/>
  <c r="E40" i="3" s="1"/>
  <c r="H39" i="3"/>
  <c r="F39" i="3"/>
  <c r="B39" i="3"/>
  <c r="E39" i="3" s="1"/>
  <c r="H38" i="3"/>
  <c r="F38" i="3"/>
  <c r="E38" i="3"/>
  <c r="G38" i="3" s="1"/>
  <c r="I38" i="3" s="1"/>
  <c r="D38" i="3"/>
  <c r="H37" i="3"/>
  <c r="F37" i="3"/>
  <c r="B37" i="3"/>
  <c r="E37" i="3" s="1"/>
  <c r="G37" i="3" s="1"/>
  <c r="H36" i="3"/>
  <c r="F36" i="3"/>
  <c r="B36" i="3"/>
  <c r="E36" i="3" s="1"/>
  <c r="H35" i="3"/>
  <c r="F35" i="3"/>
  <c r="B35" i="3"/>
  <c r="E35" i="3" s="1"/>
  <c r="H34" i="3"/>
  <c r="F34" i="3"/>
  <c r="B34" i="3"/>
  <c r="E34" i="3" s="1"/>
  <c r="D34" i="3" s="1"/>
  <c r="H33" i="3"/>
  <c r="F33" i="3"/>
  <c r="B33" i="3"/>
  <c r="E33" i="3" s="1"/>
  <c r="G33" i="3" s="1"/>
  <c r="H32" i="3"/>
  <c r="F32" i="3"/>
  <c r="B32" i="3"/>
  <c r="E32" i="3" s="1"/>
  <c r="H31" i="3"/>
  <c r="F31" i="3"/>
  <c r="B31" i="3"/>
  <c r="E31" i="3" s="1"/>
  <c r="H30" i="3"/>
  <c r="F30" i="3"/>
  <c r="B30" i="3"/>
  <c r="E30" i="3" s="1"/>
  <c r="G30" i="3" s="1"/>
  <c r="I30" i="3" s="1"/>
  <c r="H29" i="3"/>
  <c r="F29" i="3"/>
  <c r="B29" i="3"/>
  <c r="E29" i="3" s="1"/>
  <c r="H28" i="3"/>
  <c r="F28" i="3"/>
  <c r="B28" i="3"/>
  <c r="E28" i="3" s="1"/>
  <c r="H27" i="3"/>
  <c r="F27" i="3"/>
  <c r="B27" i="3"/>
  <c r="E27" i="3" s="1"/>
  <c r="H26" i="3"/>
  <c r="F26" i="3"/>
  <c r="B26" i="3"/>
  <c r="E26" i="3" s="1"/>
  <c r="D26" i="3" s="1"/>
  <c r="H25" i="3"/>
  <c r="F25" i="3"/>
  <c r="B25" i="3"/>
  <c r="E25" i="3" s="1"/>
  <c r="H24" i="3"/>
  <c r="F24" i="3"/>
  <c r="B24" i="3"/>
  <c r="E24" i="3" s="1"/>
  <c r="H23" i="3"/>
  <c r="F23" i="3"/>
  <c r="B23" i="3"/>
  <c r="E23" i="3" s="1"/>
  <c r="H22" i="3"/>
  <c r="F22" i="3"/>
  <c r="B22" i="3"/>
  <c r="E22" i="3" s="1"/>
  <c r="G22" i="3" s="1"/>
  <c r="I22" i="3" s="1"/>
  <c r="H21" i="3"/>
  <c r="F21" i="3"/>
  <c r="E21" i="3"/>
  <c r="G21" i="3" s="1"/>
  <c r="B21" i="3"/>
  <c r="H20" i="3"/>
  <c r="F20" i="3"/>
  <c r="B20" i="3"/>
  <c r="E20" i="3" s="1"/>
  <c r="H19" i="3"/>
  <c r="F19" i="3"/>
  <c r="B19" i="3"/>
  <c r="E19" i="3" s="1"/>
  <c r="H18" i="3"/>
  <c r="F18" i="3"/>
  <c r="B18" i="3"/>
  <c r="E18" i="3" s="1"/>
  <c r="D18" i="3" s="1"/>
  <c r="H17" i="3"/>
  <c r="F17" i="3"/>
  <c r="B17" i="3"/>
  <c r="E17" i="3" s="1"/>
  <c r="H16" i="3"/>
  <c r="F16" i="3"/>
  <c r="B16" i="3"/>
  <c r="E16" i="3" s="1"/>
  <c r="H15" i="3"/>
  <c r="F15" i="3"/>
  <c r="B15" i="3"/>
  <c r="E15" i="3" s="1"/>
  <c r="H14" i="3"/>
  <c r="F14" i="3"/>
  <c r="B14" i="3"/>
  <c r="E14" i="3" s="1"/>
  <c r="G14" i="3" s="1"/>
  <c r="I14" i="3" s="1"/>
  <c r="H13" i="3"/>
  <c r="F13" i="3"/>
  <c r="B13" i="3"/>
  <c r="E13" i="3" s="1"/>
  <c r="G13" i="3" s="1"/>
  <c r="H12" i="3"/>
  <c r="F12" i="3"/>
  <c r="B12" i="3"/>
  <c r="E12" i="3" s="1"/>
  <c r="H11" i="3"/>
  <c r="F11" i="3"/>
  <c r="B11" i="3"/>
  <c r="E11" i="3" s="1"/>
  <c r="I37" i="3" l="1"/>
  <c r="I45" i="3"/>
  <c r="I53" i="3"/>
  <c r="I61" i="3"/>
  <c r="I69" i="3"/>
  <c r="I77" i="3"/>
  <c r="I93" i="3"/>
  <c r="I101" i="3"/>
  <c r="I33" i="3"/>
  <c r="I13" i="3"/>
  <c r="I21" i="3"/>
  <c r="I44" i="3"/>
  <c r="I52" i="3"/>
  <c r="G40" i="3"/>
  <c r="I40" i="3" s="1"/>
  <c r="D40" i="3"/>
  <c r="G48" i="3"/>
  <c r="I48" i="3" s="1"/>
  <c r="D48" i="3"/>
  <c r="D96" i="3"/>
  <c r="D21" i="3"/>
  <c r="D33" i="3"/>
  <c r="G29" i="3"/>
  <c r="I29" i="3" s="1"/>
  <c r="D29" i="3"/>
  <c r="G112" i="3"/>
  <c r="I112" i="3" s="1"/>
  <c r="D112" i="3"/>
  <c r="G64" i="3"/>
  <c r="I64" i="3" s="1"/>
  <c r="D64" i="3"/>
  <c r="G60" i="3"/>
  <c r="I60" i="3" s="1"/>
  <c r="D60" i="3"/>
  <c r="G80" i="3"/>
  <c r="I80" i="3" s="1"/>
  <c r="D80" i="3"/>
  <c r="G25" i="3"/>
  <c r="I25" i="3" s="1"/>
  <c r="D25" i="3"/>
  <c r="G56" i="3"/>
  <c r="I56" i="3" s="1"/>
  <c r="D56" i="3"/>
  <c r="G120" i="3"/>
  <c r="I120" i="3" s="1"/>
  <c r="D13" i="3"/>
  <c r="D52" i="3"/>
  <c r="D72" i="3"/>
  <c r="D88" i="3"/>
  <c r="D104" i="3"/>
  <c r="G46" i="3"/>
  <c r="I46" i="3" s="1"/>
  <c r="D46" i="3"/>
  <c r="G16" i="3"/>
  <c r="I16" i="3" s="1"/>
  <c r="D16" i="3"/>
  <c r="D27" i="3"/>
  <c r="G27" i="3"/>
  <c r="I27" i="3" s="1"/>
  <c r="G55" i="3"/>
  <c r="I55" i="3" s="1"/>
  <c r="D55" i="3"/>
  <c r="G68" i="3"/>
  <c r="I68" i="3" s="1"/>
  <c r="D68" i="3"/>
  <c r="G100" i="3"/>
  <c r="I100" i="3" s="1"/>
  <c r="D100" i="3"/>
  <c r="G86" i="3"/>
  <c r="I86" i="3" s="1"/>
  <c r="D86" i="3"/>
  <c r="G102" i="3"/>
  <c r="I102" i="3" s="1"/>
  <c r="D102" i="3"/>
  <c r="G118" i="3"/>
  <c r="I118" i="3" s="1"/>
  <c r="D118" i="3"/>
  <c r="G12" i="3"/>
  <c r="I12" i="3" s="1"/>
  <c r="D12" i="3"/>
  <c r="G23" i="3"/>
  <c r="I23" i="3" s="1"/>
  <c r="D23" i="3"/>
  <c r="D36" i="3"/>
  <c r="G36" i="3"/>
  <c r="I36" i="3" s="1"/>
  <c r="D42" i="3"/>
  <c r="G42" i="3"/>
  <c r="I42" i="3" s="1"/>
  <c r="D51" i="3"/>
  <c r="G51" i="3"/>
  <c r="I51" i="3" s="1"/>
  <c r="D75" i="3"/>
  <c r="G75" i="3"/>
  <c r="I75" i="3" s="1"/>
  <c r="G84" i="3"/>
  <c r="I84" i="3" s="1"/>
  <c r="D84" i="3"/>
  <c r="D91" i="3"/>
  <c r="G91" i="3"/>
  <c r="I91" i="3" s="1"/>
  <c r="D107" i="3"/>
  <c r="G107" i="3"/>
  <c r="I107" i="3" s="1"/>
  <c r="G116" i="3"/>
  <c r="I116" i="3" s="1"/>
  <c r="D116" i="3"/>
  <c r="D17" i="3"/>
  <c r="G17" i="3"/>
  <c r="I17" i="3" s="1"/>
  <c r="G31" i="3"/>
  <c r="I31" i="3" s="1"/>
  <c r="D31" i="3"/>
  <c r="D59" i="3"/>
  <c r="G59" i="3"/>
  <c r="I59" i="3" s="1"/>
  <c r="G70" i="3"/>
  <c r="I70" i="3" s="1"/>
  <c r="D70" i="3"/>
  <c r="D122" i="3"/>
  <c r="G122" i="3"/>
  <c r="I122" i="3" s="1"/>
  <c r="D19" i="3"/>
  <c r="G19" i="3"/>
  <c r="I19" i="3" s="1"/>
  <c r="G32" i="3"/>
  <c r="I32" i="3" s="1"/>
  <c r="D32" i="3"/>
  <c r="G47" i="3"/>
  <c r="I47" i="3" s="1"/>
  <c r="D47" i="3"/>
  <c r="D66" i="3"/>
  <c r="G66" i="3"/>
  <c r="I66" i="3" s="1"/>
  <c r="G71" i="3"/>
  <c r="I71" i="3" s="1"/>
  <c r="D71" i="3"/>
  <c r="G87" i="3"/>
  <c r="I87" i="3" s="1"/>
  <c r="D87" i="3"/>
  <c r="D98" i="3"/>
  <c r="G98" i="3"/>
  <c r="I98" i="3" s="1"/>
  <c r="G103" i="3"/>
  <c r="I103" i="3" s="1"/>
  <c r="D103" i="3"/>
  <c r="G119" i="3"/>
  <c r="I119" i="3" s="1"/>
  <c r="D119" i="3"/>
  <c r="D123" i="3"/>
  <c r="G123" i="3"/>
  <c r="I123" i="3" s="1"/>
  <c r="D28" i="3"/>
  <c r="G28" i="3"/>
  <c r="I28" i="3" s="1"/>
  <c r="G62" i="3"/>
  <c r="I62" i="3" s="1"/>
  <c r="D62" i="3"/>
  <c r="G78" i="3"/>
  <c r="I78" i="3" s="1"/>
  <c r="D78" i="3"/>
  <c r="D82" i="3"/>
  <c r="G82" i="3"/>
  <c r="I82" i="3" s="1"/>
  <c r="G94" i="3"/>
  <c r="I94" i="3" s="1"/>
  <c r="D94" i="3"/>
  <c r="G110" i="3"/>
  <c r="I110" i="3" s="1"/>
  <c r="D110" i="3"/>
  <c r="D114" i="3"/>
  <c r="G114" i="3"/>
  <c r="I114" i="3" s="1"/>
  <c r="G24" i="3"/>
  <c r="I24" i="3" s="1"/>
  <c r="D24" i="3"/>
  <c r="G43" i="3"/>
  <c r="I43" i="3" s="1"/>
  <c r="D43" i="3"/>
  <c r="D58" i="3"/>
  <c r="G58" i="3"/>
  <c r="I58" i="3" s="1"/>
  <c r="G76" i="3"/>
  <c r="I76" i="3" s="1"/>
  <c r="D76" i="3"/>
  <c r="G85" i="3"/>
  <c r="I85" i="3" s="1"/>
  <c r="D85" i="3"/>
  <c r="G92" i="3"/>
  <c r="I92" i="3" s="1"/>
  <c r="D92" i="3"/>
  <c r="G108" i="3"/>
  <c r="I108" i="3" s="1"/>
  <c r="D108" i="3"/>
  <c r="G117" i="3"/>
  <c r="I117" i="3" s="1"/>
  <c r="D117" i="3"/>
  <c r="G126" i="3"/>
  <c r="I126" i="3" s="1"/>
  <c r="D126" i="3"/>
  <c r="G15" i="3"/>
  <c r="I15" i="3" s="1"/>
  <c r="D15" i="3"/>
  <c r="D20" i="3"/>
  <c r="G20" i="3"/>
  <c r="I20" i="3" s="1"/>
  <c r="G39" i="3"/>
  <c r="I39" i="3" s="1"/>
  <c r="D39" i="3"/>
  <c r="G54" i="3"/>
  <c r="I54" i="3" s="1"/>
  <c r="D54" i="3"/>
  <c r="D67" i="3"/>
  <c r="G67" i="3"/>
  <c r="I67" i="3" s="1"/>
  <c r="D99" i="3"/>
  <c r="G99" i="3"/>
  <c r="I99" i="3" s="1"/>
  <c r="G124" i="3"/>
  <c r="I124" i="3" s="1"/>
  <c r="D124" i="3"/>
  <c r="D11" i="3"/>
  <c r="G11" i="3"/>
  <c r="I11" i="3" s="1"/>
  <c r="D35" i="3"/>
  <c r="G35" i="3"/>
  <c r="I35" i="3" s="1"/>
  <c r="D50" i="3"/>
  <c r="G50" i="3"/>
  <c r="I50" i="3" s="1"/>
  <c r="G63" i="3"/>
  <c r="I63" i="3" s="1"/>
  <c r="D63" i="3"/>
  <c r="D74" i="3"/>
  <c r="G74" i="3"/>
  <c r="I74" i="3" s="1"/>
  <c r="G79" i="3"/>
  <c r="I79" i="3" s="1"/>
  <c r="D79" i="3"/>
  <c r="D83" i="3"/>
  <c r="G83" i="3"/>
  <c r="I83" i="3" s="1"/>
  <c r="D90" i="3"/>
  <c r="G90" i="3"/>
  <c r="I90" i="3" s="1"/>
  <c r="G95" i="3"/>
  <c r="I95" i="3" s="1"/>
  <c r="D95" i="3"/>
  <c r="D106" i="3"/>
  <c r="G106" i="3"/>
  <c r="I106" i="3" s="1"/>
  <c r="G111" i="3"/>
  <c r="I111" i="3" s="1"/>
  <c r="D111" i="3"/>
  <c r="D115" i="3"/>
  <c r="G115" i="3"/>
  <c r="I115" i="3" s="1"/>
  <c r="G18" i="3"/>
  <c r="I18" i="3" s="1"/>
  <c r="G26" i="3"/>
  <c r="I26" i="3" s="1"/>
  <c r="G34" i="3"/>
  <c r="I34" i="3" s="1"/>
  <c r="G41" i="3"/>
  <c r="I41" i="3" s="1"/>
  <c r="G49" i="3"/>
  <c r="I49" i="3" s="1"/>
  <c r="G57" i="3"/>
  <c r="I57" i="3" s="1"/>
  <c r="G65" i="3"/>
  <c r="I65" i="3" s="1"/>
  <c r="G73" i="3"/>
  <c r="I73" i="3" s="1"/>
  <c r="G81" i="3"/>
  <c r="I81" i="3" s="1"/>
  <c r="G89" i="3"/>
  <c r="I89" i="3" s="1"/>
  <c r="G97" i="3"/>
  <c r="I97" i="3" s="1"/>
  <c r="G105" i="3"/>
  <c r="I105" i="3" s="1"/>
  <c r="G113" i="3"/>
  <c r="I113" i="3" s="1"/>
  <c r="G121" i="3"/>
  <c r="I121" i="3" s="1"/>
  <c r="D14" i="3"/>
  <c r="D22" i="3"/>
  <c r="D30" i="3"/>
  <c r="D45" i="3"/>
  <c r="D53" i="3"/>
  <c r="D61" i="3"/>
  <c r="D69" i="3"/>
  <c r="D77" i="3"/>
  <c r="D93" i="3"/>
  <c r="D101" i="3"/>
  <c r="D109" i="3"/>
  <c r="D125" i="3"/>
  <c r="D37" i="3"/>
  <c r="D44" i="3"/>
  <c r="H4" i="3" l="1"/>
  <c r="I4" i="3"/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4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comments1.xml><?xml version="1.0" encoding="utf-8"?>
<comments xmlns="http://schemas.openxmlformats.org/spreadsheetml/2006/main">
  <authors>
    <author>Author</author>
  </authors>
  <commentList>
    <comment ref="R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Arolas paper: https://www.nature.com/articles/s41598-021-83040-3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Result of regression model and YLL_Cov value in parameters</t>
        </r>
      </text>
    </comment>
  </commentList>
</comments>
</file>

<file path=xl/comments2.xml><?xml version="1.0" encoding="utf-8"?>
<comments xmlns="http://schemas.openxmlformats.org/spreadsheetml/2006/main">
  <authors>
    <author>tc={66A45D0B-205A-4117-A464-EAF408E57537}</author>
    <author>Author</author>
  </authors>
  <commentList>
    <comment ref="I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Source: https://www.york.ac.uk/che/research/teehta/health-opportunity-costs/estimating-health-opportunity-costs-for-lmics/#tab-4</t>
        </r>
      </text>
    </comment>
    <comment ref="O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2021 value available, 2020 data used
</t>
        </r>
      </text>
    </comment>
    <comment ref="Q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updated, lack of data (no GDP info)</t>
        </r>
      </text>
    </comment>
  </commentList>
</comments>
</file>

<file path=xl/comments3.xml><?xml version="1.0" encoding="utf-8"?>
<comments xmlns="http://schemas.openxmlformats.org/spreadsheetml/2006/main">
  <authors>
    <author>tc={7B40EAA0-D248-42A4-BEA8-F40646E33FC4}</author>
    <author>tc={C2BFF6AF-2448-4B9E-8C7E-1D19F468F693}</author>
    <author>Author</author>
    <author>tc={3A8E3F8F-38A4-403B-B2C8-ACADDA14C6F2}</author>
    <author>tc={4CE04D1F-B4B1-4656-9D1E-D7302CEEF5C5}</author>
    <author>tc={26CC8976-9484-4333-9FDC-398CD91F7861}</author>
    <author>tc={F2C70C1C-486E-498E-A7FF-16221609C008}</author>
    <author>tc={7CFD182E-2236-4E4E-9CAD-B5E816F5269E}</author>
    <author>tc={45BA4803-FEB7-418F-9C76-2419E2E1035B}</author>
    <author>tc={2B2AF8E6-6E40-4C07-B358-CE95EF2AE105}</author>
    <author>tc={A9BAD7E5-CFCF-41E7-AD26-35975FB56BCC}</author>
    <author>tc={EAC1831E-2286-4F97-A9F6-D0439AA7238D}</author>
    <author>tc={4A06ADB9-2DC5-4572-A515-20F37B07F704}</author>
    <author>tc={1BA2E1E4-C547-4A50-A752-5916BD64830D}</author>
    <author>tc={CEF0C516-96BC-4D97-928A-0AA7528966BE}</author>
    <author>tc={B0FA66CA-6624-4248-9461-BE6C7D83E0C5}</author>
    <author>tc={71839682-96D2-41B1-A7B0-E090C49F8706}</author>
    <author>tc={DD0FEE06-CB7B-4C37-AA31-A1C5A277B316}</author>
    <author>tc={125D6D40-D5D8-4A21-8007-6548403B10C7}</author>
    <author>tc={69E6D798-7B9E-433B-8084-C49FBB4BE120}</author>
    <author>tc={E1193D35-4E08-49D0-8549-8E1EF418E458}</author>
    <author>tc={CAB8590F-B5ED-4645-A6BD-95197BB0F46E}</author>
    <author>tc={3BC1CAB3-4076-431A-A84E-04A3949C8CF5}</author>
    <author>tc={4475A945-8BBF-4DE0-A1F3-9515D63190B7}</author>
    <author>tc={C2C5188D-8461-45A7-AA41-ACC2FDA3D119}</author>
    <author>tc={5750AE07-1E6D-4744-9BFB-E7CCC429F982}</author>
    <author>tc={C9D44B7D-2F1B-4FBD-AD5D-9D9485DCD480}</author>
    <author>tc={6D6B793D-3739-4518-9475-B1FA043102A9}</author>
    <author>tc={EC8D6CC7-0C88-4C9E-8FA8-75BBE6A3D025}</author>
    <author>tc={8CEEB97D-CB8B-4EF2-99DE-CC2A4D3B552C}</author>
    <author>tc={018C6C35-96E8-4D5B-A7BB-016B2E6A593E}</author>
    <author>tc={117C4C1D-596C-4557-8C03-88A7AC52DAA7}</author>
    <author>tc={A27D9716-3ECB-4077-ABFB-7D403BCA57D7}</author>
  </authors>
  <commentList>
    <comment ref="D4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WHO TB burden, cdr data
</t>
        </r>
      </text>
    </comment>
    <comment ref="J4" authorId="1" shapeId="0">
      <text>
        <r>
          <rPr>
            <sz val="11"/>
            <color theme="1"/>
            <rFont val="Calibri"/>
            <family val="2"/>
            <scheme val="minor"/>
          </rPr>
          <t>Source: https://www.who.int/data/gho/data/indicators/indicator-details/GHO/prevalence-of-hiv-among-adults-aged-15-to-49-(-)</t>
        </r>
      </text>
    </comment>
    <comment ref="J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regional average
</t>
        </r>
      </text>
    </comment>
    <comment ref="D109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Mean low-income</t>
        </r>
      </text>
    </comment>
    <comment ref="D110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Average at income level</t>
        </r>
      </text>
    </comment>
    <comment ref="D11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Average income level</t>
        </r>
      </text>
    </comment>
    <comment ref="J1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regional average
</t>
        </r>
      </text>
    </comment>
    <comment ref="D112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Average income level</t>
        </r>
      </text>
    </comment>
    <comment ref="D113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Average at income level</t>
        </r>
      </text>
    </comment>
    <comment ref="D114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Average income level</t>
        </r>
      </text>
    </comment>
    <comment ref="D115" authorId="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Mean low-income</t>
        </r>
      </text>
    </comment>
    <comment ref="D116" authorId="1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Average income level</t>
        </r>
      </text>
    </comment>
    <comment ref="D117" authorId="1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Average income level</t>
        </r>
      </text>
    </comment>
    <comment ref="D118" authorId="1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Average income level</t>
        </r>
      </text>
    </comment>
    <comment ref="D119" authorId="1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Average income level</t>
        </r>
      </text>
    </comment>
    <comment ref="D120" authorId="1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Average at income level</t>
        </r>
      </text>
    </comment>
    <comment ref="J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regional average
</t>
        </r>
      </text>
    </comment>
    <comment ref="D121" authorId="1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Average income level</t>
        </r>
      </text>
    </comment>
    <comment ref="D122" authorId="1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Average income level</t>
        </r>
      </text>
    </comment>
    <comment ref="D123" authorId="1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Average income level</t>
        </r>
      </text>
    </comment>
    <comment ref="D124" authorId="1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Average at income level</t>
        </r>
      </text>
    </comment>
    <comment ref="J1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regional average
</t>
        </r>
      </text>
    </comment>
    <comment ref="D125" authorId="1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Average income level</t>
        </r>
      </text>
    </comment>
    <comment ref="D126" authorId="2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Average income level</t>
        </r>
      </text>
    </comment>
    <comment ref="D127" authorId="2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Average at income level</t>
        </r>
      </text>
    </comment>
    <comment ref="J1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regional average
</t>
        </r>
      </text>
    </comment>
    <comment ref="D128" authorId="2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Average at income level</t>
        </r>
      </text>
    </comment>
    <comment ref="J1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regional average
</t>
        </r>
      </text>
    </comment>
    <comment ref="D129" authorId="2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Average at income level</t>
        </r>
      </text>
    </comment>
    <comment ref="J1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regional average
</t>
        </r>
      </text>
    </comment>
    <comment ref="D130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Mean low-income</t>
        </r>
      </text>
    </comment>
    <comment ref="D131" authorId="2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Mean low-income</t>
        </r>
      </text>
    </comment>
    <comment ref="D132" authorId="2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Average at income level</t>
        </r>
      </text>
    </comment>
    <comment ref="D133" authorId="2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Average income level</t>
        </r>
      </text>
    </comment>
    <comment ref="D134" authorId="2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Average income level</t>
        </r>
      </text>
    </comment>
    <comment ref="D135" authorId="2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Average income level</t>
        </r>
      </text>
    </comment>
    <comment ref="D136" authorId="3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Average at income level</t>
        </r>
      </text>
    </comment>
    <comment ref="J1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regional average
</t>
        </r>
      </text>
    </comment>
    <comment ref="D137" authorId="3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Average at income level</t>
        </r>
      </text>
    </comment>
    <comment ref="J1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regional average
</t>
        </r>
      </text>
    </comment>
    <comment ref="D138" authorId="3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Mean low-income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ILO statistics, Economic activity (ISIC-Rev.4): Q. Human health and social work activities, latest estimate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Formula taken from Serje et al., https://resource-allocation.biomedcentral.com/articles/10.1186/s12962-018-0093-z</t>
        </r>
      </text>
    </comment>
  </commentList>
</comments>
</file>

<file path=xl/sharedStrings.xml><?xml version="1.0" encoding="utf-8"?>
<sst xmlns="http://schemas.openxmlformats.org/spreadsheetml/2006/main" count="2935" uniqueCount="806">
  <si>
    <t>Region, subregion, country or area *</t>
  </si>
  <si>
    <t>Year</t>
  </si>
  <si>
    <t>fit</t>
  </si>
  <si>
    <t>lwr</t>
  </si>
  <si>
    <t>upr</t>
  </si>
  <si>
    <t>0-4</t>
  </si>
  <si>
    <t>5-9</t>
  </si>
  <si>
    <t>10-19</t>
  </si>
  <si>
    <t>20-29</t>
  </si>
  <si>
    <t>30-39</t>
  </si>
  <si>
    <t>40-49</t>
  </si>
  <si>
    <t>50-59</t>
  </si>
  <si>
    <t>60-69</t>
  </si>
  <si>
    <t>70+</t>
  </si>
  <si>
    <t>70-79</t>
  </si>
  <si>
    <t>80+</t>
  </si>
  <si>
    <t>80-89</t>
  </si>
  <si>
    <t>90+</t>
  </si>
  <si>
    <t>GDPcap</t>
  </si>
  <si>
    <t>Arolas</t>
  </si>
  <si>
    <t>Burundi</t>
  </si>
  <si>
    <t>BDI</t>
  </si>
  <si>
    <t>NA</t>
  </si>
  <si>
    <t>Comoros</t>
  </si>
  <si>
    <t>COM</t>
  </si>
  <si>
    <t>Djibouti</t>
  </si>
  <si>
    <t>DJI</t>
  </si>
  <si>
    <t>Eritrea</t>
  </si>
  <si>
    <t>ERI</t>
  </si>
  <si>
    <t>Ethiopia</t>
  </si>
  <si>
    <t>ETH</t>
  </si>
  <si>
    <t>Kenya</t>
  </si>
  <si>
    <t>KEN</t>
  </si>
  <si>
    <t>Madagascar</t>
  </si>
  <si>
    <t>MDG</t>
  </si>
  <si>
    <t>Malawi</t>
  </si>
  <si>
    <t>MWI</t>
  </si>
  <si>
    <t>Mauritius</t>
  </si>
  <si>
    <t>MUS</t>
  </si>
  <si>
    <t>Mozambique</t>
  </si>
  <si>
    <t>MOZ</t>
  </si>
  <si>
    <t>Rwanda</t>
  </si>
  <si>
    <t>RWA</t>
  </si>
  <si>
    <t>Seychelles</t>
  </si>
  <si>
    <t>SYC</t>
  </si>
  <si>
    <t>Somalia</t>
  </si>
  <si>
    <t>SOM</t>
  </si>
  <si>
    <t>South Sudan</t>
  </si>
  <si>
    <t>SSD</t>
  </si>
  <si>
    <t>Uganda</t>
  </si>
  <si>
    <t>UGA</t>
  </si>
  <si>
    <t>Tanzania</t>
  </si>
  <si>
    <t>TZA</t>
  </si>
  <si>
    <t>Zambia</t>
  </si>
  <si>
    <t>ZMB</t>
  </si>
  <si>
    <t>Zimbabwe</t>
  </si>
  <si>
    <t>ZWE</t>
  </si>
  <si>
    <t>Angola</t>
  </si>
  <si>
    <t>AGO</t>
  </si>
  <si>
    <t>Cameroon</t>
  </si>
  <si>
    <t>CMR</t>
  </si>
  <si>
    <t>Central African Republic</t>
  </si>
  <si>
    <t>CAF</t>
  </si>
  <si>
    <t>Chad</t>
  </si>
  <si>
    <t>TCD</t>
  </si>
  <si>
    <t>Congo, Rep.</t>
  </si>
  <si>
    <t>COG</t>
  </si>
  <si>
    <t>Congo, Dem. Rep.</t>
  </si>
  <si>
    <t>COD</t>
  </si>
  <si>
    <t>Equatorial Guinea</t>
  </si>
  <si>
    <t>GNQ</t>
  </si>
  <si>
    <t>Gabon</t>
  </si>
  <si>
    <t>GAB</t>
  </si>
  <si>
    <t>Sao Tome and Principe</t>
  </si>
  <si>
    <t>STP</t>
  </si>
  <si>
    <t>Algeria</t>
  </si>
  <si>
    <t>DZA</t>
  </si>
  <si>
    <t>Egypt, Arab rep.</t>
  </si>
  <si>
    <t>EGY</t>
  </si>
  <si>
    <t>Libya</t>
  </si>
  <si>
    <t>LBY</t>
  </si>
  <si>
    <t>Morocco</t>
  </si>
  <si>
    <t>MAR</t>
  </si>
  <si>
    <t>Sudan</t>
  </si>
  <si>
    <t>SDN</t>
  </si>
  <si>
    <t>Tunisia</t>
  </si>
  <si>
    <t>TUN</t>
  </si>
  <si>
    <t>Botswana</t>
  </si>
  <si>
    <t>BWA</t>
  </si>
  <si>
    <t>Eswatini</t>
  </si>
  <si>
    <t>SWZ</t>
  </si>
  <si>
    <t>Lesotho</t>
  </si>
  <si>
    <t>LSO</t>
  </si>
  <si>
    <t>Namibia</t>
  </si>
  <si>
    <t>NAM</t>
  </si>
  <si>
    <t>South Africa</t>
  </si>
  <si>
    <t>ZAF</t>
  </si>
  <si>
    <t>Benin</t>
  </si>
  <si>
    <t>BEN</t>
  </si>
  <si>
    <t>Burkina Faso</t>
  </si>
  <si>
    <t>BFA</t>
  </si>
  <si>
    <t>Cabo Verde</t>
  </si>
  <si>
    <t>CPV</t>
  </si>
  <si>
    <t>Cote d'Ivoire</t>
  </si>
  <si>
    <t>CIV</t>
  </si>
  <si>
    <t>Gambia, the</t>
  </si>
  <si>
    <t>GMB</t>
  </si>
  <si>
    <t>Ghana</t>
  </si>
  <si>
    <t>GHA</t>
  </si>
  <si>
    <t>Guinea</t>
  </si>
  <si>
    <t>GIN</t>
  </si>
  <si>
    <t>Guinea-Bissau</t>
  </si>
  <si>
    <t>GNB</t>
  </si>
  <si>
    <t>Liberia</t>
  </si>
  <si>
    <t>LBR</t>
  </si>
  <si>
    <t>Mali</t>
  </si>
  <si>
    <t>MLI</t>
  </si>
  <si>
    <t>Mauritania</t>
  </si>
  <si>
    <t>MRT</t>
  </si>
  <si>
    <t>Niger</t>
  </si>
  <si>
    <t>NER</t>
  </si>
  <si>
    <t>Nigeria</t>
  </si>
  <si>
    <t>NGA</t>
  </si>
  <si>
    <t>Senegal</t>
  </si>
  <si>
    <t>SEN</t>
  </si>
  <si>
    <t>Sierra Leone</t>
  </si>
  <si>
    <t>SLE</t>
  </si>
  <si>
    <t>Togo</t>
  </si>
  <si>
    <t>TGO</t>
  </si>
  <si>
    <t>Kazakhstan</t>
  </si>
  <si>
    <t>KAZ</t>
  </si>
  <si>
    <t>Kyrgyz republic</t>
  </si>
  <si>
    <t>KGZ</t>
  </si>
  <si>
    <t>Tajikistan</t>
  </si>
  <si>
    <t>TJK</t>
  </si>
  <si>
    <t>Turkmenistan</t>
  </si>
  <si>
    <t>TKM</t>
  </si>
  <si>
    <t>Uzbekistan</t>
  </si>
  <si>
    <t>UZB</t>
  </si>
  <si>
    <t>China</t>
  </si>
  <si>
    <t>CHN</t>
  </si>
  <si>
    <t>Korea, Dem. People's Rep.</t>
  </si>
  <si>
    <t>PRK</t>
  </si>
  <si>
    <t>Japan</t>
  </si>
  <si>
    <t>JPN</t>
  </si>
  <si>
    <t>Mongolia</t>
  </si>
  <si>
    <t>MNG</t>
  </si>
  <si>
    <t>Korea, Rep.</t>
  </si>
  <si>
    <t>KOR</t>
  </si>
  <si>
    <t>Afghanistan</t>
  </si>
  <si>
    <t>AFG</t>
  </si>
  <si>
    <t>Bangladesh</t>
  </si>
  <si>
    <t>BGD</t>
  </si>
  <si>
    <t>Bhutan</t>
  </si>
  <si>
    <t>BTN</t>
  </si>
  <si>
    <t>India</t>
  </si>
  <si>
    <t>IND</t>
  </si>
  <si>
    <t>Iran, Islamic Rep.</t>
  </si>
  <si>
    <t>IRN</t>
  </si>
  <si>
    <t>Maldives</t>
  </si>
  <si>
    <t>MDV</t>
  </si>
  <si>
    <t>Nepal</t>
  </si>
  <si>
    <t>NPL</t>
  </si>
  <si>
    <t>Pakistan</t>
  </si>
  <si>
    <t>PAK</t>
  </si>
  <si>
    <t>Sri Lanka</t>
  </si>
  <si>
    <t>LKA</t>
  </si>
  <si>
    <t>Brunei Darussalam</t>
  </si>
  <si>
    <t>BRN</t>
  </si>
  <si>
    <t>Cambodia</t>
  </si>
  <si>
    <t>KHM</t>
  </si>
  <si>
    <t>Indonesia</t>
  </si>
  <si>
    <t>IDN</t>
  </si>
  <si>
    <t>Lao PDR</t>
  </si>
  <si>
    <t>LAO</t>
  </si>
  <si>
    <t>Malaysia</t>
  </si>
  <si>
    <t>MYS</t>
  </si>
  <si>
    <t>Myanmar</t>
  </si>
  <si>
    <t>MMR</t>
  </si>
  <si>
    <t>Philippines</t>
  </si>
  <si>
    <t>PHL</t>
  </si>
  <si>
    <t>Singapore</t>
  </si>
  <si>
    <t>SGP</t>
  </si>
  <si>
    <t>Thailand</t>
  </si>
  <si>
    <t>THA</t>
  </si>
  <si>
    <t>Timor-Leste</t>
  </si>
  <si>
    <t>TLS</t>
  </si>
  <si>
    <t>VietNam</t>
  </si>
  <si>
    <t>VNM</t>
  </si>
  <si>
    <t>Armenia</t>
  </si>
  <si>
    <t>ARM</t>
  </si>
  <si>
    <t>Azerbaijan</t>
  </si>
  <si>
    <t>AZE</t>
  </si>
  <si>
    <t>Bahrain</t>
  </si>
  <si>
    <t>BHR</t>
  </si>
  <si>
    <t>Cyprus</t>
  </si>
  <si>
    <t>CYP</t>
  </si>
  <si>
    <t>Georgia</t>
  </si>
  <si>
    <t>GEO</t>
  </si>
  <si>
    <t>Iraq</t>
  </si>
  <si>
    <t>IRQ</t>
  </si>
  <si>
    <t>Israel</t>
  </si>
  <si>
    <t>ISR</t>
  </si>
  <si>
    <t>Jordan</t>
  </si>
  <si>
    <t>JOR</t>
  </si>
  <si>
    <t>Kuwait</t>
  </si>
  <si>
    <t>KWT</t>
  </si>
  <si>
    <t>Lebanon</t>
  </si>
  <si>
    <t>LBN</t>
  </si>
  <si>
    <t>Oman</t>
  </si>
  <si>
    <t>OMN</t>
  </si>
  <si>
    <t>Qatar</t>
  </si>
  <si>
    <t>QAT</t>
  </si>
  <si>
    <t>Saudi Arabia</t>
  </si>
  <si>
    <t>SAU</t>
  </si>
  <si>
    <t>West Bank and Gaza</t>
  </si>
  <si>
    <t>PSE</t>
  </si>
  <si>
    <t>Syrian Arab Republic</t>
  </si>
  <si>
    <t>SYR</t>
  </si>
  <si>
    <t>Turkey</t>
  </si>
  <si>
    <t>TUR</t>
  </si>
  <si>
    <t>United Arab Emirates</t>
  </si>
  <si>
    <t>ARE</t>
  </si>
  <si>
    <t>Yemen, Rep.</t>
  </si>
  <si>
    <t>YEM</t>
  </si>
  <si>
    <t>Belarus</t>
  </si>
  <si>
    <t>BLR</t>
  </si>
  <si>
    <t>Bulgaria</t>
  </si>
  <si>
    <t>BGR</t>
  </si>
  <si>
    <t>Czechia</t>
  </si>
  <si>
    <t>CZE</t>
  </si>
  <si>
    <t>Hungary</t>
  </si>
  <si>
    <t>HUN</t>
  </si>
  <si>
    <t>Poland</t>
  </si>
  <si>
    <t>POL</t>
  </si>
  <si>
    <t>Moldova</t>
  </si>
  <si>
    <t>MDA</t>
  </si>
  <si>
    <t>Romania</t>
  </si>
  <si>
    <t>ROU</t>
  </si>
  <si>
    <t>Russian Federation</t>
  </si>
  <si>
    <t>RUS</t>
  </si>
  <si>
    <t>Slovak Republic</t>
  </si>
  <si>
    <t>SVK</t>
  </si>
  <si>
    <t>Ukraine</t>
  </si>
  <si>
    <t>UKR</t>
  </si>
  <si>
    <t>Denmark</t>
  </si>
  <si>
    <t>DNK</t>
  </si>
  <si>
    <t>Estonia</t>
  </si>
  <si>
    <t>EST</t>
  </si>
  <si>
    <t>Finland</t>
  </si>
  <si>
    <t>FIN</t>
  </si>
  <si>
    <t>Iceland</t>
  </si>
  <si>
    <t>ISL</t>
  </si>
  <si>
    <t>Ireland</t>
  </si>
  <si>
    <t>IRL</t>
  </si>
  <si>
    <t>Latvia</t>
  </si>
  <si>
    <t>LVA</t>
  </si>
  <si>
    <t>Lithuania</t>
  </si>
  <si>
    <t>LTU</t>
  </si>
  <si>
    <t>Norway</t>
  </si>
  <si>
    <t>NOR</t>
  </si>
  <si>
    <t>Sweden</t>
  </si>
  <si>
    <t>SWE</t>
  </si>
  <si>
    <t>United Kingdom</t>
  </si>
  <si>
    <t>GBR</t>
  </si>
  <si>
    <t>Albania</t>
  </si>
  <si>
    <t>ALB</t>
  </si>
  <si>
    <t>Bosnia and Herzegovina</t>
  </si>
  <si>
    <t>BIH</t>
  </si>
  <si>
    <t>Croatia</t>
  </si>
  <si>
    <t>HRV</t>
  </si>
  <si>
    <t>Greece</t>
  </si>
  <si>
    <t>GRC</t>
  </si>
  <si>
    <t>Italy</t>
  </si>
  <si>
    <t>ITA</t>
  </si>
  <si>
    <t>Malta</t>
  </si>
  <si>
    <t>MLT</t>
  </si>
  <si>
    <t>Montenegro</t>
  </si>
  <si>
    <t>MNE</t>
  </si>
  <si>
    <t>North Macedonia</t>
  </si>
  <si>
    <t>MKD</t>
  </si>
  <si>
    <t>Portugal</t>
  </si>
  <si>
    <t>PRT</t>
  </si>
  <si>
    <t>Serbia</t>
  </si>
  <si>
    <t>SRB</t>
  </si>
  <si>
    <t>Slovenia</t>
  </si>
  <si>
    <t>SVN</t>
  </si>
  <si>
    <t>Spain</t>
  </si>
  <si>
    <t>ESP</t>
  </si>
  <si>
    <t>Austria</t>
  </si>
  <si>
    <t>AUT</t>
  </si>
  <si>
    <t>Belgium</t>
  </si>
  <si>
    <t>BEL</t>
  </si>
  <si>
    <t>France</t>
  </si>
  <si>
    <t>FRA</t>
  </si>
  <si>
    <t>Germany</t>
  </si>
  <si>
    <t>DEU</t>
  </si>
  <si>
    <t>Luxembourg</t>
  </si>
  <si>
    <t>LUX</t>
  </si>
  <si>
    <t>Netherlands</t>
  </si>
  <si>
    <t>NLD</t>
  </si>
  <si>
    <t>Switzerland</t>
  </si>
  <si>
    <t>CHE</t>
  </si>
  <si>
    <t>Antigua and Barbuda</t>
  </si>
  <si>
    <t>ATG</t>
  </si>
  <si>
    <t>Bahamas, the</t>
  </si>
  <si>
    <t>BHS</t>
  </si>
  <si>
    <t>Barbados</t>
  </si>
  <si>
    <t>BRB</t>
  </si>
  <si>
    <t>Cuba</t>
  </si>
  <si>
    <t>CUB</t>
  </si>
  <si>
    <t>Dominica</t>
  </si>
  <si>
    <t>DMA</t>
  </si>
  <si>
    <t>Dominican Republic</t>
  </si>
  <si>
    <t>DOM</t>
  </si>
  <si>
    <t>Grenada</t>
  </si>
  <si>
    <t>GRD</t>
  </si>
  <si>
    <t>Haiti</t>
  </si>
  <si>
    <t>HTI</t>
  </si>
  <si>
    <t>Jamaica</t>
  </si>
  <si>
    <t>JAM</t>
  </si>
  <si>
    <t>Saint Lucia</t>
  </si>
  <si>
    <t>LCA</t>
  </si>
  <si>
    <t>Saint Vincent and the Grenadines</t>
  </si>
  <si>
    <t>VCT</t>
  </si>
  <si>
    <t>Trinidad and Tobago</t>
  </si>
  <si>
    <t>TTO</t>
  </si>
  <si>
    <t>Belize</t>
  </si>
  <si>
    <t>BLZ</t>
  </si>
  <si>
    <t>Costa Rica</t>
  </si>
  <si>
    <t>CRI</t>
  </si>
  <si>
    <t>El Salvador</t>
  </si>
  <si>
    <t>SLV</t>
  </si>
  <si>
    <t>Guatemala</t>
  </si>
  <si>
    <t>GTM</t>
  </si>
  <si>
    <t>Honduras</t>
  </si>
  <si>
    <t>HND</t>
  </si>
  <si>
    <t>Mexico</t>
  </si>
  <si>
    <t>MEX</t>
  </si>
  <si>
    <t>Nicaragua</t>
  </si>
  <si>
    <t>NIC</t>
  </si>
  <si>
    <t>Panama</t>
  </si>
  <si>
    <t>PAN</t>
  </si>
  <si>
    <t>Argentina</t>
  </si>
  <si>
    <t>ARG</t>
  </si>
  <si>
    <t>Bolivia</t>
  </si>
  <si>
    <t>BOL</t>
  </si>
  <si>
    <t>Brazil</t>
  </si>
  <si>
    <t>BRA</t>
  </si>
  <si>
    <t>Chile</t>
  </si>
  <si>
    <t>CHL</t>
  </si>
  <si>
    <t>Colombia</t>
  </si>
  <si>
    <t>COL</t>
  </si>
  <si>
    <t>Ecuador</t>
  </si>
  <si>
    <t>ECU</t>
  </si>
  <si>
    <t>Guyana</t>
  </si>
  <si>
    <t>GUY</t>
  </si>
  <si>
    <t>Paraguay</t>
  </si>
  <si>
    <t>PRY</t>
  </si>
  <si>
    <t>Peru</t>
  </si>
  <si>
    <t>PER</t>
  </si>
  <si>
    <t>Suriname</t>
  </si>
  <si>
    <t>SUR</t>
  </si>
  <si>
    <t>Uruguay</t>
  </si>
  <si>
    <t>URY</t>
  </si>
  <si>
    <t>Venezuela, RB</t>
  </si>
  <si>
    <t>VEN</t>
  </si>
  <si>
    <t>Canada</t>
  </si>
  <si>
    <t>CAN</t>
  </si>
  <si>
    <t>United States</t>
  </si>
  <si>
    <t>USA</t>
  </si>
  <si>
    <t>Australia</t>
  </si>
  <si>
    <t>AUS</t>
  </si>
  <si>
    <t>New Zealand</t>
  </si>
  <si>
    <t>NZL</t>
  </si>
  <si>
    <t>Fiji</t>
  </si>
  <si>
    <t>FJI</t>
  </si>
  <si>
    <t>Papua New Guinea</t>
  </si>
  <si>
    <t>PNG</t>
  </si>
  <si>
    <t>Solomon Islands</t>
  </si>
  <si>
    <t>SLB</t>
  </si>
  <si>
    <t>Vanuatu</t>
  </si>
  <si>
    <t>VUT</t>
  </si>
  <si>
    <t>Kiribati</t>
  </si>
  <si>
    <t>KIR</t>
  </si>
  <si>
    <t>Micronesia, Fed. Sts.</t>
  </si>
  <si>
    <t>FSM</t>
  </si>
  <si>
    <t>Samoa</t>
  </si>
  <si>
    <t>WSM</t>
  </si>
  <si>
    <t>Tonga</t>
  </si>
  <si>
    <t>TON</t>
  </si>
  <si>
    <t>COVID_YLL = =50.02-132.6*%0-4y-44.4*%30-39y-81.14*%50-59y-84.31*%70+y-5.455*GDPcap/100000</t>
  </si>
  <si>
    <t>Call:</t>
  </si>
  <si>
    <t xml:space="preserve">lm(formula = Arolas ~ `0-4` + `30-39` + `50-59` + `70+` + GDPcap, </t>
  </si>
  <si>
    <t xml:space="preserve">    data = X2020WPP)</t>
  </si>
  <si>
    <t>Residuals:</t>
  </si>
  <si>
    <t xml:space="preserve">    Min      1Q  Median      3Q     Max </t>
  </si>
  <si>
    <t xml:space="preserve">-5.5884 -1.8493 -0.1169  1.2664 10.1555 </t>
  </si>
  <si>
    <t>Coefficients:</t>
  </si>
  <si>
    <t xml:space="preserve">              Estimate Std. Error t value Pr(&gt;|t|)    </t>
  </si>
  <si>
    <t>(Intercept)  5.002e+01  8.782e+00   5.695 2.28e-07 ***</t>
  </si>
  <si>
    <t>`0-4`       -1.326e+02  3.356e+01  -3.951 0.000175 ***</t>
  </si>
  <si>
    <t xml:space="preserve">`30-39`     -4.440e+01  2.754e+01  -1.612 0.111067    </t>
  </si>
  <si>
    <t xml:space="preserve">`50-59`     -8.114e+01  2.962e+01  -2.739 0.007689 ** </t>
  </si>
  <si>
    <t>`70+`       -8.431e+01  1.713e+01  -4.921 4.97e-06 ***</t>
  </si>
  <si>
    <t>GDPcap      -5.455e-05  1.432e-05  -3.810 0.000283 ***</t>
  </si>
  <si>
    <t>---</t>
  </si>
  <si>
    <t>Signif. codes:  0 ‘***’ 0.001 ‘**’ 0.01 ‘*’ 0.05 ‘.’ 0.1 ‘ ’ 1</t>
  </si>
  <si>
    <t>Residual standard error: 2.752 on 75 degrees of freedom</t>
  </si>
  <si>
    <t xml:space="preserve">Multiple R-squared:  0.6742,    Adjusted R-squared:  0.6525 </t>
  </si>
  <si>
    <t>F-statistic: 31.04 on 5 and 75 DF,  p-value: &lt; 2.2e-16</t>
  </si>
  <si>
    <t>YLL_Cov_sd</t>
  </si>
  <si>
    <t>Kyrgyz Republic</t>
  </si>
  <si>
    <t>ISO3 code</t>
  </si>
  <si>
    <t>Average monthly earnings of employees by sex and economic activity</t>
  </si>
  <si>
    <t>Economic activity (ISIC-Rev.4): Q. Human health and social work activities</t>
  </si>
  <si>
    <t>Sex: Total</t>
  </si>
  <si>
    <t>Currency: U.S. dollars</t>
  </si>
  <si>
    <t>Country</t>
  </si>
  <si>
    <t>GDP/cap</t>
  </si>
  <si>
    <t>Earnings (actual value)</t>
  </si>
  <si>
    <t>sqrt res</t>
  </si>
  <si>
    <t>Prediction</t>
  </si>
  <si>
    <t>ln earnings</t>
  </si>
  <si>
    <t>ln predict</t>
  </si>
  <si>
    <t>Curacao</t>
  </si>
  <si>
    <t>Marshall Islands</t>
  </si>
  <si>
    <t>San Marino</t>
  </si>
  <si>
    <t>ESTIMATES BASED ON SERJE et al., 2018 - these feed into cost calculations when staff costs have to be extrapolated</t>
  </si>
  <si>
    <t>https://www.nature.com/articles/s41598-021-83040-3</t>
  </si>
  <si>
    <t>Regression model to estimate YLL per COVID death, based on estimates by Arolas et al., 2021</t>
  </si>
  <si>
    <t>https://resource-allocation.biomedcentral.com/articles/10.1186/s12962-018-0093-z</t>
  </si>
  <si>
    <t>Reference</t>
  </si>
  <si>
    <t>Data source type</t>
  </si>
  <si>
    <t>Journal</t>
  </si>
  <si>
    <t>Details of cost computations</t>
  </si>
  <si>
    <t>Income level</t>
  </si>
  <si>
    <t>Currency year</t>
  </si>
  <si>
    <t>GDP pc year</t>
  </si>
  <si>
    <t>GDP pc year PPP</t>
  </si>
  <si>
    <t xml:space="preserve">Overhead to GDP pc year PPP </t>
  </si>
  <si>
    <t>GDP pc 2021</t>
  </si>
  <si>
    <t>GDP pc 2021 PPP</t>
  </si>
  <si>
    <t>HW salary year</t>
  </si>
  <si>
    <t>% of HW salary</t>
  </si>
  <si>
    <t>HW salary 2021</t>
  </si>
  <si>
    <t>Deflator</t>
  </si>
  <si>
    <t>Type</t>
  </si>
  <si>
    <t>Cost in US$</t>
  </si>
  <si>
    <t>Total est. prim. sec.</t>
  </si>
  <si>
    <t>Total est. primary</t>
  </si>
  <si>
    <t>Perspective</t>
  </si>
  <si>
    <t>Staff</t>
  </si>
  <si>
    <t>Staff est. prim sec</t>
  </si>
  <si>
    <t>Staff est. primary</t>
  </si>
  <si>
    <t>Supplies, tests</t>
  </si>
  <si>
    <t>Test kit</t>
  </si>
  <si>
    <t>Test kit est.</t>
  </si>
  <si>
    <t>Other supplies</t>
  </si>
  <si>
    <t>Other supplies est. prim sec</t>
  </si>
  <si>
    <t>Other supplies est. prim</t>
  </si>
  <si>
    <t>Overhead + capital</t>
  </si>
  <si>
    <t>Overhead + capital est. prim sec</t>
  </si>
  <si>
    <t>Overhead + capital est. prim</t>
  </si>
  <si>
    <t>Manjate, 2023</t>
  </si>
  <si>
    <t>Primary</t>
  </si>
  <si>
    <t>Peer-reviewed</t>
  </si>
  <si>
    <t>Full</t>
  </si>
  <si>
    <t>LIC</t>
  </si>
  <si>
    <t>RDT</t>
  </si>
  <si>
    <t>$11.4* ($8.9-13.0)</t>
  </si>
  <si>
    <t>HS</t>
  </si>
  <si>
    <t>4.6 (2.1-6.2)</t>
  </si>
  <si>
    <t>2.4 (2.3-2.5)</t>
  </si>
  <si>
    <t>Arwah, 2023</t>
  </si>
  <si>
    <t>Preprint</t>
  </si>
  <si>
    <t>Partial</t>
  </si>
  <si>
    <t>LMIC</t>
  </si>
  <si>
    <t>$3.12 in text, $1.76 in table?</t>
  </si>
  <si>
    <t>Cedro, 2023</t>
  </si>
  <si>
    <t>Secondary</t>
  </si>
  <si>
    <t>UMIC</t>
  </si>
  <si>
    <t>Provider</t>
  </si>
  <si>
    <t> NA</t>
  </si>
  <si>
    <t>Girdwood, 2021</t>
  </si>
  <si>
    <t>External communication</t>
  </si>
  <si>
    <t>None</t>
  </si>
  <si>
    <t>Low-resource</t>
  </si>
  <si>
    <t> Multiple</t>
  </si>
  <si>
    <t>$6 ($3-9)</t>
  </si>
  <si>
    <t>Patient</t>
  </si>
  <si>
    <t xml:space="preserve"> PCR </t>
  </si>
  <si>
    <t>Yigezu, 2022</t>
  </si>
  <si>
    <t>Lab + sample</t>
  </si>
  <si>
    <t>Ismaila, 2021</t>
  </si>
  <si>
    <t>PCR</t>
  </si>
  <si>
    <t>Arwah, 2023 &amp; Barasa, 2021</t>
  </si>
  <si>
    <t>Reddy, 2021</t>
  </si>
  <si>
    <t>$26.9 ($13-52)</t>
  </si>
  <si>
    <t>Jiang, 2020 &amp; Ma, 2020</t>
  </si>
  <si>
    <t>Torres-Rueda, 2021</t>
  </si>
  <si>
    <t>Extrapolation from other diseases</t>
  </si>
  <si>
    <t>Ruiz, 2022 &amp; Liu, 2021</t>
  </si>
  <si>
    <t>Reference not found</t>
  </si>
  <si>
    <t>Unclear</t>
  </si>
  <si>
    <t>Shrestha, 2022</t>
  </si>
  <si>
    <t>Lab experiment</t>
  </si>
  <si>
    <t>2020?</t>
  </si>
  <si>
    <t>Laboratory</t>
  </si>
  <si>
    <t>Minhas, 2023</t>
  </si>
  <si>
    <r>
      <t> </t>
    </r>
    <r>
      <rPr>
        <sz val="9"/>
        <color theme="1"/>
        <rFont val="Times New Roman"/>
        <family val="1"/>
      </rPr>
      <t>Multiple</t>
    </r>
  </si>
  <si>
    <t>$12 ($6-18)</t>
  </si>
  <si>
    <t>Bogere, 2021</t>
  </si>
  <si>
    <t>HIC</t>
  </si>
  <si>
    <t>Colleagues</t>
  </si>
  <si>
    <t>UK</t>
  </si>
  <si>
    <t>Testing costs - papers identified through review and computations</t>
  </si>
  <si>
    <t>Only peer reviewed papers with primary or secondary data used for extrapolation to other countries</t>
  </si>
  <si>
    <t>GDP and deflator data from World Bank dataset</t>
  </si>
  <si>
    <t>Health worker salary data estimates from own computations, themselves based on Serje et al.</t>
  </si>
  <si>
    <t>Parameter</t>
  </si>
  <si>
    <t>GDP/capita Torres-Rueda, US$</t>
  </si>
  <si>
    <t>Estimated health worker salary (using Serje and GDP/cap from Torres-Rueda)</t>
  </si>
  <si>
    <t>Oral history costs, Torres-Rueda</t>
  </si>
  <si>
    <t>Oral history costs / estimated health worker salary</t>
  </si>
  <si>
    <t>Used for estimates (multiplies estimated salary costs)</t>
  </si>
  <si>
    <t>Predicted oral history costs</t>
  </si>
  <si>
    <t>https://pubmed.ncbi.nlm.nih.gov/34857521/</t>
  </si>
  <si>
    <t>Costs taken from "Stark choices", Torres-Rueda et al.</t>
  </si>
  <si>
    <t>Oral history costs, used to get a broad sense of potential clinical screening costs</t>
  </si>
  <si>
    <t>ICU and bed-day costs</t>
  </si>
  <si>
    <t>Torres-Rueda estimates updated by a year</t>
  </si>
  <si>
    <t>Sepsis-related mortality</t>
  </si>
  <si>
    <t>Sepsis-related deaths, 2017</t>
  </si>
  <si>
    <t>Deaths low</t>
  </si>
  <si>
    <t>Deaths high</t>
  </si>
  <si>
    <t>Incident sepsis cases, 2017</t>
  </si>
  <si>
    <t>Incidence low</t>
  </si>
  <si>
    <t>Incidence high</t>
  </si>
  <si>
    <t>sdldeath</t>
  </si>
  <si>
    <t>sdlinc</t>
  </si>
  <si>
    <t>sdlCFR</t>
  </si>
  <si>
    <t>Egypt, Arab Rep.</t>
  </si>
  <si>
    <t>Vietnam</t>
  </si>
  <si>
    <t>Gambia, The</t>
  </si>
  <si>
    <t>https://www.thelancet.com/article/S0140-6736(19)32989-7/fulltext</t>
  </si>
  <si>
    <t>Sepsis mortality - data from Rudd et al.</t>
  </si>
  <si>
    <t>YLL per death covid-like</t>
  </si>
  <si>
    <t>Upper respiratory infections</t>
  </si>
  <si>
    <t>Lower respiratory infections</t>
  </si>
  <si>
    <t>Extensively drug-resistant tuberculosis</t>
  </si>
  <si>
    <t>Multidrug-resistant tuberculosis without extensive drug resistance</t>
  </si>
  <si>
    <t>Drug-susceptible tuberculosis</t>
  </si>
  <si>
    <t>Latent tuberculosis infection</t>
  </si>
  <si>
    <t>HIV/AIDS - extensively drug-resistant tuberculosis</t>
  </si>
  <si>
    <t>HIV/AIDS– multidrug-resistant tuberculosis without extensive drug resistance</t>
  </si>
  <si>
    <t>HIV/AIDS - drug-susceptible tuberculosis</t>
  </si>
  <si>
    <t>level</t>
  </si>
  <si>
    <t>Cause</t>
  </si>
  <si>
    <r>
      <rPr>
        <b/>
        <sz val="12"/>
        <color rgb="FFFFFFFF"/>
        <rFont val="Times New Roman"/>
        <family val="1"/>
      </rPr>
      <t xml:space="preserve">Appendix Table </t>
    </r>
    <r>
      <rPr>
        <b/>
        <i/>
        <sz val="12"/>
        <color rgb="FFFFFFFF"/>
        <rFont val="TimesNewRomanPS-BoldItalicMT"/>
        <family val="1"/>
      </rPr>
      <t>2</t>
    </r>
    <r>
      <rPr>
        <b/>
        <sz val="12"/>
        <color rgb="FFFFFFFF"/>
        <rFont val="Times New Roman"/>
        <family val="1"/>
      </rPr>
      <t>. GBD cause hierarchy with levels</t>
    </r>
  </si>
  <si>
    <t>Yemen</t>
  </si>
  <si>
    <t>Viet Nam</t>
  </si>
  <si>
    <t>Venezuela (Bolivarian Republic of)</t>
  </si>
  <si>
    <t>United States Virgin Islands</t>
  </si>
  <si>
    <t>United States of America</t>
  </si>
  <si>
    <t>United Republic of Tanzania</t>
  </si>
  <si>
    <t>Tuvalu</t>
  </si>
  <si>
    <t>Tokelau</t>
  </si>
  <si>
    <t>Taiwan (Province of China)</t>
  </si>
  <si>
    <t>Slovakia</t>
  </si>
  <si>
    <t>Saint Kitts and Nevis</t>
  </si>
  <si>
    <t>Republic of Moldova</t>
  </si>
  <si>
    <t>Republic of Korea</t>
  </si>
  <si>
    <t>Puerto Rico</t>
  </si>
  <si>
    <t>Palestine</t>
  </si>
  <si>
    <t>Palau</t>
  </si>
  <si>
    <t>Northern Mariana Islands</t>
  </si>
  <si>
    <t>Niue</t>
  </si>
  <si>
    <t>Nauru</t>
  </si>
  <si>
    <t>Monaco</t>
  </si>
  <si>
    <t>Micronesia (Federated States of)</t>
  </si>
  <si>
    <t>Lao People's Democratic Republic</t>
  </si>
  <si>
    <t>Kyrgyzstan</t>
  </si>
  <si>
    <t>Iran (Islamic Republic of)</t>
  </si>
  <si>
    <t>Guam</t>
  </si>
  <si>
    <t>Greenland</t>
  </si>
  <si>
    <t>Gambia</t>
  </si>
  <si>
    <t>Egypt</t>
  </si>
  <si>
    <t>Democratic Republic of the Congo</t>
  </si>
  <si>
    <t>Democratic People's Republic of Korea</t>
  </si>
  <si>
    <t>Cook Islands</t>
  </si>
  <si>
    <t>Congo</t>
  </si>
  <si>
    <t>CÃ´te d'Ivoire</t>
  </si>
  <si>
    <t>Bolivia (Plurinational State of)</t>
  </si>
  <si>
    <t>Bermuda</t>
  </si>
  <si>
    <t>Bahamas</t>
  </si>
  <si>
    <t>Andorra</t>
  </si>
  <si>
    <t>American Samoa</t>
  </si>
  <si>
    <t>Sum of YLL low</t>
  </si>
  <si>
    <t>Sum of YLL high</t>
  </si>
  <si>
    <t>Sum of YLL val</t>
  </si>
  <si>
    <t>Sum of Deaths lower</t>
  </si>
  <si>
    <t>Sum of Deaths upper</t>
  </si>
  <si>
    <t>Sum of Deaths val</t>
  </si>
  <si>
    <t>COVID-like diseases (list) - causes of illness identified as potentially "COVID-like" and with primarily respiratory presentations</t>
  </si>
  <si>
    <t>Sum of GDP numbers of deaths and YLLs from potentially "COVID-like" causes</t>
  </si>
  <si>
    <t>YLL per "COVID-like" death</t>
  </si>
  <si>
    <t>location_name</t>
  </si>
  <si>
    <t>cause_name</t>
  </si>
  <si>
    <t>YLL/death</t>
  </si>
  <si>
    <t>Deaths val</t>
  </si>
  <si>
    <t>Deaths upper</t>
  </si>
  <si>
    <t>Deaths lower</t>
  </si>
  <si>
    <t>YLL val</t>
  </si>
  <si>
    <t>YLL high</t>
  </si>
  <si>
    <t>YLL low</t>
  </si>
  <si>
    <t>Ischemic heart disease</t>
  </si>
  <si>
    <t>GBD ischemic heart failure data for estimates of YLL/death from heart failure</t>
  </si>
  <si>
    <t>Data for estimates of YLL per COVID deaths (for model fitting) and model prediction</t>
  </si>
  <si>
    <t>Cost per DALY averted estimates reflecting health opportunity costs for LMICs (2015 US$)</t>
  </si>
  <si>
    <t>DALY 1</t>
  </si>
  <si>
    <t>DALY 2</t>
  </si>
  <si>
    <t>DALY 3</t>
  </si>
  <si>
    <t>DALY 4</t>
  </si>
  <si>
    <t>central estimate</t>
  </si>
  <si>
    <t>LIC=4, LMIC=3, UMIC=2</t>
  </si>
  <si>
    <t>MIN</t>
  </si>
  <si>
    <t>MAX</t>
  </si>
  <si>
    <t>DALY estimate MIN</t>
  </si>
  <si>
    <t>DALY estimate MAX</t>
  </si>
  <si>
    <t>DALY estimate CENTRAL</t>
  </si>
  <si>
    <t xml:space="preserve">Data on cost-effectiveness threshold from Ochalek et al. </t>
  </si>
  <si>
    <t>Update of min</t>
  </si>
  <si>
    <t>Update of max</t>
  </si>
  <si>
    <t>https://gh.bmj.com/content/3/6/e000964</t>
  </si>
  <si>
    <t>Updating/extrapolation of thresholds</t>
  </si>
  <si>
    <t>Updates: 2015 values increased by the ratio of GDP/capitas for country</t>
  </si>
  <si>
    <t>Extrapolation: interpolation of mean threshold * estimated range for countries with data</t>
  </si>
  <si>
    <t>Low income</t>
  </si>
  <si>
    <t>Lower middle income</t>
  </si>
  <si>
    <t>Upper middle income</t>
  </si>
  <si>
    <t>ISO3</t>
  </si>
  <si>
    <t>GDP/cap 2015</t>
  </si>
  <si>
    <t>GDP/cap 2021</t>
  </si>
  <si>
    <t>World Bank data</t>
  </si>
  <si>
    <t>Central estimate</t>
  </si>
  <si>
    <t>COUNTRY</t>
  </si>
  <si>
    <t>GDP_CAPITA</t>
  </si>
  <si>
    <t>Updated GDP</t>
  </si>
  <si>
    <t>TB_CDR_2021</t>
  </si>
  <si>
    <t>HIV_PREVALENCE</t>
  </si>
  <si>
    <t>MEAN_COST</t>
  </si>
  <si>
    <t>LOWER_LIMIT</t>
  </si>
  <si>
    <t>UPPER_LIMIT</t>
  </si>
  <si>
    <t>ALBANIA</t>
  </si>
  <si>
    <t>lower-middle-income</t>
  </si>
  <si>
    <t>ALGERIA</t>
  </si>
  <si>
    <t>upper-middle-income</t>
  </si>
  <si>
    <t>ANGOLA</t>
  </si>
  <si>
    <t>ARGENTINA</t>
  </si>
  <si>
    <t>ARMENIA</t>
  </si>
  <si>
    <t>x</t>
  </si>
  <si>
    <t>AZERBAIJAN</t>
  </si>
  <si>
    <t>BANGLADESH</t>
  </si>
  <si>
    <t>Low-income</t>
  </si>
  <si>
    <t>BELARUS</t>
  </si>
  <si>
    <t>BELIZE</t>
  </si>
  <si>
    <t>BENIN</t>
  </si>
  <si>
    <t>BOLIVIA</t>
  </si>
  <si>
    <t>BOTSWANA</t>
  </si>
  <si>
    <t>BRAZIL</t>
  </si>
  <si>
    <t>BULGARIA</t>
  </si>
  <si>
    <t>BURKINA FASO</t>
  </si>
  <si>
    <t>BURUNDI</t>
  </si>
  <si>
    <t>CAMBODIA</t>
  </si>
  <si>
    <t>CAMEROON</t>
  </si>
  <si>
    <t>CABO VERDE</t>
  </si>
  <si>
    <t>CENTRAL AFRICAN REPUBLIC</t>
  </si>
  <si>
    <t>CHAD</t>
  </si>
  <si>
    <t>CHILE</t>
  </si>
  <si>
    <t>COLOMBIA</t>
  </si>
  <si>
    <t>CONGO, Rep.</t>
  </si>
  <si>
    <t>COSTA RICA</t>
  </si>
  <si>
    <t>COTE D'IVOIRE</t>
  </si>
  <si>
    <t>CUBA</t>
  </si>
  <si>
    <t>DJIBOUTI</t>
  </si>
  <si>
    <t>DOMINICAN REPUBLIC</t>
  </si>
  <si>
    <t>ECUADOR</t>
  </si>
  <si>
    <t>EGYPT, Arab Rep.</t>
  </si>
  <si>
    <t>EL SALVADOR</t>
  </si>
  <si>
    <t>ETHIOPIA</t>
  </si>
  <si>
    <t>GABON</t>
  </si>
  <si>
    <t>GAMBIA, the</t>
  </si>
  <si>
    <t>GEORGIA</t>
  </si>
  <si>
    <t>GHANA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</si>
  <si>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</si>
  <si>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</si>
  <si>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</si>
  <si>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</si>
  <si>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</si>
  <si>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</si>
  <si>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</si>
  <si>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</si>
  <si>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Rep.</t>
  </si>
  <si>
    <t>JAMAICA</t>
  </si>
  <si>
    <t>KAZAKHSTAN</t>
  </si>
  <si>
    <t>KENYA</t>
  </si>
  <si>
    <t>KYRGYZ Republic</t>
  </si>
  <si>
    <t>LAO PDR</t>
  </si>
  <si>
    <t>LEBANON</t>
  </si>
  <si>
    <t>LESOTHO</t>
  </si>
  <si>
    <t>LIBERIA</t>
  </si>
  <si>
    <t>LITHUANIA</t>
  </si>
  <si>
    <t>North MACEDONIA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</si>
  <si>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</si>
  <si>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</si>
  <si>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</si>
  <si>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</si>
  <si>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</si>
  <si>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</si>
  <si>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</si>
  <si>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</si>
  <si>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</si>
  <si>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</si>
  <si>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</si>
  <si>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</si>
  <si>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</si>
  <si>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</si>
  <si>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</si>
  <si>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</si>
  <si>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</si>
  <si>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PAKISTAN</t>
  </si>
  <si>
    <t>PANAMA</t>
  </si>
  <si>
    <t>PAPUA NEW GUINEA</t>
  </si>
  <si>
    <t>PARAGUAY</t>
  </si>
  <si>
    <t>PERU</t>
  </si>
  <si>
    <t>PHILIPPINES</t>
  </si>
  <si>
    <t>ROMANIA</t>
  </si>
  <si>
    <t>RUSSIAN FEDERATION</t>
  </si>
  <si>
    <t>RWANDA</t>
  </si>
  <si>
    <t>SENEGAL</t>
  </si>
  <si>
    <t>SERBIA</t>
  </si>
  <si>
    <t>SIERRA LEONE</t>
  </si>
  <si>
    <t>SOMALIA</t>
  </si>
  <si>
    <t>SOUTH AFRICA</t>
  </si>
  <si>
    <t>SRI LANKA</t>
  </si>
  <si>
    <t>SUDAN</t>
  </si>
  <si>
    <t>SURINAME</t>
  </si>
  <si>
    <t>ESWATINI</t>
  </si>
  <si>
    <t>TAJIKISTAN</t>
  </si>
  <si>
    <t>TANZANIA</t>
  </si>
  <si>
    <t>THAILAND</t>
  </si>
  <si>
    <t>TOGO</t>
  </si>
  <si>
    <t>TUNISIA</t>
  </si>
  <si>
    <t>UGANDA</t>
  </si>
  <si>
    <t>UKRAINE</t>
  </si>
  <si>
    <t>URUGUAY</t>
  </si>
  <si>
    <t>UZBEKISTAN</t>
  </si>
  <si>
    <t>VIETNAM</t>
  </si>
  <si>
    <t>ZAMBIA</t>
  </si>
  <si>
    <t>ZIMBABWE</t>
  </si>
  <si>
    <t>Updated HIV prevalence</t>
  </si>
  <si>
    <t>Siapka et al., costs of TB treatment (monthly), original data and values</t>
  </si>
  <si>
    <t>https://pubmed.ncbi.nlm.nih.gov/32912385/</t>
  </si>
  <si>
    <t>Source: WHO</t>
  </si>
  <si>
    <t>Source: World Bank</t>
  </si>
  <si>
    <t>Update of Siapka figures using model 1 (see Siapka supplements)</t>
  </si>
  <si>
    <t>author</t>
  </si>
  <si>
    <t>iso3</t>
  </si>
  <si>
    <t>Health expenditure per capita, 2020</t>
  </si>
  <si>
    <t>study_year</t>
  </si>
  <si>
    <t>Source</t>
  </si>
  <si>
    <t>Source_year</t>
  </si>
  <si>
    <t>sequelae</t>
  </si>
  <si>
    <t>Cost</t>
  </si>
  <si>
    <t>Currency</t>
  </si>
  <si>
    <t>Deflator, year of data</t>
  </si>
  <si>
    <t>Deflator, 2021</t>
  </si>
  <si>
    <t>Cost_2021</t>
  </si>
  <si>
    <t>Liao</t>
  </si>
  <si>
    <t>Neonatal sepsis</t>
  </si>
  <si>
    <t>US$</t>
  </si>
  <si>
    <t>Qian</t>
  </si>
  <si>
    <t>Atif</t>
  </si>
  <si>
    <t>Inigo</t>
  </si>
  <si>
    <t>Gard</t>
  </si>
  <si>
    <t>Tanihara</t>
  </si>
  <si>
    <t>Hartman</t>
  </si>
  <si>
    <t>Johnson</t>
  </si>
  <si>
    <t>Donovan</t>
  </si>
  <si>
    <t>Balamuth</t>
  </si>
  <si>
    <t>Aerts</t>
  </si>
  <si>
    <t>Neonatal sepsis/meningitis</t>
  </si>
  <si>
    <t>Davis</t>
  </si>
  <si>
    <t>Neonatal meningococcal septicemia</t>
  </si>
  <si>
    <t>Schroeder</t>
  </si>
  <si>
    <t>Neonatal GBS</t>
  </si>
  <si>
    <t>Bui</t>
  </si>
  <si>
    <t>Sepsis</t>
  </si>
  <si>
    <t>Quintano-Neira</t>
  </si>
  <si>
    <t>https://pubmed.ncbi.nlm.nih.gov/31738319/</t>
  </si>
  <si>
    <t>Salman</t>
  </si>
  <si>
    <t>Costs of sepsis - using Salman et al., 2020 review and Procter et al., 2023 method (with two additional studies)</t>
  </si>
  <si>
    <t>https://www.ncbi.nlm.nih.gov/pmc/articles/PMC10013922/</t>
  </si>
  <si>
    <t xml:space="preserve"> </t>
  </si>
  <si>
    <t>Regression results: estimated sepsis treatment costs = exp(1.239716 * ln(health spending) - 0.292019)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</si>
</sst>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_(&quot;$&quot;* #,##0.0_);_(&quot;$&quot;* \(#,##0.0\);_(&quot;$&quot;* &quot;-&quot;??_);_(@_)"/>
    <numFmt numFmtId="168" formatCode="_(&quot;$&quot;* #,##0.000_);_(&quot;$&quot;* \(#,##0.000\);_(&quot;$&quot;* &quot;-&quot;??_);_(@_)"/>
    <numFmt numFmtId="169" formatCode="_(* #,##0.0000_);_(* \(#,##0.0000\);_(* &quot;-&quot;??_);_(@_)"/>
    <numFmt numFmtId="170" formatCode="0.000%"/>
    <numFmt numFmtId="171" formatCode="0.0"/>
    <numFmt numFmtId="172" formatCode="_(&quot;$&quot;* #,##0_);_(&quot;$&quot;* \(#,##0\);_(&quot;$&quot;* &quot;-&quot;??_);_(@_)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Lucida Console"/>
      <family val="3"/>
    </font>
    <font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Times New Roman"/>
      <family val="1"/>
    </font>
    <font>
      <sz val="9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theme="4"/>
      <name val="Times New Roman"/>
      <family val="1"/>
    </font>
    <font>
      <sz val="10"/>
      <color theme="4"/>
      <name val="Times New Roman"/>
      <family val="1"/>
    </font>
    <font>
      <sz val="9"/>
      <color rgb="FFFFFFFF"/>
      <name val="Times New Roman"/>
      <family val="1"/>
    </font>
    <font>
      <sz val="10"/>
      <color rgb="FFFFFFFF"/>
      <name val="Times New Roman"/>
      <family val="1"/>
    </font>
    <font>
      <sz val="9"/>
      <color rgb="FF000000"/>
      <name val="Times New Roman"/>
      <family val="1"/>
    </font>
    <font>
      <sz val="9"/>
      <name val="Times New Roman"/>
      <family val="1"/>
    </font>
    <font>
      <sz val="9"/>
      <color theme="5" tint="-0.499984740745262"/>
      <name val="Times New Roman"/>
      <family val="1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FF0000"/>
      <name val="Times New Roman"/>
      <family val="1"/>
    </font>
    <font>
      <b/>
      <sz val="12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4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FFFFFF"/>
      <name val="Times New Roman"/>
      <family val="1"/>
    </font>
    <font>
      <b/>
      <i/>
      <sz val="12"/>
      <color rgb="FFFFFFFF"/>
      <name val="TimesNewRomanPS-BoldItalicMT"/>
      <family val="1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 tint="0.499984740745262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3A57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DCDB"/>
      </patternFill>
    </fill>
    <fill>
      <patternFill patternType="solid">
        <fgColor rgb="FF000000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171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2" fillId="0" borderId="0" xfId="3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/>
    <xf numFmtId="166" fontId="5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vertical="center"/>
    </xf>
    <xf numFmtId="166" fontId="5" fillId="0" borderId="0" xfId="1" applyNumberFormat="1" applyFont="1" applyAlignment="1">
      <alignment horizontal="center" vertical="center" wrapText="1"/>
    </xf>
    <xf numFmtId="43" fontId="2" fillId="0" borderId="0" xfId="1" applyNumberFormat="1" applyFont="1" applyAlignment="1">
      <alignment vertical="center"/>
    </xf>
    <xf numFmtId="43" fontId="5" fillId="0" borderId="0" xfId="1" applyNumberFormat="1" applyFont="1" applyAlignment="1">
      <alignment horizontal="center" vertical="center" wrapText="1"/>
    </xf>
    <xf numFmtId="166" fontId="2" fillId="0" borderId="0" xfId="1" applyNumberFormat="1" applyFont="1" applyAlignment="1">
      <alignment horizontal="center" vertical="center" wrapText="1"/>
    </xf>
    <xf numFmtId="44" fontId="8" fillId="0" borderId="0" xfId="2" applyFont="1"/>
    <xf numFmtId="167" fontId="8" fillId="0" borderId="0" xfId="2" applyNumberFormat="1" applyFont="1"/>
    <xf numFmtId="168" fontId="8" fillId="0" borderId="0" xfId="2" applyNumberFormat="1" applyFont="1"/>
    <xf numFmtId="0" fontId="8" fillId="0" borderId="0" xfId="2" applyNumberFormat="1" applyFont="1"/>
    <xf numFmtId="167" fontId="8" fillId="0" borderId="0" xfId="2" applyNumberFormat="1" applyFont="1" applyAlignment="1">
      <alignment vertical="center"/>
    </xf>
    <xf numFmtId="0" fontId="8" fillId="0" borderId="0" xfId="2" applyNumberFormat="1" applyFont="1" applyAlignment="1">
      <alignment horizontal="center" vertical="center" wrapText="1"/>
    </xf>
    <xf numFmtId="0" fontId="0" fillId="0" borderId="0" xfId="0" applyNumberFormat="1"/>
    <xf numFmtId="44" fontId="0" fillId="0" borderId="0" xfId="0" applyNumberFormat="1"/>
    <xf numFmtId="169" fontId="8" fillId="0" borderId="0" xfId="1" applyNumberFormat="1" applyFont="1"/>
    <xf numFmtId="169" fontId="9" fillId="0" borderId="0" xfId="1" applyNumberFormat="1" applyFont="1"/>
    <xf numFmtId="169" fontId="0" fillId="0" borderId="0" xfId="0" applyNumberFormat="1"/>
    <xf numFmtId="44" fontId="10" fillId="0" borderId="0" xfId="2" applyFont="1"/>
    <xf numFmtId="0" fontId="11" fillId="0" borderId="0" xfId="0" applyFont="1"/>
    <xf numFmtId="0" fontId="12" fillId="0" borderId="0" xfId="0" applyFont="1"/>
    <xf numFmtId="44" fontId="13" fillId="0" borderId="0" xfId="2" applyFont="1"/>
    <xf numFmtId="44" fontId="14" fillId="0" borderId="0" xfId="2" applyFont="1"/>
    <xf numFmtId="0" fontId="15" fillId="3" borderId="1" xfId="0" applyFont="1" applyFill="1" applyBorder="1" applyAlignment="1">
      <alignment vertical="center"/>
    </xf>
    <xf numFmtId="0" fontId="16" fillId="3" borderId="1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0" fontId="15" fillId="3" borderId="1" xfId="3" applyNumberFormat="1" applyFont="1" applyFill="1" applyBorder="1" applyAlignment="1">
      <alignment horizontal="center" vertical="center" wrapText="1"/>
    </xf>
    <xf numFmtId="170" fontId="15" fillId="3" borderId="1" xfId="3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7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0" fontId="8" fillId="0" borderId="1" xfId="3" applyNumberFormat="1" applyFont="1" applyBorder="1" applyAlignment="1">
      <alignment horizontal="center" vertical="center"/>
    </xf>
    <xf numFmtId="170" fontId="8" fillId="0" borderId="1" xfId="3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2" fontId="8" fillId="8" borderId="1" xfId="0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171" fontId="8" fillId="8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171" fontId="8" fillId="0" borderId="1" xfId="0" applyNumberFormat="1" applyFont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left" vertical="center"/>
    </xf>
    <xf numFmtId="10" fontId="17" fillId="11" borderId="1" xfId="3" applyNumberFormat="1" applyFont="1" applyFill="1" applyBorder="1" applyAlignment="1">
      <alignment horizontal="center" vertical="center"/>
    </xf>
    <xf numFmtId="8" fontId="8" fillId="0" borderId="1" xfId="0" applyNumberFormat="1" applyFont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1" fontId="8" fillId="11" borderId="1" xfId="0" applyNumberFormat="1" applyFont="1" applyFill="1" applyBorder="1" applyAlignment="1">
      <alignment horizontal="center" vertical="center"/>
    </xf>
    <xf numFmtId="170" fontId="8" fillId="11" borderId="1" xfId="3" applyNumberFormat="1" applyFont="1" applyFill="1" applyBorder="1" applyAlignment="1">
      <alignment horizontal="center" vertical="center"/>
    </xf>
    <xf numFmtId="6" fontId="8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/>
    </xf>
    <xf numFmtId="8" fontId="19" fillId="0" borderId="1" xfId="0" applyNumberFormat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6" fontId="17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20" fillId="0" borderId="0" xfId="0" applyFont="1"/>
    <xf numFmtId="10" fontId="20" fillId="0" borderId="0" xfId="3" applyNumberFormat="1" applyFont="1"/>
    <xf numFmtId="170" fontId="20" fillId="0" borderId="0" xfId="3" applyNumberFormat="1" applyFont="1"/>
    <xf numFmtId="170" fontId="20" fillId="0" borderId="0" xfId="0" applyNumberFormat="1" applyFont="1"/>
    <xf numFmtId="9" fontId="20" fillId="0" borderId="0" xfId="0" applyNumberFormat="1" applyFont="1"/>
    <xf numFmtId="171" fontId="20" fillId="0" borderId="0" xfId="0" applyNumberFormat="1" applyFont="1"/>
    <xf numFmtId="2" fontId="20" fillId="0" borderId="0" xfId="0" applyNumberFormat="1" applyFont="1"/>
    <xf numFmtId="8" fontId="9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72" fontId="2" fillId="0" borderId="1" xfId="2" applyNumberFormat="1" applyFont="1" applyBorder="1" applyAlignment="1">
      <alignment horizontal="center" vertical="center"/>
    </xf>
    <xf numFmtId="44" fontId="2" fillId="12" borderId="1" xfId="2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2" fillId="0" borderId="0" xfId="0" applyFont="1"/>
    <xf numFmtId="0" fontId="24" fillId="0" borderId="0" xfId="0" applyFont="1"/>
    <xf numFmtId="167" fontId="25" fillId="0" borderId="1" xfId="2" applyNumberFormat="1" applyFont="1" applyBorder="1" applyAlignment="1">
      <alignment horizontal="center" vertical="center"/>
    </xf>
    <xf numFmtId="43" fontId="2" fillId="12" borderId="1" xfId="1" applyFont="1" applyFill="1" applyBorder="1" applyAlignment="1">
      <alignment horizontal="center" vertical="center"/>
    </xf>
    <xf numFmtId="169" fontId="0" fillId="13" borderId="0" xfId="0" applyNumberFormat="1" applyFill="1"/>
    <xf numFmtId="0" fontId="2" fillId="0" borderId="0" xfId="0" applyFont="1" applyAlignment="1">
      <alignment horizontal="center" vertical="center" wrapText="1"/>
    </xf>
    <xf numFmtId="9" fontId="2" fillId="0" borderId="0" xfId="3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9" fillId="0" borderId="0" xfId="4" applyAlignment="1">
      <alignment horizontal="left" vertical="center"/>
    </xf>
    <xf numFmtId="165" fontId="8" fillId="0" borderId="0" xfId="1" applyNumberFormat="1" applyFont="1"/>
    <xf numFmtId="1" fontId="30" fillId="14" borderId="2" xfId="0" applyNumberFormat="1" applyFont="1" applyFill="1" applyBorder="1" applyAlignment="1">
      <alignment horizontal="center" vertical="top" wrapText="1"/>
    </xf>
    <xf numFmtId="0" fontId="31" fillId="14" borderId="2" xfId="0" applyFont="1" applyFill="1" applyBorder="1" applyAlignment="1">
      <alignment horizontal="left" vertical="top" wrapText="1" indent="2"/>
    </xf>
    <xf numFmtId="1" fontId="30" fillId="0" borderId="2" xfId="0" applyNumberFormat="1" applyFont="1" applyBorder="1" applyAlignment="1">
      <alignment horizontal="center" vertical="top" wrapText="1"/>
    </xf>
    <xf numFmtId="0" fontId="31" fillId="0" borderId="2" xfId="0" applyFont="1" applyBorder="1" applyAlignment="1">
      <alignment horizontal="left" vertical="top" wrapText="1" indent="2"/>
    </xf>
    <xf numFmtId="0" fontId="32" fillId="14" borderId="3" xfId="0" applyFont="1" applyFill="1" applyBorder="1" applyAlignment="1">
      <alignment horizontal="center" vertical="top" wrapText="1"/>
    </xf>
    <xf numFmtId="0" fontId="4" fillId="15" borderId="4" xfId="0" applyFont="1" applyFill="1" applyBorder="1" applyAlignment="1">
      <alignment horizontal="left" vertical="top" wrapText="1"/>
    </xf>
    <xf numFmtId="165" fontId="8" fillId="0" borderId="0" xfId="1" applyNumberFormat="1" applyFont="1" applyAlignment="1">
      <alignment horizontal="left"/>
    </xf>
    <xf numFmtId="0" fontId="11" fillId="0" borderId="0" xfId="0" applyFont="1" applyAlignment="1">
      <alignment vertical="top"/>
    </xf>
    <xf numFmtId="0" fontId="31" fillId="0" borderId="5" xfId="0" applyFont="1" applyBorder="1" applyAlignment="1">
      <alignment horizontal="left" vertical="top" wrapText="1" indent="2"/>
    </xf>
    <xf numFmtId="1" fontId="30" fillId="0" borderId="5" xfId="0" applyNumberFormat="1" applyFont="1" applyBorder="1" applyAlignment="1">
      <alignment horizontal="center" vertical="top" wrapText="1"/>
    </xf>
    <xf numFmtId="0" fontId="31" fillId="0" borderId="6" xfId="0" applyFont="1" applyBorder="1" applyAlignment="1">
      <alignment horizontal="left" vertical="top" wrapText="1" indent="2"/>
    </xf>
    <xf numFmtId="1" fontId="30" fillId="0" borderId="6" xfId="0" applyNumberFormat="1" applyFont="1" applyBorder="1" applyAlignment="1">
      <alignment horizontal="center" vertical="top" wrapText="1"/>
    </xf>
    <xf numFmtId="165" fontId="21" fillId="0" borderId="0" xfId="1" applyNumberFormat="1" applyFont="1"/>
    <xf numFmtId="165" fontId="8" fillId="0" borderId="0" xfId="1" applyNumberFormat="1" applyFont="1" applyAlignment="1">
      <alignment horizontal="center" vertical="center" wrapText="1"/>
    </xf>
    <xf numFmtId="165" fontId="8" fillId="8" borderId="0" xfId="1" applyNumberFormat="1" applyFont="1" applyFill="1" applyAlignment="1">
      <alignment horizontal="center" vertical="center" wrapText="1"/>
    </xf>
    <xf numFmtId="166" fontId="8" fillId="8" borderId="0" xfId="1" applyNumberFormat="1" applyFont="1" applyFill="1"/>
    <xf numFmtId="0" fontId="2" fillId="0" borderId="0" xfId="0" applyFont="1"/>
    <xf numFmtId="166" fontId="2" fillId="0" borderId="0" xfId="1" applyNumberFormat="1" applyFont="1"/>
    <xf numFmtId="165" fontId="2" fillId="0" borderId="0" xfId="1" applyNumberFormat="1" applyFont="1"/>
    <xf numFmtId="0" fontId="21" fillId="0" borderId="0" xfId="0" applyFont="1" applyAlignment="1">
      <alignment horizontal="left" vertical="center"/>
    </xf>
    <xf numFmtId="0" fontId="0" fillId="10" borderId="0" xfId="0" applyFill="1"/>
    <xf numFmtId="0" fontId="26" fillId="10" borderId="0" xfId="0" applyFont="1" applyFill="1"/>
    <xf numFmtId="0" fontId="2" fillId="10" borderId="0" xfId="0" applyFont="1" applyFill="1"/>
    <xf numFmtId="0" fontId="2" fillId="10" borderId="0" xfId="0" applyFont="1" applyFill="1" applyAlignment="1">
      <alignment wrapText="1"/>
    </xf>
    <xf numFmtId="165" fontId="2" fillId="10" borderId="0" xfId="1" applyNumberFormat="1" applyFont="1" applyFill="1"/>
    <xf numFmtId="0" fontId="27" fillId="10" borderId="0" xfId="0" applyFont="1" applyFill="1"/>
    <xf numFmtId="0" fontId="10" fillId="10" borderId="0" xfId="0" applyFont="1" applyFill="1"/>
    <xf numFmtId="0" fontId="2" fillId="18" borderId="0" xfId="0" applyFont="1" applyFill="1" applyAlignment="1">
      <alignment wrapText="1"/>
    </xf>
    <xf numFmtId="0" fontId="0" fillId="18" borderId="0" xfId="0" applyFill="1"/>
    <xf numFmtId="0" fontId="11" fillId="18" borderId="0" xfId="0" applyFont="1" applyFill="1"/>
    <xf numFmtId="0" fontId="28" fillId="10" borderId="0" xfId="0" applyFont="1" applyFill="1"/>
    <xf numFmtId="0" fontId="35" fillId="18" borderId="0" xfId="0" applyFont="1" applyFill="1"/>
    <xf numFmtId="172" fontId="2" fillId="18" borderId="0" xfId="2" applyNumberFormat="1" applyFont="1" applyFill="1" applyAlignment="1">
      <alignment wrapText="1"/>
    </xf>
    <xf numFmtId="2" fontId="2" fillId="19" borderId="0" xfId="0" applyNumberFormat="1" applyFont="1" applyFill="1"/>
    <xf numFmtId="2" fontId="2" fillId="13" borderId="0" xfId="0" applyNumberFormat="1" applyFont="1" applyFill="1"/>
    <xf numFmtId="0" fontId="2" fillId="12" borderId="0" xfId="0" applyFont="1" applyFill="1"/>
    <xf numFmtId="0" fontId="2" fillId="12" borderId="0" xfId="0" applyFont="1" applyFill="1" applyAlignment="1">
      <alignment wrapText="1"/>
    </xf>
    <xf numFmtId="2" fontId="2" fillId="12" borderId="0" xfId="0" applyNumberFormat="1" applyFont="1" applyFill="1"/>
    <xf numFmtId="14" fontId="2" fillId="12" borderId="0" xfId="0" applyNumberFormat="1" applyFont="1" applyFill="1"/>
    <xf numFmtId="172" fontId="2" fillId="20" borderId="0" xfId="2" applyNumberFormat="1" applyFont="1" applyFill="1" applyAlignment="1">
      <alignment wrapText="1"/>
    </xf>
    <xf numFmtId="167" fontId="2" fillId="10" borderId="0" xfId="2" applyNumberFormat="1" applyFont="1" applyFill="1"/>
    <xf numFmtId="167" fontId="2" fillId="10" borderId="0" xfId="2" applyNumberFormat="1" applyFont="1" applyFill="1" applyAlignment="1">
      <alignment horizontal="center" vertical="center"/>
    </xf>
    <xf numFmtId="0" fontId="21" fillId="10" borderId="0" xfId="0" applyFont="1" applyFill="1"/>
    <xf numFmtId="0" fontId="2" fillId="16" borderId="0" xfId="0" applyFont="1" applyFill="1" applyAlignment="1">
      <alignment horizontal="center" vertical="center"/>
    </xf>
    <xf numFmtId="44" fontId="2" fillId="16" borderId="0" xfId="0" applyNumberFormat="1" applyFont="1" applyFill="1" applyAlignment="1">
      <alignment horizontal="center" vertical="center"/>
    </xf>
    <xf numFmtId="0" fontId="23" fillId="16" borderId="0" xfId="0" applyFont="1" applyFill="1" applyAlignment="1">
      <alignment horizontal="center" vertical="center"/>
    </xf>
    <xf numFmtId="44" fontId="2" fillId="17" borderId="0" xfId="0" applyNumberFormat="1" applyFont="1" applyFill="1" applyAlignment="1">
      <alignment horizontal="center" vertical="center"/>
    </xf>
    <xf numFmtId="44" fontId="2" fillId="13" borderId="0" xfId="0" applyNumberFormat="1" applyFont="1" applyFill="1" applyAlignment="1">
      <alignment horizontal="center" vertical="center"/>
    </xf>
    <xf numFmtId="172" fontId="2" fillId="16" borderId="0" xfId="2" applyNumberFormat="1" applyFont="1" applyFill="1" applyAlignment="1">
      <alignment horizontal="center" vertical="center"/>
    </xf>
    <xf numFmtId="172" fontId="21" fillId="16" borderId="0" xfId="2" applyNumberFormat="1" applyFont="1" applyFill="1" applyAlignment="1">
      <alignment horizontal="left" vertical="center"/>
    </xf>
    <xf numFmtId="0" fontId="28" fillId="0" borderId="0" xfId="0" applyFont="1"/>
    <xf numFmtId="0" fontId="36" fillId="0" borderId="0" xfId="0" applyFont="1"/>
    <xf numFmtId="0" fontId="0" fillId="0" borderId="0" xfId="0"/>
    <xf numFmtId="0" fontId="2" fillId="0" borderId="0" xfId="0" applyFont="1"/>
    <xf numFmtId="172" fontId="2" fillId="0" borderId="0" xfId="2" applyNumberFormat="1" applyFont="1"/>
    <xf numFmtId="172" fontId="2" fillId="10" borderId="0" xfId="2" applyNumberFormat="1" applyFont="1" applyFill="1"/>
    <xf numFmtId="0" fontId="2" fillId="7" borderId="0" xfId="0" applyFont="1" applyFill="1"/>
    <xf numFmtId="43" fontId="2" fillId="7" borderId="0" xfId="1" applyFont="1" applyFill="1"/>
    <xf numFmtId="172" fontId="2" fillId="7" borderId="0" xfId="2" applyNumberFormat="1" applyFont="1" applyFill="1"/>
    <xf numFmtId="0" fontId="0" fillId="7" borderId="0" xfId="0" applyFill="1"/>
    <xf numFmtId="0" fontId="37" fillId="0" borderId="0" xfId="0" applyFont="1"/>
    <xf numFmtId="0" fontId="23" fillId="0" borderId="0" xfId="0" applyFont="1" applyAlignment="1">
      <alignment vertic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nnetg/Documents/LSHTM/Self%20testing%20in%20LMICs/Models/Next%20Model/Severe%20rates/Decision%20trees%20COVID%20RDTs%20(1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nnetg/Documents/LSHTM/Self%20testing%20in%20LMICs/Models/Next%20Model/Severe%20rates/Manuscript%20to%20test%20or%20not%20to%20test/Testing%20costs/API_NY.GDP.PCAP.CD_DS2_en_excel_v2_587157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nnetg/Documents/LSHTM/Self%20testing%20in%20LMICs/Models/Next%20Model/Severe%20rates/Manuscript%20to%20test%20or%20not%20to%20test/Testing%20costs/API_NY.GDP.PCAP.PP.CD_DS2_en_excel_v2_587185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nnetg/Documents/LSHTM/Self%20testing%20in%20LMICs/Models/Next%20Model/Severe%20rates/Model/Data/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oice of approach"/>
      <sheetName val="Sheet11"/>
      <sheetName val="Sheet20"/>
      <sheetName val="Sheet22"/>
      <sheetName val="Sheet23"/>
      <sheetName val="Updated results"/>
      <sheetName val="Outcomes"/>
      <sheetName val="Init results"/>
      <sheetName val="Sheet10"/>
      <sheetName val="Sheet31"/>
      <sheetName val="Test and treat, sev Final"/>
      <sheetName val="Parameter table"/>
      <sheetName val="COVID prevalences"/>
      <sheetName val="YLL and cost data sources"/>
      <sheetName val="Ochalek data"/>
      <sheetName val="Data new"/>
      <sheetName val="Pour regres"/>
      <sheetName val="Sheet5"/>
      <sheetName val="YLL  death"/>
      <sheetName val="Impacts of corticos new"/>
      <sheetName val="Short-term corti"/>
      <sheetName val="Sheet24"/>
      <sheetName val="Sheet25"/>
      <sheetName val="Waljee Yao"/>
      <sheetName val="Impact of cortico on non-COVID"/>
      <sheetName val="Flu deaths"/>
      <sheetName val="YLLs"/>
      <sheetName val="Sheet18"/>
      <sheetName val="Sheet19"/>
      <sheetName val="For_meta"/>
      <sheetName val="Test and treat context"/>
      <sheetName val="Sheet8"/>
      <sheetName val="HR mild with AV Final"/>
      <sheetName val="Final graphs"/>
      <sheetName val="Options"/>
      <sheetName val="Typhdex"/>
      <sheetName val="Arola"/>
      <sheetName val="UK deaths ages"/>
      <sheetName val="Sheet7"/>
      <sheetName val="Sheet14"/>
      <sheetName val="Sheet12"/>
      <sheetName val="Sheet9"/>
      <sheetName val="Sheet28"/>
      <sheetName val="Mixed tests"/>
      <sheetName val="Rule out test"/>
      <sheetName val="Sheet2"/>
      <sheetName val="Sheet3"/>
      <sheetName val="Testing tree"/>
      <sheetName val="Sheet1"/>
      <sheetName val="Sheet6"/>
      <sheetName val="Sheet4"/>
      <sheetName val="Sheet16"/>
      <sheetName val="Testing and treatment"/>
      <sheetName val="Test and treat, sev crit older"/>
      <sheetName val="Test and treat, sev crit old"/>
      <sheetName val="Test and treat, sev crit"/>
      <sheetName val="Sheet13"/>
      <sheetName val="Sheet15"/>
      <sheetName val="Sheet17"/>
      <sheetName val="Sheet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Source</v>
          </cell>
          <cell r="B1" t="str">
            <v>World Bank</v>
          </cell>
          <cell r="C1" t="str">
            <v>Number for automation</v>
          </cell>
          <cell r="D1" t="str">
            <v>World Bank</v>
          </cell>
          <cell r="E1" t="str">
            <v>World Bank</v>
          </cell>
        </row>
        <row r="2">
          <cell r="A2" t="str">
            <v>Country or territory</v>
          </cell>
          <cell r="B2" t="str">
            <v>Income level</v>
          </cell>
          <cell r="C2" t="str">
            <v>Code</v>
          </cell>
          <cell r="D2" t="str">
            <v>% of 65+ population</v>
          </cell>
          <cell r="E2" t="str">
            <v>GDP/cap</v>
          </cell>
        </row>
        <row r="3">
          <cell r="A3" t="str">
            <v>Venezuela, RB</v>
          </cell>
          <cell r="B3">
            <v>0</v>
          </cell>
          <cell r="C3">
            <v>0</v>
          </cell>
          <cell r="D3">
            <v>8.3381369908258313E-2</v>
          </cell>
          <cell r="E3">
            <v>3266.88</v>
          </cell>
        </row>
        <row r="4">
          <cell r="A4" t="str">
            <v>Norway</v>
          </cell>
          <cell r="B4" t="str">
            <v>High income</v>
          </cell>
          <cell r="C4"/>
          <cell r="D4">
            <v>0.18098328694262</v>
          </cell>
          <cell r="E4">
            <v>89154.276093492197</v>
          </cell>
        </row>
        <row r="5">
          <cell r="A5" t="str">
            <v>Denmark</v>
          </cell>
          <cell r="B5" t="str">
            <v>High income</v>
          </cell>
          <cell r="C5"/>
          <cell r="D5">
            <v>0.202687265752065</v>
          </cell>
          <cell r="E5">
            <v>68007.756673295429</v>
          </cell>
        </row>
        <row r="6">
          <cell r="A6" t="str">
            <v>Sweden</v>
          </cell>
          <cell r="B6" t="str">
            <v>High income</v>
          </cell>
          <cell r="C6"/>
          <cell r="D6">
            <v>0.20104284884338</v>
          </cell>
          <cell r="E6">
            <v>61028.738060028671</v>
          </cell>
        </row>
        <row r="7">
          <cell r="A7" t="str">
            <v>Switzerland</v>
          </cell>
          <cell r="B7" t="str">
            <v>High income</v>
          </cell>
          <cell r="C7"/>
          <cell r="D7">
            <v>0.18965313611784201</v>
          </cell>
          <cell r="E7">
            <v>91991.600458356261</v>
          </cell>
        </row>
        <row r="8">
          <cell r="A8" t="str">
            <v>New Zealand</v>
          </cell>
          <cell r="B8" t="str">
            <v>High income</v>
          </cell>
          <cell r="C8"/>
          <cell r="D8">
            <v>0.15928263245952101</v>
          </cell>
          <cell r="E8">
            <v>48781.026632888446</v>
          </cell>
        </row>
        <row r="9">
          <cell r="A9" t="str">
            <v>Slovenia</v>
          </cell>
          <cell r="B9" t="str">
            <v>High income</v>
          </cell>
          <cell r="C9"/>
          <cell r="D9">
            <v>0.20500946136176101</v>
          </cell>
          <cell r="E9">
            <v>29291.40062344306</v>
          </cell>
        </row>
        <row r="10">
          <cell r="A10" t="str">
            <v>Ireland</v>
          </cell>
          <cell r="B10" t="str">
            <v>High income</v>
          </cell>
          <cell r="C10"/>
          <cell r="D10">
            <v>0.14829061354538201</v>
          </cell>
          <cell r="E10">
            <v>100172.07925342052</v>
          </cell>
        </row>
        <row r="11">
          <cell r="A11" t="str">
            <v>United Kingdom</v>
          </cell>
          <cell r="B11" t="str">
            <v>High income</v>
          </cell>
          <cell r="C11"/>
          <cell r="D11">
            <v>0.18916098940474899</v>
          </cell>
          <cell r="E11">
            <v>46510.282781912654</v>
          </cell>
        </row>
        <row r="12">
          <cell r="A12" t="str">
            <v>Netherlands</v>
          </cell>
          <cell r="B12" t="str">
            <v>High income</v>
          </cell>
          <cell r="C12"/>
          <cell r="D12">
            <v>0.19951424134878798</v>
          </cell>
          <cell r="E12">
            <v>57767.878810817332</v>
          </cell>
        </row>
        <row r="13">
          <cell r="A13" t="str">
            <v>Belgium</v>
          </cell>
          <cell r="B13" t="str">
            <v>High income</v>
          </cell>
          <cell r="C13"/>
          <cell r="D13">
            <v>0.19417070410728002</v>
          </cell>
          <cell r="E13">
            <v>51247.014353162631</v>
          </cell>
        </row>
        <row r="14">
          <cell r="A14" t="str">
            <v>France</v>
          </cell>
          <cell r="B14" t="str">
            <v>High income</v>
          </cell>
          <cell r="C14"/>
          <cell r="D14">
            <v>0.21323255218029799</v>
          </cell>
          <cell r="E14">
            <v>43658.97897812225</v>
          </cell>
        </row>
        <row r="15">
          <cell r="A15" t="str">
            <v>Portugal</v>
          </cell>
          <cell r="B15" t="str">
            <v>High income</v>
          </cell>
          <cell r="C15"/>
          <cell r="D15">
            <v>0.225606731050214</v>
          </cell>
          <cell r="E15">
            <v>24567.509265099972</v>
          </cell>
        </row>
        <row r="16">
          <cell r="A16" t="str">
            <v>Italy</v>
          </cell>
          <cell r="B16" t="str">
            <v>High income</v>
          </cell>
          <cell r="C16"/>
          <cell r="D16">
            <v>0.23680377233553401</v>
          </cell>
          <cell r="E16">
            <v>35657.497563169083</v>
          </cell>
        </row>
        <row r="17">
          <cell r="A17" t="str">
            <v>Spain</v>
          </cell>
          <cell r="B17" t="str">
            <v>High income</v>
          </cell>
          <cell r="C17"/>
          <cell r="D17">
            <v>0.19902881708411002</v>
          </cell>
          <cell r="E17">
            <v>30103.513733190994</v>
          </cell>
        </row>
        <row r="18">
          <cell r="A18" t="str">
            <v>Japan</v>
          </cell>
          <cell r="B18" t="str">
            <v>High income</v>
          </cell>
          <cell r="C18"/>
          <cell r="D18">
            <v>0.29787089910673098</v>
          </cell>
          <cell r="E18">
            <v>39312.660373069317</v>
          </cell>
        </row>
        <row r="19">
          <cell r="A19" t="str">
            <v>Finland</v>
          </cell>
          <cell r="B19" t="str">
            <v>High income</v>
          </cell>
          <cell r="C19"/>
          <cell r="D19">
            <v>0.22891507068651801</v>
          </cell>
          <cell r="E19">
            <v>53654.750296425918</v>
          </cell>
        </row>
        <row r="20">
          <cell r="A20" t="str">
            <v>Greece</v>
          </cell>
          <cell r="B20" t="str">
            <v>High income</v>
          </cell>
          <cell r="C20"/>
          <cell r="D20">
            <v>0.22508141170748899</v>
          </cell>
          <cell r="E20">
            <v>20192.596303906073</v>
          </cell>
        </row>
        <row r="21">
          <cell r="A21" t="str">
            <v>Iceland</v>
          </cell>
          <cell r="B21" t="str">
            <v>High income</v>
          </cell>
          <cell r="C21"/>
          <cell r="D21">
            <v>0.149255403891072</v>
          </cell>
          <cell r="E21">
            <v>68727.636664708989</v>
          </cell>
        </row>
        <row r="22">
          <cell r="A22" t="str">
            <v>Austria</v>
          </cell>
          <cell r="B22" t="str">
            <v>High income</v>
          </cell>
          <cell r="C22"/>
          <cell r="D22">
            <v>0.194411573442163</v>
          </cell>
          <cell r="E22">
            <v>53637.705710989692</v>
          </cell>
        </row>
        <row r="23">
          <cell r="A23" t="str">
            <v>Luxembourg</v>
          </cell>
          <cell r="B23" t="str">
            <v>High income</v>
          </cell>
          <cell r="C23"/>
          <cell r="D23">
            <v>0.14745096751084399</v>
          </cell>
          <cell r="E23">
            <v>133590.14697558613</v>
          </cell>
        </row>
        <row r="24">
          <cell r="A24" t="str">
            <v>Malta</v>
          </cell>
          <cell r="B24" t="str">
            <v>High income</v>
          </cell>
          <cell r="C24"/>
          <cell r="D24">
            <v>0.18866706660490401</v>
          </cell>
          <cell r="E24">
            <v>33486.671983854976</v>
          </cell>
        </row>
        <row r="25">
          <cell r="A25" t="str">
            <v>Australia</v>
          </cell>
          <cell r="B25" t="str">
            <v>High income</v>
          </cell>
          <cell r="C25"/>
          <cell r="D25">
            <v>0.165691553313983</v>
          </cell>
          <cell r="E25">
            <v>60443.109164996815</v>
          </cell>
        </row>
        <row r="26">
          <cell r="A26" t="str">
            <v>Cyprus</v>
          </cell>
          <cell r="B26" t="str">
            <v>High income</v>
          </cell>
          <cell r="C26"/>
          <cell r="D26">
            <v>0.14480488479233</v>
          </cell>
          <cell r="E26">
            <v>31551.81640625</v>
          </cell>
        </row>
        <row r="27">
          <cell r="A27" t="str">
            <v>Canada</v>
          </cell>
          <cell r="B27" t="str">
            <v>High income</v>
          </cell>
          <cell r="C27"/>
          <cell r="D27">
            <v>0.185212836520665</v>
          </cell>
          <cell r="E27">
            <v>51987.939052972841</v>
          </cell>
        </row>
        <row r="28">
          <cell r="A28" t="str">
            <v>Croatia</v>
          </cell>
          <cell r="B28" t="str">
            <v>High income</v>
          </cell>
          <cell r="C28"/>
          <cell r="D28">
            <v>0.21970916980480101</v>
          </cell>
          <cell r="E28">
            <v>17685.325283455295</v>
          </cell>
        </row>
        <row r="29">
          <cell r="A29" t="str">
            <v>Germany</v>
          </cell>
          <cell r="B29" t="str">
            <v>High income</v>
          </cell>
          <cell r="C29"/>
          <cell r="D29">
            <v>0.22170265521146301</v>
          </cell>
          <cell r="E29">
            <v>51203.554473104334</v>
          </cell>
        </row>
        <row r="30">
          <cell r="A30" t="str">
            <v>Korea, Rep.</v>
          </cell>
          <cell r="B30" t="str">
            <v>High income</v>
          </cell>
          <cell r="C30"/>
          <cell r="D30">
            <v>0.16650764722047101</v>
          </cell>
          <cell r="E30">
            <v>34997.781642784808</v>
          </cell>
        </row>
        <row r="31">
          <cell r="A31" t="str">
            <v>Israel</v>
          </cell>
          <cell r="B31" t="str">
            <v>High income</v>
          </cell>
          <cell r="C31"/>
          <cell r="D31">
            <v>0.1193016810338</v>
          </cell>
          <cell r="E31">
            <v>52170.711862333548</v>
          </cell>
        </row>
        <row r="32">
          <cell r="A32" t="str">
            <v>Taiwan</v>
          </cell>
          <cell r="B32" t="str">
            <v>High income</v>
          </cell>
          <cell r="C32"/>
          <cell r="D32">
            <v>0.16850000000000001</v>
          </cell>
          <cell r="E32">
            <v>32811</v>
          </cell>
        </row>
        <row r="33">
          <cell r="A33" t="str">
            <v>Czechia</v>
          </cell>
          <cell r="B33" t="str">
            <v>High income</v>
          </cell>
          <cell r="C33"/>
          <cell r="D33">
            <v>0.20452588043070802</v>
          </cell>
          <cell r="E33">
            <v>26821.245227999476</v>
          </cell>
        </row>
        <row r="34">
          <cell r="A34" t="str">
            <v>Chile</v>
          </cell>
          <cell r="B34" t="str">
            <v>High income</v>
          </cell>
          <cell r="C34"/>
          <cell r="D34">
            <v>0.12681142478285198</v>
          </cell>
          <cell r="E34">
            <v>16265.095976714732</v>
          </cell>
        </row>
        <row r="35">
          <cell r="A35" t="str">
            <v>Uruguay</v>
          </cell>
          <cell r="B35" t="str">
            <v>High income</v>
          </cell>
          <cell r="C35"/>
          <cell r="D35">
            <v>0.15458519706402898</v>
          </cell>
          <cell r="E35">
            <v>17313.188348418604</v>
          </cell>
        </row>
        <row r="36">
          <cell r="A36" t="str">
            <v>United States</v>
          </cell>
          <cell r="B36" t="str">
            <v>High income</v>
          </cell>
          <cell r="C36"/>
          <cell r="D36">
            <v>0.16678895486812098</v>
          </cell>
          <cell r="E36">
            <v>70248.629000224159</v>
          </cell>
        </row>
        <row r="37">
          <cell r="A37" t="str">
            <v>Hungary</v>
          </cell>
          <cell r="B37" t="str">
            <v>High income</v>
          </cell>
          <cell r="C37"/>
          <cell r="D37">
            <v>0.204198836102052</v>
          </cell>
          <cell r="E37">
            <v>18728.121894868895</v>
          </cell>
        </row>
        <row r="38">
          <cell r="A38" t="str">
            <v>Slovak Republic</v>
          </cell>
          <cell r="B38" t="str">
            <v>High income</v>
          </cell>
          <cell r="C38"/>
          <cell r="D38">
            <v>0.17228443897171999</v>
          </cell>
          <cell r="E38">
            <v>21391.925333604235</v>
          </cell>
        </row>
        <row r="39">
          <cell r="A39" t="str">
            <v>Poland</v>
          </cell>
          <cell r="B39" t="str">
            <v>High income</v>
          </cell>
          <cell r="C39"/>
          <cell r="D39">
            <v>0.188362631970932</v>
          </cell>
          <cell r="E39">
            <v>17999.909949544621</v>
          </cell>
        </row>
        <row r="40">
          <cell r="A40" t="str">
            <v>Estonia</v>
          </cell>
          <cell r="B40" t="str">
            <v>High income</v>
          </cell>
          <cell r="C40"/>
          <cell r="D40">
            <v>0.20371400337623002</v>
          </cell>
          <cell r="E40">
            <v>27943.701219882027</v>
          </cell>
        </row>
        <row r="41">
          <cell r="A41" t="str">
            <v>Lithuania</v>
          </cell>
          <cell r="B41" t="str">
            <v>High income</v>
          </cell>
          <cell r="C41"/>
          <cell r="D41">
            <v>0.20590005815225101</v>
          </cell>
          <cell r="E41">
            <v>23723.340251034475</v>
          </cell>
        </row>
        <row r="42">
          <cell r="A42" t="str">
            <v>Latvia</v>
          </cell>
          <cell r="B42" t="str">
            <v>High income</v>
          </cell>
          <cell r="C42"/>
          <cell r="D42">
            <v>0.216149417344079</v>
          </cell>
          <cell r="E42">
            <v>21148.162940541508</v>
          </cell>
        </row>
        <row r="43">
          <cell r="A43" t="str">
            <v>Romania</v>
          </cell>
          <cell r="B43" t="str">
            <v>High income</v>
          </cell>
          <cell r="C43"/>
          <cell r="D43">
            <v>0.18923639422698799</v>
          </cell>
          <cell r="E43">
            <v>14858.229429044453</v>
          </cell>
        </row>
        <row r="44">
          <cell r="A44" t="str">
            <v>Panama</v>
          </cell>
          <cell r="B44" t="str">
            <v>High income</v>
          </cell>
          <cell r="C44"/>
          <cell r="D44">
            <v>8.5653328099608697E-2</v>
          </cell>
          <cell r="E44">
            <v>14617.604481637187</v>
          </cell>
        </row>
        <row r="45">
          <cell r="A45" t="str">
            <v>American Samoa</v>
          </cell>
          <cell r="B45" t="str">
            <v>High income</v>
          </cell>
          <cell r="C45"/>
          <cell r="D45">
            <v>6.8446763628289095E-2</v>
          </cell>
          <cell r="E45">
            <v>15743.310758299102</v>
          </cell>
        </row>
        <row r="46">
          <cell r="A46" t="str">
            <v>Andorra</v>
          </cell>
          <cell r="B46" t="str">
            <v>High income</v>
          </cell>
          <cell r="C46"/>
          <cell r="D46">
            <v>0.14535516360047601</v>
          </cell>
          <cell r="E46">
            <v>42137.327271037189</v>
          </cell>
        </row>
        <row r="47">
          <cell r="A47" t="str">
            <v>Antigua and Barbuda</v>
          </cell>
          <cell r="B47" t="str">
            <v>High income</v>
          </cell>
          <cell r="C47"/>
          <cell r="D47">
            <v>0.101926099153074</v>
          </cell>
          <cell r="E47">
            <v>15781.395701798192</v>
          </cell>
        </row>
        <row r="48">
          <cell r="A48" t="str">
            <v>Bahamas, the</v>
          </cell>
          <cell r="B48" t="str">
            <v>High income</v>
          </cell>
          <cell r="C48"/>
          <cell r="D48">
            <v>8.5677932756483999E-2</v>
          </cell>
          <cell r="E48">
            <v>27478.389628983146</v>
          </cell>
        </row>
        <row r="49">
          <cell r="A49" t="str">
            <v>Bahrain</v>
          </cell>
          <cell r="B49" t="str">
            <v>High income</v>
          </cell>
          <cell r="C49"/>
          <cell r="D49">
            <v>3.48870386132933E-2</v>
          </cell>
          <cell r="E49">
            <v>26562.969135402607</v>
          </cell>
        </row>
        <row r="50">
          <cell r="A50" t="str">
            <v>Barbados</v>
          </cell>
          <cell r="B50" t="str">
            <v>High income</v>
          </cell>
          <cell r="C50"/>
          <cell r="D50">
            <v>0.15715532922355802</v>
          </cell>
          <cell r="E50">
            <v>17225.462304409673</v>
          </cell>
        </row>
        <row r="51">
          <cell r="A51" t="str">
            <v>Bermuda</v>
          </cell>
          <cell r="B51" t="str">
            <v>High income</v>
          </cell>
          <cell r="C51"/>
          <cell r="D51">
            <v>0.19681389732803597</v>
          </cell>
          <cell r="E51">
            <v>114090.32833857861</v>
          </cell>
        </row>
        <row r="52">
          <cell r="A52" t="str">
            <v>Brunei Darussalam</v>
          </cell>
          <cell r="B52" t="str">
            <v>High income</v>
          </cell>
          <cell r="C52"/>
          <cell r="D52">
            <v>5.8106351305534903E-2</v>
          </cell>
          <cell r="E52">
            <v>31449.076562072714</v>
          </cell>
        </row>
        <row r="53">
          <cell r="A53" t="str">
            <v>Cook Islands</v>
          </cell>
          <cell r="B53" t="str">
            <v>High income</v>
          </cell>
          <cell r="C53"/>
          <cell r="D53">
            <v>0.14699999999999999</v>
          </cell>
          <cell r="E53">
            <v>14822</v>
          </cell>
        </row>
        <row r="54">
          <cell r="A54" t="str">
            <v>Greenland</v>
          </cell>
          <cell r="B54" t="str">
            <v>High income</v>
          </cell>
          <cell r="C54"/>
          <cell r="D54">
            <v>9.4580658926444197E-2</v>
          </cell>
          <cell r="E54">
            <v>54571.209160574464</v>
          </cell>
        </row>
        <row r="55">
          <cell r="A55" t="str">
            <v>Guam</v>
          </cell>
          <cell r="B55" t="str">
            <v>High income</v>
          </cell>
          <cell r="C55"/>
          <cell r="D55">
            <v>0.114551936857166</v>
          </cell>
          <cell r="E55">
            <v>35904.863546272296</v>
          </cell>
        </row>
        <row r="56">
          <cell r="A56" t="str">
            <v>Kuwait</v>
          </cell>
          <cell r="B56" t="str">
            <v>High income</v>
          </cell>
          <cell r="C56"/>
          <cell r="D56">
            <v>4.4576569004972602E-2</v>
          </cell>
          <cell r="E56">
            <v>24300.329436210006</v>
          </cell>
        </row>
        <row r="57">
          <cell r="A57" t="str">
            <v>Monaco</v>
          </cell>
          <cell r="B57" t="str">
            <v>High income</v>
          </cell>
          <cell r="C57"/>
          <cell r="D57">
            <v>0.359701248432645</v>
          </cell>
          <cell r="E57">
            <v>234315.46050354672</v>
          </cell>
        </row>
        <row r="58">
          <cell r="A58" t="str">
            <v>Nauru</v>
          </cell>
          <cell r="B58" t="str">
            <v>High income</v>
          </cell>
          <cell r="C58"/>
          <cell r="D58">
            <v>2.2858969747832001E-2</v>
          </cell>
          <cell r="E58">
            <v>10648.14139018519</v>
          </cell>
        </row>
        <row r="59">
          <cell r="A59" t="str">
            <v>Niue</v>
          </cell>
          <cell r="B59" t="str">
            <v>High income</v>
          </cell>
          <cell r="C59"/>
          <cell r="D59" t="str">
            <v>NA</v>
          </cell>
          <cell r="E59">
            <v>14546</v>
          </cell>
        </row>
        <row r="60">
          <cell r="A60" t="str">
            <v>Northern Mariana Islands</v>
          </cell>
          <cell r="B60" t="str">
            <v>High income</v>
          </cell>
          <cell r="C60"/>
          <cell r="D60">
            <v>9.7874963370148504E-2</v>
          </cell>
          <cell r="E60">
            <v>23707.328813831282</v>
          </cell>
        </row>
        <row r="61">
          <cell r="A61" t="str">
            <v>Oman</v>
          </cell>
          <cell r="B61" t="str">
            <v>High income</v>
          </cell>
          <cell r="C61"/>
          <cell r="D61">
            <v>2.7909812937634202E-2</v>
          </cell>
          <cell r="E61">
            <v>19509.466463386663</v>
          </cell>
        </row>
        <row r="62">
          <cell r="A62" t="str">
            <v>Puerto Rico</v>
          </cell>
          <cell r="B62" t="str">
            <v>High income</v>
          </cell>
          <cell r="C62"/>
          <cell r="D62">
            <v>0.22356429729171498</v>
          </cell>
          <cell r="E62">
            <v>32640.710335631011</v>
          </cell>
        </row>
        <row r="63">
          <cell r="A63" t="str">
            <v>Qatar</v>
          </cell>
          <cell r="B63" t="str">
            <v>High income</v>
          </cell>
          <cell r="C63"/>
          <cell r="D63">
            <v>1.3956555137478699E-2</v>
          </cell>
          <cell r="E63">
            <v>66838.357433014025</v>
          </cell>
        </row>
        <row r="64">
          <cell r="A64" t="str">
            <v>St. Kitts and Nevis</v>
          </cell>
          <cell r="B64" t="str">
            <v>High income</v>
          </cell>
          <cell r="C64"/>
          <cell r="D64">
            <v>9.6572946971527004E-2</v>
          </cell>
          <cell r="E64">
            <v>18082.610190747819</v>
          </cell>
        </row>
        <row r="65">
          <cell r="A65" t="str">
            <v>San Marino</v>
          </cell>
          <cell r="B65" t="str">
            <v>High income</v>
          </cell>
          <cell r="C65"/>
          <cell r="D65">
            <v>0.20044154035352901</v>
          </cell>
          <cell r="E65">
            <v>45320.208715606648</v>
          </cell>
        </row>
        <row r="66">
          <cell r="A66" t="str">
            <v>Saudi Arabia</v>
          </cell>
          <cell r="B66" t="str">
            <v>High income</v>
          </cell>
          <cell r="C66"/>
          <cell r="D66">
            <v>2.60000195825381E-2</v>
          </cell>
          <cell r="E66">
            <v>23185.870791779726</v>
          </cell>
        </row>
        <row r="67">
          <cell r="A67" t="str">
            <v>Seychelles</v>
          </cell>
          <cell r="B67" t="str">
            <v>High income</v>
          </cell>
          <cell r="C67"/>
          <cell r="D67">
            <v>7.8890396870494608E-2</v>
          </cell>
          <cell r="E67">
            <v>14653.309394303884</v>
          </cell>
        </row>
        <row r="68">
          <cell r="A68" t="str">
            <v>Singapore</v>
          </cell>
          <cell r="B68" t="str">
            <v>High income</v>
          </cell>
          <cell r="C68"/>
          <cell r="D68">
            <v>0.14125988112728399</v>
          </cell>
          <cell r="E68">
            <v>72794.003022673845</v>
          </cell>
        </row>
        <row r="69">
          <cell r="A69" t="str">
            <v>Trinidad and Tobago</v>
          </cell>
          <cell r="B69" t="str">
            <v>High income</v>
          </cell>
          <cell r="C69"/>
          <cell r="D69">
            <v>0.111006165843964</v>
          </cell>
          <cell r="E69">
            <v>16032.502768099232</v>
          </cell>
        </row>
        <row r="70">
          <cell r="A70" t="str">
            <v>United Arab Emirates</v>
          </cell>
          <cell r="B70" t="str">
            <v>High income</v>
          </cell>
          <cell r="C70"/>
          <cell r="D70">
            <v>1.75841387177742E-2</v>
          </cell>
          <cell r="E70">
            <v>44315.554183411594</v>
          </cell>
        </row>
        <row r="71">
          <cell r="A71" t="str">
            <v>Virgin Islands (U.S.)</v>
          </cell>
          <cell r="B71" t="str">
            <v>High income</v>
          </cell>
          <cell r="C71"/>
          <cell r="D71">
            <v>0.20004795635971298</v>
          </cell>
          <cell r="E71">
            <v>39552.168595352341</v>
          </cell>
        </row>
        <row r="72">
          <cell r="A72" t="str">
            <v>Gambia, the</v>
          </cell>
          <cell r="B72" t="str">
            <v>Low income</v>
          </cell>
          <cell r="C72">
            <v>1</v>
          </cell>
          <cell r="D72">
            <v>2.4361385809507898E-2</v>
          </cell>
          <cell r="E72">
            <v>772.15239514323673</v>
          </cell>
        </row>
        <row r="73">
          <cell r="A73" t="str">
            <v>Togo</v>
          </cell>
          <cell r="B73" t="str">
            <v>Low income</v>
          </cell>
          <cell r="C73">
            <v>2</v>
          </cell>
          <cell r="D73">
            <v>3.0959027645312599E-2</v>
          </cell>
          <cell r="E73">
            <v>973.20612907613349</v>
          </cell>
        </row>
        <row r="74">
          <cell r="A74" t="str">
            <v>Malawi</v>
          </cell>
          <cell r="B74" t="str">
            <v>Low income</v>
          </cell>
          <cell r="C74">
            <v>3</v>
          </cell>
          <cell r="D74">
            <v>2.6982728081641302E-2</v>
          </cell>
          <cell r="E74">
            <v>634.83566010530183</v>
          </cell>
        </row>
        <row r="75">
          <cell r="A75" t="str">
            <v>Sierra Leone</v>
          </cell>
          <cell r="B75" t="str">
            <v>Low income</v>
          </cell>
          <cell r="C75">
            <v>4</v>
          </cell>
          <cell r="D75">
            <v>3.1403725678365801E-2</v>
          </cell>
          <cell r="E75">
            <v>480.03921130106647</v>
          </cell>
        </row>
        <row r="76">
          <cell r="A76" t="str">
            <v>Uganda</v>
          </cell>
          <cell r="B76" t="str">
            <v>Low income</v>
          </cell>
          <cell r="C76">
            <v>5</v>
          </cell>
          <cell r="D76">
            <v>1.6771715080925301E-2</v>
          </cell>
          <cell r="E76">
            <v>883.89203231127931</v>
          </cell>
        </row>
        <row r="77">
          <cell r="A77" t="str">
            <v>Burkina Faso</v>
          </cell>
          <cell r="B77" t="str">
            <v>Low income</v>
          </cell>
          <cell r="C77">
            <v>6</v>
          </cell>
          <cell r="D77">
            <v>2.5472062888914699E-2</v>
          </cell>
          <cell r="E77">
            <v>893.07715577686326</v>
          </cell>
        </row>
        <row r="78">
          <cell r="A78" t="str">
            <v>Chad</v>
          </cell>
          <cell r="B78" t="str">
            <v>Low income</v>
          </cell>
          <cell r="C78">
            <v>7</v>
          </cell>
          <cell r="D78">
            <v>2.0203245217913703E-2</v>
          </cell>
          <cell r="E78">
            <v>685.69028412445607</v>
          </cell>
        </row>
        <row r="79">
          <cell r="A79" t="str">
            <v>Ethiopia</v>
          </cell>
          <cell r="B79" t="str">
            <v>Low income</v>
          </cell>
          <cell r="C79">
            <v>8</v>
          </cell>
          <cell r="D79">
            <v>3.1384203786160199E-2</v>
          </cell>
          <cell r="E79">
            <v>925.07742804853365</v>
          </cell>
        </row>
        <row r="80">
          <cell r="A80" t="str">
            <v>Afghanistan</v>
          </cell>
          <cell r="B80" t="str">
            <v>Low income</v>
          </cell>
          <cell r="C80">
            <v>9</v>
          </cell>
          <cell r="D80">
            <v>2.4040584384897697E-2</v>
          </cell>
          <cell r="E80">
            <v>368.7546141754591</v>
          </cell>
        </row>
        <row r="81">
          <cell r="A81" t="str">
            <v>Burundi</v>
          </cell>
          <cell r="B81" t="str">
            <v>Low income</v>
          </cell>
          <cell r="C81">
            <v>10</v>
          </cell>
          <cell r="D81">
            <v>2.4761829792865401E-2</v>
          </cell>
          <cell r="E81">
            <v>221.47767622336346</v>
          </cell>
        </row>
        <row r="82">
          <cell r="A82" t="str">
            <v>Central African Republic</v>
          </cell>
          <cell r="B82" t="str">
            <v>Low income</v>
          </cell>
          <cell r="C82">
            <v>11</v>
          </cell>
          <cell r="D82">
            <v>2.4991321026370097E-2</v>
          </cell>
          <cell r="E82">
            <v>461.13749016650792</v>
          </cell>
        </row>
        <row r="83">
          <cell r="A83" t="str">
            <v>Korea, Dem. People's Rep.</v>
          </cell>
          <cell r="B83" t="str">
            <v>Low income</v>
          </cell>
          <cell r="C83">
            <v>12</v>
          </cell>
          <cell r="D83">
            <v>0.113573072352903</v>
          </cell>
          <cell r="E83">
            <v>1300</v>
          </cell>
        </row>
        <row r="84">
          <cell r="A84" t="str">
            <v>Congo, Dem. Rep.</v>
          </cell>
          <cell r="B84" t="str">
            <v>Low income</v>
          </cell>
          <cell r="C84">
            <v>13</v>
          </cell>
          <cell r="D84">
            <v>2.9623970108239698E-2</v>
          </cell>
          <cell r="E84">
            <v>577.20921519982835</v>
          </cell>
        </row>
        <row r="85">
          <cell r="A85" t="str">
            <v>Eritrea</v>
          </cell>
          <cell r="B85" t="str">
            <v>Low income</v>
          </cell>
          <cell r="C85">
            <v>14</v>
          </cell>
          <cell r="D85">
            <v>4.0074170402992902E-2</v>
          </cell>
          <cell r="E85">
            <v>614.26</v>
          </cell>
        </row>
        <row r="86">
          <cell r="A86" t="str">
            <v>Guinea</v>
          </cell>
          <cell r="B86" t="str">
            <v>Low income</v>
          </cell>
          <cell r="C86">
            <v>15</v>
          </cell>
          <cell r="D86">
            <v>3.3557246111523401E-2</v>
          </cell>
          <cell r="E86">
            <v>1189.1759994663123</v>
          </cell>
        </row>
        <row r="87">
          <cell r="A87" t="str">
            <v>Guinea-Bissau</v>
          </cell>
          <cell r="B87" t="str">
            <v>Low income</v>
          </cell>
          <cell r="C87">
            <v>16</v>
          </cell>
          <cell r="D87">
            <v>2.8118071296405499E-2</v>
          </cell>
          <cell r="E87">
            <v>795.1185692604854</v>
          </cell>
        </row>
        <row r="88">
          <cell r="A88" t="str">
            <v>Liberia</v>
          </cell>
          <cell r="B88" t="str">
            <v>Low income</v>
          </cell>
          <cell r="C88">
            <v>17</v>
          </cell>
          <cell r="D88">
            <v>3.34093237870145E-2</v>
          </cell>
          <cell r="E88">
            <v>675.66318584915973</v>
          </cell>
        </row>
        <row r="89">
          <cell r="A89" t="str">
            <v>Madagascar</v>
          </cell>
          <cell r="B89" t="str">
            <v>Low income</v>
          </cell>
          <cell r="C89">
            <v>18</v>
          </cell>
          <cell r="D89">
            <v>3.3000500334550605E-2</v>
          </cell>
          <cell r="E89">
            <v>500.51103195065724</v>
          </cell>
        </row>
        <row r="90">
          <cell r="A90" t="str">
            <v>Mali</v>
          </cell>
          <cell r="B90" t="str">
            <v>Low income</v>
          </cell>
          <cell r="C90">
            <v>19</v>
          </cell>
          <cell r="D90">
            <v>2.43742713701262E-2</v>
          </cell>
          <cell r="E90">
            <v>873.79486237550259</v>
          </cell>
        </row>
        <row r="91">
          <cell r="A91" t="str">
            <v>Mozambique</v>
          </cell>
          <cell r="B91" t="str">
            <v>Low income</v>
          </cell>
          <cell r="C91">
            <v>20</v>
          </cell>
          <cell r="D91">
            <v>2.58768007254527E-2</v>
          </cell>
          <cell r="E91">
            <v>491.83911277367366</v>
          </cell>
        </row>
        <row r="92">
          <cell r="A92" t="str">
            <v>Niger</v>
          </cell>
          <cell r="B92" t="str">
            <v>Low income</v>
          </cell>
          <cell r="C92">
            <v>21</v>
          </cell>
          <cell r="D92">
            <v>2.4193530503365101E-2</v>
          </cell>
          <cell r="E92">
            <v>590.6294547958986</v>
          </cell>
        </row>
        <row r="93">
          <cell r="A93" t="str">
            <v>Rwanda</v>
          </cell>
          <cell r="B93" t="str">
            <v>Low income</v>
          </cell>
          <cell r="C93">
            <v>22</v>
          </cell>
          <cell r="D93">
            <v>3.1437419158346101E-2</v>
          </cell>
          <cell r="E93">
            <v>822.34798859419959</v>
          </cell>
        </row>
        <row r="94">
          <cell r="A94" t="str">
            <v>Somalia</v>
          </cell>
          <cell r="B94" t="str">
            <v>Low income</v>
          </cell>
          <cell r="C94">
            <v>23</v>
          </cell>
          <cell r="D94">
            <v>2.5965919355455901E-2</v>
          </cell>
          <cell r="E94">
            <v>446.98155963525892</v>
          </cell>
        </row>
        <row r="95">
          <cell r="A95" t="str">
            <v>South Sudan</v>
          </cell>
          <cell r="B95" t="str">
            <v>Low income</v>
          </cell>
          <cell r="C95">
            <v>24</v>
          </cell>
          <cell r="D95">
            <v>2.8468249200045901E-2</v>
          </cell>
          <cell r="E95">
            <v>1071.7777647554512</v>
          </cell>
        </row>
        <row r="96">
          <cell r="A96" t="str">
            <v>Sudan</v>
          </cell>
          <cell r="B96" t="str">
            <v>Low income</v>
          </cell>
          <cell r="C96">
            <v>25</v>
          </cell>
          <cell r="D96">
            <v>3.4240425357651399E-2</v>
          </cell>
          <cell r="E96">
            <v>751.82135009765602</v>
          </cell>
        </row>
        <row r="97">
          <cell r="A97" t="str">
            <v>Syrian Arab Republic</v>
          </cell>
          <cell r="B97" t="str">
            <v>Low income</v>
          </cell>
          <cell r="C97">
            <v>26</v>
          </cell>
          <cell r="D97">
            <v>4.6231430925944998E-2</v>
          </cell>
          <cell r="E97">
            <v>533.38523170940039</v>
          </cell>
        </row>
        <row r="98">
          <cell r="A98" t="str">
            <v>Yemen, Rep.</v>
          </cell>
          <cell r="B98" t="str">
            <v>Low income</v>
          </cell>
          <cell r="C98">
            <v>27</v>
          </cell>
          <cell r="D98">
            <v>2.68903838518771E-2</v>
          </cell>
          <cell r="E98">
            <v>701.71487776794686</v>
          </cell>
        </row>
        <row r="99">
          <cell r="A99" t="str">
            <v>Zambia</v>
          </cell>
          <cell r="B99" t="str">
            <v>Low income</v>
          </cell>
          <cell r="C99">
            <v>28</v>
          </cell>
          <cell r="D99">
            <v>1.7389299354880098E-2</v>
          </cell>
          <cell r="E99">
            <v>1137.3436326916426</v>
          </cell>
        </row>
        <row r="100">
          <cell r="A100" t="str">
            <v>El Salvador</v>
          </cell>
          <cell r="B100" t="str">
            <v>Lower middle income</v>
          </cell>
          <cell r="C100">
            <v>29</v>
          </cell>
          <cell r="D100">
            <v>8.1506073445153315E-2</v>
          </cell>
          <cell r="E100">
            <v>4551.1846614129781</v>
          </cell>
        </row>
        <row r="101">
          <cell r="A101" t="str">
            <v>Ukraine</v>
          </cell>
          <cell r="B101" t="str">
            <v>Lower middle income</v>
          </cell>
          <cell r="C101">
            <v>30</v>
          </cell>
          <cell r="D101">
            <v>0.17398557529317599</v>
          </cell>
          <cell r="E101">
            <v>4835.57177734375</v>
          </cell>
        </row>
        <row r="102">
          <cell r="A102" t="str">
            <v>Algeria</v>
          </cell>
          <cell r="B102" t="str">
            <v>Lower middle income</v>
          </cell>
          <cell r="C102">
            <v>31</v>
          </cell>
          <cell r="D102">
            <v>6.1819999713205495E-2</v>
          </cell>
          <cell r="E102">
            <v>3690.627877975985</v>
          </cell>
        </row>
        <row r="103">
          <cell r="A103" t="str">
            <v>Philippines</v>
          </cell>
          <cell r="B103" t="str">
            <v>Lower middle income</v>
          </cell>
          <cell r="C103">
            <v>32</v>
          </cell>
          <cell r="D103">
            <v>5.3261657272360499E-2</v>
          </cell>
          <cell r="E103">
            <v>3460.5309634440796</v>
          </cell>
        </row>
        <row r="104">
          <cell r="A104" t="str">
            <v>Indonesia</v>
          </cell>
          <cell r="B104" t="str">
            <v>Lower middle income</v>
          </cell>
          <cell r="C104">
            <v>33</v>
          </cell>
          <cell r="D104">
            <v>6.7796314746884495E-2</v>
          </cell>
          <cell r="E104">
            <v>4332.7092808939624</v>
          </cell>
        </row>
        <row r="105">
          <cell r="A105" t="str">
            <v>Bolivia</v>
          </cell>
          <cell r="B105" t="str">
            <v>Lower middle income</v>
          </cell>
          <cell r="C105">
            <v>34</v>
          </cell>
          <cell r="D105">
            <v>4.9101566690994393E-2</v>
          </cell>
          <cell r="E105">
            <v>3345.1965887383076</v>
          </cell>
        </row>
        <row r="106">
          <cell r="A106" t="str">
            <v>India</v>
          </cell>
          <cell r="B106" t="str">
            <v>Lower middle income</v>
          </cell>
          <cell r="C106">
            <v>35</v>
          </cell>
          <cell r="D106">
            <v>6.8024646302330904E-2</v>
          </cell>
          <cell r="E106">
            <v>2256.5904087050585</v>
          </cell>
        </row>
        <row r="107">
          <cell r="A107" t="str">
            <v>Eswatini</v>
          </cell>
          <cell r="B107" t="str">
            <v>Lower middle income</v>
          </cell>
          <cell r="C107">
            <v>36</v>
          </cell>
          <cell r="D107">
            <v>3.9935132197294096E-2</v>
          </cell>
          <cell r="E107">
            <v>3978.4035281759043</v>
          </cell>
        </row>
        <row r="108">
          <cell r="A108" t="str">
            <v>Cameroon</v>
          </cell>
          <cell r="B108" t="str">
            <v>Lower middle income</v>
          </cell>
          <cell r="C108">
            <v>37</v>
          </cell>
          <cell r="D108">
            <v>2.7016381120400598E-2</v>
          </cell>
          <cell r="E108">
            <v>1666.9327344312192</v>
          </cell>
        </row>
        <row r="109">
          <cell r="A109" t="str">
            <v>Nepal</v>
          </cell>
          <cell r="B109" t="str">
            <v>Lower middle income</v>
          </cell>
          <cell r="C109">
            <v>38</v>
          </cell>
          <cell r="D109">
            <v>6.0487202767292497E-2</v>
          </cell>
          <cell r="E109">
            <v>1208.2185338376723</v>
          </cell>
        </row>
        <row r="110">
          <cell r="A110" t="str">
            <v>Kenya</v>
          </cell>
          <cell r="B110" t="str">
            <v>Lower middle income</v>
          </cell>
          <cell r="C110">
            <v>39</v>
          </cell>
          <cell r="D110">
            <v>2.8437704730672499E-2</v>
          </cell>
          <cell r="E110">
            <v>2081.7998545843807</v>
          </cell>
        </row>
        <row r="111">
          <cell r="A111" t="str">
            <v>Nicaragua</v>
          </cell>
          <cell r="B111" t="str">
            <v>Lower middle income</v>
          </cell>
          <cell r="C111">
            <v>40</v>
          </cell>
          <cell r="D111">
            <v>5.1583816750212404E-2</v>
          </cell>
          <cell r="E111">
            <v>2045.5354018901407</v>
          </cell>
        </row>
        <row r="112">
          <cell r="A112" t="str">
            <v>Haiti</v>
          </cell>
          <cell r="B112" t="str">
            <v>Lower middle income</v>
          </cell>
          <cell r="C112">
            <v>41</v>
          </cell>
          <cell r="D112">
            <v>4.4897829399412198E-2</v>
          </cell>
          <cell r="E112">
            <v>1829.5930441721093</v>
          </cell>
        </row>
        <row r="113">
          <cell r="A113" t="str">
            <v>Bangladesh</v>
          </cell>
          <cell r="B113" t="str">
            <v>Lower middle income</v>
          </cell>
          <cell r="C113">
            <v>42</v>
          </cell>
          <cell r="D113">
            <v>5.8271120444204898E-2</v>
          </cell>
          <cell r="E113">
            <v>2457.9248798636086</v>
          </cell>
        </row>
        <row r="114">
          <cell r="A114" t="str">
            <v>Nigeria</v>
          </cell>
          <cell r="B114" t="str">
            <v>Lower middle income</v>
          </cell>
          <cell r="C114">
            <v>43</v>
          </cell>
          <cell r="D114">
            <v>2.9816181200095403E-2</v>
          </cell>
          <cell r="E114">
            <v>2065.7490675092254</v>
          </cell>
        </row>
        <row r="115">
          <cell r="A115" t="str">
            <v>Pakistan</v>
          </cell>
          <cell r="B115" t="str">
            <v>Lower middle income</v>
          </cell>
          <cell r="C115">
            <v>44</v>
          </cell>
          <cell r="D115">
            <v>4.2214142842552607E-2</v>
          </cell>
          <cell r="E115">
            <v>1505.0101927942937</v>
          </cell>
        </row>
        <row r="116">
          <cell r="A116" t="str">
            <v>Angola</v>
          </cell>
          <cell r="B116" t="str">
            <v>Lower middle income</v>
          </cell>
          <cell r="C116">
            <v>45</v>
          </cell>
          <cell r="D116">
            <v>2.5944698483486198E-2</v>
          </cell>
          <cell r="E116">
            <v>1953.5337572150786</v>
          </cell>
        </row>
        <row r="117">
          <cell r="A117" t="str">
            <v>Benin</v>
          </cell>
          <cell r="B117" t="str">
            <v>Lower middle income</v>
          </cell>
          <cell r="C117">
            <v>46</v>
          </cell>
          <cell r="D117">
            <v>3.0763847826730899E-2</v>
          </cell>
          <cell r="E117">
            <v>1319.1549945174008</v>
          </cell>
        </row>
        <row r="118">
          <cell r="A118" t="str">
            <v>Bhutan</v>
          </cell>
          <cell r="B118" t="str">
            <v>Lower middle income</v>
          </cell>
          <cell r="C118">
            <v>47</v>
          </cell>
          <cell r="D118">
            <v>6.1362480248853199E-2</v>
          </cell>
          <cell r="E118">
            <v>3266.3649051918264</v>
          </cell>
        </row>
        <row r="119">
          <cell r="A119" t="str">
            <v>Cote d'Ivoire</v>
          </cell>
          <cell r="B119" t="str">
            <v>Lower middle income</v>
          </cell>
          <cell r="C119">
            <v>48</v>
          </cell>
          <cell r="D119">
            <v>2.40308798424528E-2</v>
          </cell>
          <cell r="E119">
            <v>2549.0412972473378</v>
          </cell>
        </row>
        <row r="120">
          <cell r="A120" t="str">
            <v>Cabo Verde</v>
          </cell>
          <cell r="B120" t="str">
            <v>Lower middle income</v>
          </cell>
          <cell r="C120">
            <v>49</v>
          </cell>
          <cell r="D120">
            <v>5.4406599481226302E-2</v>
          </cell>
          <cell r="E120">
            <v>3293.2330543061353</v>
          </cell>
        </row>
        <row r="121">
          <cell r="A121" t="str">
            <v>Cambodia</v>
          </cell>
          <cell r="B121" t="str">
            <v>Lower middle income</v>
          </cell>
          <cell r="C121">
            <v>50</v>
          </cell>
          <cell r="D121">
            <v>5.53219121065203E-2</v>
          </cell>
          <cell r="E121">
            <v>1625.2350195545368</v>
          </cell>
        </row>
        <row r="122">
          <cell r="A122" t="str">
            <v>Comoros</v>
          </cell>
          <cell r="B122" t="str">
            <v>Lower middle income</v>
          </cell>
          <cell r="C122">
            <v>51</v>
          </cell>
          <cell r="D122">
            <v>4.3037856054857097E-2</v>
          </cell>
          <cell r="E122">
            <v>1577.4710270505241</v>
          </cell>
        </row>
        <row r="123">
          <cell r="A123" t="str">
            <v>Congo, Rep.</v>
          </cell>
          <cell r="B123" t="str">
            <v>Lower middle income</v>
          </cell>
          <cell r="C123">
            <v>52</v>
          </cell>
          <cell r="D123">
            <v>2.6777877811565397E-2</v>
          </cell>
          <cell r="E123">
            <v>2290.3828913324373</v>
          </cell>
        </row>
        <row r="124">
          <cell r="A124" t="str">
            <v>Djibouti</v>
          </cell>
          <cell r="B124" t="str">
            <v>Lower middle income</v>
          </cell>
          <cell r="C124">
            <v>53</v>
          </cell>
          <cell r="D124">
            <v>4.4954694803300603E-2</v>
          </cell>
          <cell r="E124">
            <v>3150.4367292633469</v>
          </cell>
        </row>
        <row r="125">
          <cell r="A125" t="str">
            <v>Egypt, Arab Rep.</v>
          </cell>
          <cell r="B125" t="str">
            <v>Lower middle income</v>
          </cell>
          <cell r="C125">
            <v>54</v>
          </cell>
          <cell r="D125">
            <v>4.7745446954871505E-2</v>
          </cell>
          <cell r="E125">
            <v>3698.8349810586142</v>
          </cell>
        </row>
        <row r="126">
          <cell r="A126" t="str">
            <v>Ghana</v>
          </cell>
          <cell r="B126" t="str">
            <v>Lower middle income</v>
          </cell>
          <cell r="C126">
            <v>55</v>
          </cell>
          <cell r="D126">
            <v>3.47676394121572E-2</v>
          </cell>
          <cell r="E126">
            <v>2363.2992962142162</v>
          </cell>
        </row>
        <row r="127">
          <cell r="A127" t="str">
            <v>Honduras</v>
          </cell>
          <cell r="B127" t="str">
            <v>Lower middle income</v>
          </cell>
          <cell r="C127">
            <v>56</v>
          </cell>
          <cell r="D127">
            <v>4.1978837936514204E-2</v>
          </cell>
          <cell r="E127">
            <v>2771.7174605094606</v>
          </cell>
        </row>
        <row r="128">
          <cell r="A128" t="str">
            <v>Iran, Islamic Rep.</v>
          </cell>
          <cell r="B128" t="str">
            <v>Lower middle income</v>
          </cell>
          <cell r="C128">
            <v>57</v>
          </cell>
          <cell r="D128">
            <v>7.3750618187023095E-2</v>
          </cell>
          <cell r="E128">
            <v>4091.2091867053427</v>
          </cell>
        </row>
        <row r="129">
          <cell r="A129" t="str">
            <v>Kiribati</v>
          </cell>
          <cell r="B129" t="str">
            <v>Lower middle income</v>
          </cell>
          <cell r="C129">
            <v>58</v>
          </cell>
          <cell r="D129">
            <v>3.7428030479383E-2</v>
          </cell>
          <cell r="E129">
            <v>1606.4625137731427</v>
          </cell>
        </row>
        <row r="130">
          <cell r="A130" t="str">
            <v>Kyrgyz Republic</v>
          </cell>
          <cell r="B130" t="str">
            <v>Lower middle income</v>
          </cell>
          <cell r="C130">
            <v>59</v>
          </cell>
          <cell r="D130">
            <v>4.38525196340818E-2</v>
          </cell>
          <cell r="E130">
            <v>1276.7003650158995</v>
          </cell>
        </row>
        <row r="131">
          <cell r="A131" t="str">
            <v>Lao PDR</v>
          </cell>
          <cell r="B131" t="str">
            <v>Lower middle income</v>
          </cell>
          <cell r="C131">
            <v>60</v>
          </cell>
          <cell r="D131">
            <v>4.3571783787533E-2</v>
          </cell>
          <cell r="E131">
            <v>2535.6234315210991</v>
          </cell>
        </row>
        <row r="132">
          <cell r="A132" t="str">
            <v>Lebanon</v>
          </cell>
          <cell r="B132" t="str">
            <v>Lower middle income</v>
          </cell>
          <cell r="C132">
            <v>61</v>
          </cell>
          <cell r="D132">
            <v>9.6220991515442403E-2</v>
          </cell>
          <cell r="E132">
            <v>4136.1463469933205</v>
          </cell>
        </row>
        <row r="133">
          <cell r="A133" t="str">
            <v>Lesotho</v>
          </cell>
          <cell r="B133" t="str">
            <v>Lower middle income</v>
          </cell>
          <cell r="C133">
            <v>62</v>
          </cell>
          <cell r="D133">
            <v>4.2078200551446496E-2</v>
          </cell>
          <cell r="E133">
            <v>1094.0981848930298</v>
          </cell>
        </row>
        <row r="134">
          <cell r="A134" t="str">
            <v>Mauritania</v>
          </cell>
          <cell r="B134" t="str">
            <v>Lower middle income</v>
          </cell>
          <cell r="C134">
            <v>63</v>
          </cell>
          <cell r="D134">
            <v>3.25940081135885E-2</v>
          </cell>
          <cell r="E134">
            <v>2166.046798582141</v>
          </cell>
        </row>
        <row r="135">
          <cell r="A135" t="str">
            <v>Micronesia, Fed. Sts.</v>
          </cell>
          <cell r="B135" t="str">
            <v>Lower middle income</v>
          </cell>
          <cell r="C135">
            <v>64</v>
          </cell>
          <cell r="D135">
            <v>5.8825609249454194E-2</v>
          </cell>
          <cell r="E135">
            <v>3571.3367688785565</v>
          </cell>
        </row>
        <row r="136">
          <cell r="A136" t="str">
            <v>Mongolia</v>
          </cell>
          <cell r="B136" t="str">
            <v>Lower middle income</v>
          </cell>
          <cell r="C136">
            <v>65</v>
          </cell>
          <cell r="D136">
            <v>4.4187159709449503E-2</v>
          </cell>
          <cell r="E136">
            <v>4566.1401543301381</v>
          </cell>
        </row>
        <row r="137">
          <cell r="A137" t="str">
            <v>Morocco</v>
          </cell>
          <cell r="B137" t="str">
            <v>Lower middle income</v>
          </cell>
          <cell r="C137">
            <v>66</v>
          </cell>
          <cell r="D137">
            <v>7.42492340415013E-2</v>
          </cell>
          <cell r="E137">
            <v>3795.38012695313</v>
          </cell>
        </row>
        <row r="138">
          <cell r="A138" t="str">
            <v>Myanmar</v>
          </cell>
          <cell r="B138" t="str">
            <v>Lower middle income</v>
          </cell>
          <cell r="C138">
            <v>67</v>
          </cell>
          <cell r="D138">
            <v>6.6281867340462708E-2</v>
          </cell>
          <cell r="E138">
            <v>1209.9269422548184</v>
          </cell>
        </row>
        <row r="139">
          <cell r="A139" t="str">
            <v>West Bank and Gaza</v>
          </cell>
          <cell r="B139" t="str">
            <v>Lower middle income</v>
          </cell>
          <cell r="C139">
            <v>68</v>
          </cell>
          <cell r="D139">
            <v>3.4843627761137301E-2</v>
          </cell>
          <cell r="E139">
            <v>3663.9690546887523</v>
          </cell>
        </row>
        <row r="140">
          <cell r="A140" t="str">
            <v>Papua New Guinea</v>
          </cell>
          <cell r="B140" t="str">
            <v>Lower middle income</v>
          </cell>
          <cell r="C140">
            <v>69</v>
          </cell>
          <cell r="D140">
            <v>3.1040701096956499E-2</v>
          </cell>
          <cell r="E140">
            <v>2672.9457903551765</v>
          </cell>
        </row>
        <row r="141">
          <cell r="A141" t="str">
            <v>Samoa</v>
          </cell>
          <cell r="B141" t="str">
            <v>Lower middle income</v>
          </cell>
          <cell r="C141">
            <v>70</v>
          </cell>
          <cell r="D141">
            <v>5.10961584172899E-2</v>
          </cell>
          <cell r="E141">
            <v>3857.3184640180384</v>
          </cell>
        </row>
        <row r="142">
          <cell r="A142" t="str">
            <v>Sao Tome and Principe</v>
          </cell>
          <cell r="B142" t="str">
            <v>Lower middle income</v>
          </cell>
          <cell r="C142">
            <v>71</v>
          </cell>
          <cell r="D142">
            <v>3.7600708178792699E-2</v>
          </cell>
          <cell r="E142">
            <v>2360.5435538589727</v>
          </cell>
        </row>
        <row r="143">
          <cell r="A143" t="str">
            <v>Senegal</v>
          </cell>
          <cell r="B143" t="str">
            <v>Lower middle income</v>
          </cell>
          <cell r="C143">
            <v>72</v>
          </cell>
          <cell r="D143">
            <v>3.15750927905422E-2</v>
          </cell>
          <cell r="E143">
            <v>1636.8932086429577</v>
          </cell>
        </row>
        <row r="144">
          <cell r="A144" t="str">
            <v>Solomon Islands</v>
          </cell>
          <cell r="B144" t="str">
            <v>Lower middle income</v>
          </cell>
          <cell r="C144">
            <v>73</v>
          </cell>
          <cell r="D144">
            <v>3.4573660275962002E-2</v>
          </cell>
          <cell r="E144">
            <v>2304.8445674635445</v>
          </cell>
        </row>
        <row r="145">
          <cell r="A145" t="str">
            <v>Sri Lanka</v>
          </cell>
          <cell r="B145" t="str">
            <v>Lower middle income</v>
          </cell>
          <cell r="C145">
            <v>74</v>
          </cell>
          <cell r="D145">
            <v>0.111566474760845</v>
          </cell>
          <cell r="E145">
            <v>4013.6876568360358</v>
          </cell>
        </row>
        <row r="146">
          <cell r="A146" t="str">
            <v>Tajikistan</v>
          </cell>
          <cell r="B146" t="str">
            <v>Lower middle income</v>
          </cell>
          <cell r="C146">
            <v>75</v>
          </cell>
          <cell r="D146">
            <v>3.3232089553463399E-2</v>
          </cell>
          <cell r="E146">
            <v>897.04751029341128</v>
          </cell>
        </row>
        <row r="147">
          <cell r="A147" t="str">
            <v>Timor-Leste</v>
          </cell>
          <cell r="B147" t="str">
            <v>Lower middle income</v>
          </cell>
          <cell r="C147">
            <v>76</v>
          </cell>
          <cell r="D147">
            <v>5.2853569649537996E-2</v>
          </cell>
          <cell r="E147">
            <v>2741.3939311183158</v>
          </cell>
        </row>
        <row r="148">
          <cell r="A148" t="str">
            <v>Tunisia</v>
          </cell>
          <cell r="B148" t="str">
            <v>Lower middle income</v>
          </cell>
          <cell r="C148">
            <v>77</v>
          </cell>
          <cell r="D148">
            <v>8.797633129918371E-2</v>
          </cell>
          <cell r="E148">
            <v>3807.1391502725401</v>
          </cell>
        </row>
        <row r="149">
          <cell r="A149" t="str">
            <v>Tanzania</v>
          </cell>
          <cell r="B149" t="str">
            <v>Lower middle income</v>
          </cell>
          <cell r="C149">
            <v>78</v>
          </cell>
          <cell r="D149">
            <v>3.1176866498814099E-2</v>
          </cell>
          <cell r="E149">
            <v>1099.28759765625</v>
          </cell>
        </row>
        <row r="150">
          <cell r="A150" t="str">
            <v>Uzbekistan</v>
          </cell>
          <cell r="B150" t="str">
            <v>Lower middle income</v>
          </cell>
          <cell r="C150">
            <v>79</v>
          </cell>
          <cell r="D150">
            <v>4.9818172343552701E-2</v>
          </cell>
          <cell r="E150">
            <v>1983.0647228899177</v>
          </cell>
        </row>
        <row r="151">
          <cell r="A151" t="str">
            <v>Vanuatu</v>
          </cell>
          <cell r="B151" t="str">
            <v>Lower middle income</v>
          </cell>
          <cell r="C151">
            <v>80</v>
          </cell>
          <cell r="D151">
            <v>3.7231717462590498E-2</v>
          </cell>
          <cell r="E151">
            <v>2996.6210615448349</v>
          </cell>
        </row>
        <row r="152">
          <cell r="A152" t="str">
            <v>Vietnam</v>
          </cell>
          <cell r="B152" t="str">
            <v>Lower middle income</v>
          </cell>
          <cell r="C152">
            <v>81</v>
          </cell>
          <cell r="D152">
            <v>8.7531338545541612E-2</v>
          </cell>
          <cell r="E152">
            <v>3756.4891211732552</v>
          </cell>
        </row>
        <row r="153">
          <cell r="A153" t="str">
            <v>Zimbabwe</v>
          </cell>
          <cell r="B153" t="str">
            <v>Lower middle income</v>
          </cell>
          <cell r="C153">
            <v>82</v>
          </cell>
          <cell r="D153">
            <v>3.3633425629023404E-2</v>
          </cell>
          <cell r="E153">
            <v>1773.9204108807812</v>
          </cell>
        </row>
        <row r="154">
          <cell r="A154" t="str">
            <v>Cuba</v>
          </cell>
          <cell r="B154" t="str">
            <v>Upper middle income</v>
          </cell>
          <cell r="C154">
            <v>83</v>
          </cell>
          <cell r="D154">
            <v>0.156703413999492</v>
          </cell>
          <cell r="E154">
            <v>9499.5902023043182</v>
          </cell>
        </row>
        <row r="155">
          <cell r="A155" t="str">
            <v>Argentina</v>
          </cell>
          <cell r="B155" t="str">
            <v>Upper middle income</v>
          </cell>
          <cell r="C155">
            <v>84</v>
          </cell>
          <cell r="D155">
            <v>0.11821907388290401</v>
          </cell>
          <cell r="E155">
            <v>10636.120195618318</v>
          </cell>
        </row>
        <row r="156">
          <cell r="A156" t="str">
            <v>Jamaica</v>
          </cell>
          <cell r="B156" t="str">
            <v>Upper middle income</v>
          </cell>
          <cell r="C156">
            <v>85</v>
          </cell>
          <cell r="D156">
            <v>7.2360539655185491E-2</v>
          </cell>
          <cell r="E156">
            <v>5183.581304586759</v>
          </cell>
        </row>
        <row r="157">
          <cell r="A157" t="str">
            <v>Bulgaria</v>
          </cell>
          <cell r="B157" t="str">
            <v>Upper middle income</v>
          </cell>
          <cell r="C157">
            <v>86</v>
          </cell>
          <cell r="D157">
            <v>0.224211110655266</v>
          </cell>
          <cell r="E157">
            <v>12221.496606417086</v>
          </cell>
        </row>
        <row r="158">
          <cell r="A158" t="str">
            <v>Turkey</v>
          </cell>
          <cell r="B158" t="str">
            <v>Upper middle income</v>
          </cell>
          <cell r="C158">
            <v>87</v>
          </cell>
          <cell r="D158">
            <v>8.3787427800328912E-2</v>
          </cell>
          <cell r="E158">
            <v>9661.23597511355</v>
          </cell>
        </row>
        <row r="159">
          <cell r="A159" t="str">
            <v>Brazil</v>
          </cell>
          <cell r="B159" t="str">
            <v>Upper middle income</v>
          </cell>
          <cell r="C159">
            <v>88</v>
          </cell>
          <cell r="D159">
            <v>9.5810648891059905E-2</v>
          </cell>
          <cell r="E159">
            <v>7507.1609708023352</v>
          </cell>
        </row>
        <row r="160">
          <cell r="A160" t="str">
            <v>China</v>
          </cell>
          <cell r="B160" t="str">
            <v>Upper middle income</v>
          </cell>
          <cell r="C160">
            <v>89</v>
          </cell>
          <cell r="D160">
            <v>0.13149753271767001</v>
          </cell>
          <cell r="E160">
            <v>12556.333120005787</v>
          </cell>
        </row>
        <row r="161">
          <cell r="A161" t="str">
            <v>Costa Rica</v>
          </cell>
          <cell r="B161" t="str">
            <v>Upper middle income</v>
          </cell>
          <cell r="C161">
            <v>90</v>
          </cell>
          <cell r="D161">
            <v>0.10530287699334701</v>
          </cell>
          <cell r="E161">
            <v>12472.443729495424</v>
          </cell>
        </row>
        <row r="162">
          <cell r="A162" t="str">
            <v>Suriname</v>
          </cell>
          <cell r="B162" t="str">
            <v>Upper middle income</v>
          </cell>
          <cell r="C162">
            <v>91</v>
          </cell>
          <cell r="D162">
            <v>7.2661706780513993E-2</v>
          </cell>
          <cell r="E162">
            <v>4869.1342262124235</v>
          </cell>
        </row>
        <row r="163">
          <cell r="A163" t="str">
            <v>Peru</v>
          </cell>
          <cell r="B163" t="str">
            <v>Upper middle income</v>
          </cell>
          <cell r="C163">
            <v>92</v>
          </cell>
          <cell r="D163">
            <v>8.3206429428103995E-2</v>
          </cell>
          <cell r="E163">
            <v>6621.5743360188126</v>
          </cell>
        </row>
        <row r="164">
          <cell r="A164" t="str">
            <v>Moldova</v>
          </cell>
          <cell r="B164" t="str">
            <v>Upper middle income</v>
          </cell>
          <cell r="C164">
            <v>93</v>
          </cell>
          <cell r="D164">
            <v>0.136061118929521</v>
          </cell>
          <cell r="E164">
            <v>5230.6617328949715</v>
          </cell>
        </row>
        <row r="165">
          <cell r="A165" t="str">
            <v>South Africa</v>
          </cell>
          <cell r="B165" t="str">
            <v>Upper middle income</v>
          </cell>
          <cell r="C165">
            <v>94</v>
          </cell>
          <cell r="D165">
            <v>5.9721305412633402E-2</v>
          </cell>
          <cell r="E165">
            <v>7055.0447759878334</v>
          </cell>
        </row>
        <row r="166">
          <cell r="A166" t="str">
            <v>Albania</v>
          </cell>
          <cell r="B166" t="str">
            <v>Upper middle income</v>
          </cell>
          <cell r="C166">
            <v>95</v>
          </cell>
          <cell r="D166">
            <v>0.16234240956174201</v>
          </cell>
          <cell r="E166">
            <v>6492.8720122463355</v>
          </cell>
        </row>
        <row r="167">
          <cell r="A167" t="str">
            <v>Botswana</v>
          </cell>
          <cell r="B167" t="str">
            <v>Upper middle income</v>
          </cell>
          <cell r="C167">
            <v>96</v>
          </cell>
          <cell r="D167">
            <v>3.5924769637729198E-2</v>
          </cell>
          <cell r="E167">
            <v>6805.2212739889719</v>
          </cell>
        </row>
        <row r="168">
          <cell r="A168" t="str">
            <v>Colombia</v>
          </cell>
          <cell r="B168" t="str">
            <v>Upper middle income</v>
          </cell>
          <cell r="C168">
            <v>97</v>
          </cell>
          <cell r="D168">
            <v>8.7197064897304305E-2</v>
          </cell>
          <cell r="E168">
            <v>6104.1367093038953</v>
          </cell>
        </row>
        <row r="169">
          <cell r="A169" t="str">
            <v>Mexico</v>
          </cell>
          <cell r="B169" t="str">
            <v>Upper middle income</v>
          </cell>
          <cell r="C169">
            <v>98</v>
          </cell>
          <cell r="D169">
            <v>8.1336389847111001E-2</v>
          </cell>
          <cell r="E169">
            <v>10045.680500496319</v>
          </cell>
        </row>
        <row r="170">
          <cell r="A170" t="str">
            <v>Dominican Republic</v>
          </cell>
          <cell r="B170" t="str">
            <v>Upper middle income</v>
          </cell>
          <cell r="C170">
            <v>99</v>
          </cell>
          <cell r="D170">
            <v>7.1681198747224506E-2</v>
          </cell>
          <cell r="E170">
            <v>8476.7521573097802</v>
          </cell>
        </row>
        <row r="171">
          <cell r="A171" t="str">
            <v>Ecuador</v>
          </cell>
          <cell r="B171" t="str">
            <v>Upper middle income</v>
          </cell>
          <cell r="C171">
            <v>100</v>
          </cell>
          <cell r="D171">
            <v>7.6420726972198802E-2</v>
          </cell>
          <cell r="E171">
            <v>5965.1328705441592</v>
          </cell>
        </row>
        <row r="172">
          <cell r="A172" t="str">
            <v>Iraq</v>
          </cell>
          <cell r="B172" t="str">
            <v>Upper middle income</v>
          </cell>
          <cell r="C172">
            <v>101</v>
          </cell>
          <cell r="D172">
            <v>3.4098242638716296E-2</v>
          </cell>
          <cell r="E172">
            <v>4775.3774539012984</v>
          </cell>
        </row>
        <row r="173">
          <cell r="A173" t="str">
            <v>Armenia</v>
          </cell>
          <cell r="B173" t="str">
            <v>Upper middle income</v>
          </cell>
          <cell r="C173">
            <v>102</v>
          </cell>
          <cell r="D173">
            <v>0.12745409442260899</v>
          </cell>
          <cell r="E173">
            <v>4966.5134712236604</v>
          </cell>
        </row>
        <row r="174">
          <cell r="A174" t="str">
            <v>Azerbaijan</v>
          </cell>
          <cell r="B174" t="str">
            <v>Upper middle income</v>
          </cell>
          <cell r="C174">
            <v>103</v>
          </cell>
          <cell r="D174">
            <v>6.7165862244438893E-2</v>
          </cell>
          <cell r="E174">
            <v>5387.9979749538343</v>
          </cell>
        </row>
        <row r="175">
          <cell r="A175" t="str">
            <v>Belarus</v>
          </cell>
          <cell r="B175" t="str">
            <v>Upper middle income</v>
          </cell>
          <cell r="C175">
            <v>104</v>
          </cell>
          <cell r="D175">
            <v>0.16829169045122699</v>
          </cell>
          <cell r="E175">
            <v>7302.2577941877425</v>
          </cell>
        </row>
        <row r="176">
          <cell r="A176" t="str">
            <v>Belize</v>
          </cell>
          <cell r="B176" t="str">
            <v>Upper middle income</v>
          </cell>
          <cell r="C176">
            <v>105</v>
          </cell>
          <cell r="D176">
            <v>4.9558659203911698E-2</v>
          </cell>
          <cell r="E176">
            <v>6228.2673092835303</v>
          </cell>
        </row>
        <row r="177">
          <cell r="A177" t="str">
            <v>Bosnia and Herzegovina</v>
          </cell>
          <cell r="B177" t="str">
            <v>Upper middle income</v>
          </cell>
          <cell r="C177">
            <v>106</v>
          </cell>
          <cell r="D177">
            <v>0.181432235291168</v>
          </cell>
          <cell r="E177">
            <v>7143.3105484320968</v>
          </cell>
        </row>
        <row r="178">
          <cell r="A178" t="str">
            <v>Dominica</v>
          </cell>
          <cell r="B178" t="str">
            <v>Upper middle income</v>
          </cell>
          <cell r="C178">
            <v>107</v>
          </cell>
          <cell r="D178">
            <v>9.3181425858795103E-2</v>
          </cell>
          <cell r="E178">
            <v>7653.1718704286777</v>
          </cell>
        </row>
        <row r="179">
          <cell r="A179" t="str">
            <v>Equatorial Guinea</v>
          </cell>
          <cell r="B179" t="str">
            <v>Upper middle income</v>
          </cell>
          <cell r="C179">
            <v>108</v>
          </cell>
          <cell r="D179">
            <v>3.14797100336471E-2</v>
          </cell>
          <cell r="E179">
            <v>7506.6675230608616</v>
          </cell>
        </row>
        <row r="180">
          <cell r="A180" t="str">
            <v>Fiji</v>
          </cell>
          <cell r="B180" t="str">
            <v>Upper middle income</v>
          </cell>
          <cell r="C180">
            <v>109</v>
          </cell>
          <cell r="D180">
            <v>5.7184140980597799E-2</v>
          </cell>
          <cell r="E180">
            <v>4646.6127232144954</v>
          </cell>
        </row>
        <row r="181">
          <cell r="A181" t="str">
            <v>Gabon</v>
          </cell>
          <cell r="B181" t="str">
            <v>Upper middle income</v>
          </cell>
          <cell r="C181">
            <v>110</v>
          </cell>
          <cell r="D181">
            <v>3.8978224219506502E-2</v>
          </cell>
          <cell r="E181">
            <v>8635.3256944343739</v>
          </cell>
        </row>
        <row r="182">
          <cell r="A182" t="str">
            <v>Georgia</v>
          </cell>
          <cell r="B182" t="str">
            <v>Upper middle income</v>
          </cell>
          <cell r="C182">
            <v>111</v>
          </cell>
          <cell r="D182">
            <v>0.14556743250363199</v>
          </cell>
          <cell r="E182">
            <v>5023.2743796197874</v>
          </cell>
        </row>
        <row r="183">
          <cell r="A183" t="str">
            <v>Grenada</v>
          </cell>
          <cell r="B183" t="str">
            <v>Upper middle income</v>
          </cell>
          <cell r="C183">
            <v>112</v>
          </cell>
          <cell r="D183">
            <v>9.8443142604927397E-2</v>
          </cell>
          <cell r="E183">
            <v>9010.572244662606</v>
          </cell>
        </row>
        <row r="184">
          <cell r="A184" t="str">
            <v>Guatemala</v>
          </cell>
          <cell r="B184" t="str">
            <v>Upper middle income</v>
          </cell>
          <cell r="C184">
            <v>113</v>
          </cell>
          <cell r="D184">
            <v>4.9004418807559402E-2</v>
          </cell>
          <cell r="E184">
            <v>5025.5422907778957</v>
          </cell>
        </row>
        <row r="185">
          <cell r="A185" t="str">
            <v>Guyana</v>
          </cell>
          <cell r="B185" t="str">
            <v>Upper middle income</v>
          </cell>
          <cell r="C185">
            <v>114</v>
          </cell>
          <cell r="D185">
            <v>6.1645580790661299E-2</v>
          </cell>
          <cell r="E185">
            <v>9998.5443113615547</v>
          </cell>
        </row>
        <row r="186">
          <cell r="A186" t="str">
            <v>Jordan</v>
          </cell>
          <cell r="B186" t="str">
            <v>Upper middle income</v>
          </cell>
          <cell r="C186">
            <v>115</v>
          </cell>
          <cell r="D186">
            <v>3.7236021439186501E-2</v>
          </cell>
          <cell r="E186">
            <v>4103.2589659958321</v>
          </cell>
        </row>
        <row r="187">
          <cell r="A187" t="str">
            <v>Kazakhstan</v>
          </cell>
          <cell r="B187" t="str">
            <v>Upper middle income</v>
          </cell>
          <cell r="C187">
            <v>116</v>
          </cell>
          <cell r="D187">
            <v>7.9497108465097402E-2</v>
          </cell>
          <cell r="E187">
            <v>10373.789792436706</v>
          </cell>
        </row>
        <row r="188">
          <cell r="A188" t="str">
            <v>Libya</v>
          </cell>
          <cell r="B188" t="str">
            <v>Upper middle income</v>
          </cell>
          <cell r="C188">
            <v>117</v>
          </cell>
          <cell r="D188">
            <v>4.8223332165848599E-2</v>
          </cell>
          <cell r="E188">
            <v>6357.1955504380467</v>
          </cell>
        </row>
        <row r="189">
          <cell r="A189" t="str">
            <v>Malaysia</v>
          </cell>
          <cell r="B189" t="str">
            <v>Upper middle income</v>
          </cell>
          <cell r="C189">
            <v>118</v>
          </cell>
          <cell r="D189">
            <v>7.2504889851330398E-2</v>
          </cell>
          <cell r="E189">
            <v>11109.261838774477</v>
          </cell>
        </row>
        <row r="190">
          <cell r="A190" t="str">
            <v>Maldives</v>
          </cell>
          <cell r="B190" t="str">
            <v>Upper middle income</v>
          </cell>
          <cell r="C190">
            <v>119</v>
          </cell>
          <cell r="D190">
            <v>4.5438985919274304E-2</v>
          </cell>
          <cell r="E190">
            <v>10366.293358406587</v>
          </cell>
        </row>
        <row r="191">
          <cell r="A191" t="str">
            <v>Marshall Islands</v>
          </cell>
          <cell r="B191" t="str">
            <v>Upper middle income</v>
          </cell>
          <cell r="C191">
            <v>120</v>
          </cell>
          <cell r="D191">
            <v>4.2651605231866799E-2</v>
          </cell>
          <cell r="E191">
            <v>6172.1450653983356</v>
          </cell>
        </row>
        <row r="192">
          <cell r="A192" t="str">
            <v>Mauritius</v>
          </cell>
          <cell r="B192" t="str">
            <v>Upper middle income</v>
          </cell>
          <cell r="C192">
            <v>121</v>
          </cell>
          <cell r="D192">
            <v>0.122939577624239</v>
          </cell>
          <cell r="E192">
            <v>9106.2372023069947</v>
          </cell>
        </row>
        <row r="193">
          <cell r="A193" t="str">
            <v>Montenegro</v>
          </cell>
          <cell r="B193" t="str">
            <v>Upper middle income</v>
          </cell>
          <cell r="C193">
            <v>122</v>
          </cell>
          <cell r="D193">
            <v>0.16259157119000497</v>
          </cell>
          <cell r="E193">
            <v>9465.7039987955668</v>
          </cell>
        </row>
        <row r="194">
          <cell r="A194" t="str">
            <v>Namibia</v>
          </cell>
          <cell r="B194" t="str">
            <v>Upper middle income</v>
          </cell>
          <cell r="C194">
            <v>123</v>
          </cell>
          <cell r="D194">
            <v>4.0280805430348898E-2</v>
          </cell>
          <cell r="E194">
            <v>4865.5577647086384</v>
          </cell>
        </row>
        <row r="195">
          <cell r="A195" t="str">
            <v>North Macedonia</v>
          </cell>
          <cell r="B195" t="str">
            <v>Upper middle income</v>
          </cell>
          <cell r="C195">
            <v>124</v>
          </cell>
          <cell r="D195">
            <v>0.147682484441338</v>
          </cell>
          <cell r="E195">
            <v>6694.6411258170874</v>
          </cell>
        </row>
        <row r="196">
          <cell r="A196" t="str">
            <v>Palau</v>
          </cell>
          <cell r="B196" t="str">
            <v>Upper middle income</v>
          </cell>
          <cell r="C196">
            <v>125</v>
          </cell>
          <cell r="D196">
            <v>9.5150909897913888E-2</v>
          </cell>
          <cell r="E196">
            <v>12083.888149134487</v>
          </cell>
        </row>
        <row r="197">
          <cell r="A197" t="str">
            <v>Paraguay</v>
          </cell>
          <cell r="B197" t="str">
            <v>Upper middle income</v>
          </cell>
          <cell r="C197">
            <v>126</v>
          </cell>
          <cell r="D197">
            <v>6.22844599010203E-2</v>
          </cell>
          <cell r="E197">
            <v>5891.4999650464106</v>
          </cell>
        </row>
        <row r="198">
          <cell r="A198" t="str">
            <v>Russian Federation</v>
          </cell>
          <cell r="B198" t="str">
            <v>Upper middle income</v>
          </cell>
          <cell r="C198">
            <v>127</v>
          </cell>
          <cell r="D198">
            <v>0.15593419987098101</v>
          </cell>
          <cell r="E198">
            <v>12194.77734375</v>
          </cell>
        </row>
        <row r="199">
          <cell r="A199" t="str">
            <v>Saint Lucia</v>
          </cell>
          <cell r="B199" t="str">
            <v>Upper middle income</v>
          </cell>
          <cell r="C199">
            <v>128</v>
          </cell>
          <cell r="D199">
            <v>9.0789667773439095E-2</v>
          </cell>
          <cell r="E199">
            <v>9414.2262308598329</v>
          </cell>
        </row>
        <row r="200">
          <cell r="A200" t="str">
            <v>Saint Vincent and the Grenadines</v>
          </cell>
          <cell r="B200" t="str">
            <v>Upper middle income</v>
          </cell>
          <cell r="C200">
            <v>129</v>
          </cell>
          <cell r="D200">
            <v>0.10791990951961</v>
          </cell>
          <cell r="E200">
            <v>8666.3870410488398</v>
          </cell>
        </row>
        <row r="201">
          <cell r="A201" t="str">
            <v>Serbia</v>
          </cell>
          <cell r="B201" t="str">
            <v>Upper middle income</v>
          </cell>
          <cell r="C201">
            <v>130</v>
          </cell>
          <cell r="D201">
            <v>0.20720131110093501</v>
          </cell>
          <cell r="E201">
            <v>9230.1783160260075</v>
          </cell>
        </row>
        <row r="202">
          <cell r="A202" t="str">
            <v>Thailand</v>
          </cell>
          <cell r="B202" t="str">
            <v>Upper middle income</v>
          </cell>
          <cell r="C202">
            <v>131</v>
          </cell>
          <cell r="D202">
            <v>0.14511576728084799</v>
          </cell>
          <cell r="E202">
            <v>7066.1905459532318</v>
          </cell>
        </row>
        <row r="203">
          <cell r="A203" t="str">
            <v>Tokelau</v>
          </cell>
          <cell r="B203" t="str">
            <v>Upper middle income</v>
          </cell>
          <cell r="C203"/>
          <cell r="D203" t="str">
            <v>NA</v>
          </cell>
          <cell r="E203">
            <v>6275</v>
          </cell>
        </row>
        <row r="204">
          <cell r="A204" t="str">
            <v>Tonga</v>
          </cell>
          <cell r="B204" t="str">
            <v>Upper middle income</v>
          </cell>
          <cell r="C204">
            <v>132</v>
          </cell>
          <cell r="D204">
            <v>6.2018355546751905E-2</v>
          </cell>
          <cell r="E204">
            <v>4426.0006370628125</v>
          </cell>
        </row>
        <row r="205">
          <cell r="A205" t="str">
            <v>Turkmenistan</v>
          </cell>
          <cell r="B205" t="str">
            <v>Upper middle income</v>
          </cell>
          <cell r="C205">
            <v>133</v>
          </cell>
          <cell r="D205">
            <v>4.9142561600667295E-2</v>
          </cell>
          <cell r="E205">
            <v>7344.6482330579229</v>
          </cell>
        </row>
        <row r="206">
          <cell r="A206" t="str">
            <v>Tuvalu</v>
          </cell>
          <cell r="B206" t="str">
            <v>Upper middle income</v>
          </cell>
          <cell r="C206">
            <v>134</v>
          </cell>
          <cell r="D206">
            <v>6.2212701387959105E-2</v>
          </cell>
          <cell r="E206">
            <v>5632.0029934364102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etadata - Countries"/>
      <sheetName val="Metadata - Indicators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2">
          <cell r="A2" t="str">
            <v>Last Updated Date</v>
          </cell>
          <cell r="B2">
            <v>45188</v>
          </cell>
        </row>
        <row r="4">
          <cell r="A4" t="str">
            <v>Country Name</v>
          </cell>
          <cell r="B4" t="str">
            <v>Country Code</v>
          </cell>
          <cell r="C4" t="str">
            <v>Indicator Name</v>
          </cell>
          <cell r="D4" t="str">
            <v>2010</v>
          </cell>
          <cell r="E4" t="str">
            <v>2011</v>
          </cell>
          <cell r="F4" t="str">
            <v>2012</v>
          </cell>
          <cell r="G4" t="str">
            <v>2013</v>
          </cell>
          <cell r="H4" t="str">
            <v>2014</v>
          </cell>
          <cell r="I4" t="str">
            <v>2015</v>
          </cell>
          <cell r="J4" t="str">
            <v>2016</v>
          </cell>
          <cell r="K4" t="str">
            <v>2017</v>
          </cell>
          <cell r="L4" t="str">
            <v>2018</v>
          </cell>
          <cell r="M4" t="str">
            <v>2019</v>
          </cell>
          <cell r="N4" t="str">
            <v>2020</v>
          </cell>
          <cell r="O4" t="str">
            <v>2021</v>
          </cell>
        </row>
        <row r="5">
          <cell r="A5" t="str">
            <v>Aruba</v>
          </cell>
          <cell r="B5" t="str">
            <v>ABW</v>
          </cell>
          <cell r="C5" t="str">
            <v>GDP per capita (current US$)</v>
          </cell>
          <cell r="D5">
            <v>24452.928363442672</v>
          </cell>
          <cell r="E5">
            <v>26044.435933335069</v>
          </cell>
          <cell r="F5">
            <v>25609.955723937259</v>
          </cell>
          <cell r="G5">
            <v>26515.678080227979</v>
          </cell>
          <cell r="H5">
            <v>26942.307976465494</v>
          </cell>
          <cell r="I5">
            <v>28421.386493186179</v>
          </cell>
          <cell r="J5">
            <v>28451.273744508308</v>
          </cell>
          <cell r="K5">
            <v>29326.708058211101</v>
          </cell>
          <cell r="L5">
            <v>30918.515217693199</v>
          </cell>
          <cell r="M5">
            <v>31902.762581956402</v>
          </cell>
          <cell r="N5">
            <v>24487.863569428024</v>
          </cell>
          <cell r="O5">
            <v>29342.100730026752</v>
          </cell>
        </row>
        <row r="6">
          <cell r="A6" t="str">
            <v>Africa Eastern and Southern</v>
          </cell>
          <cell r="B6" t="str">
            <v>AFE</v>
          </cell>
          <cell r="C6" t="str">
            <v>GDP per capita (current US$)</v>
          </cell>
          <cell r="D6">
            <v>1649.6391457685427</v>
          </cell>
          <cell r="E6">
            <v>1799.6230091130631</v>
          </cell>
          <cell r="F6">
            <v>1765.2500730979677</v>
          </cell>
          <cell r="G6">
            <v>1736.2225071484504</v>
          </cell>
          <cell r="H6">
            <v>1724.5343808797668</v>
          </cell>
          <cell r="I6">
            <v>1545.5590835223263</v>
          </cell>
          <cell r="J6">
            <v>1436.0944038898181</v>
          </cell>
          <cell r="K6">
            <v>1613.6684877912596</v>
          </cell>
          <cell r="L6">
            <v>1550.1117620446839</v>
          </cell>
          <cell r="M6">
            <v>1499.9544365214999</v>
          </cell>
          <cell r="N6">
            <v>1353.9275274007971</v>
          </cell>
          <cell r="O6">
            <v>1539.1655431698607</v>
          </cell>
        </row>
        <row r="7">
          <cell r="A7" t="str">
            <v>Afghanistan</v>
          </cell>
          <cell r="B7" t="str">
            <v>AFG</v>
          </cell>
          <cell r="C7" t="str">
            <v>GDP per capita (current US$)</v>
          </cell>
          <cell r="D7">
            <v>554.59473461787957</v>
          </cell>
          <cell r="E7">
            <v>621.91241381430757</v>
          </cell>
          <cell r="F7">
            <v>663.14105281093669</v>
          </cell>
          <cell r="G7">
            <v>651.98786194810839</v>
          </cell>
          <cell r="H7">
            <v>628.1468038884957</v>
          </cell>
          <cell r="I7">
            <v>592.47616479325552</v>
          </cell>
          <cell r="J7">
            <v>520.25195493982119</v>
          </cell>
          <cell r="K7">
            <v>530.14986261654042</v>
          </cell>
          <cell r="L7">
            <v>502.05709921108854</v>
          </cell>
          <cell r="M7">
            <v>500.52298078433046</v>
          </cell>
          <cell r="N7">
            <v>516.86679735172572</v>
          </cell>
          <cell r="O7">
            <v>363.6740871130491</v>
          </cell>
        </row>
        <row r="8">
          <cell r="A8" t="str">
            <v>Africa Western and Central</v>
          </cell>
          <cell r="B8" t="str">
            <v>AFW</v>
          </cell>
          <cell r="C8" t="str">
            <v>GDP per capita (current US$)</v>
          </cell>
          <cell r="D8">
            <v>1679.646726764365</v>
          </cell>
          <cell r="E8">
            <v>1860.9439278098923</v>
          </cell>
          <cell r="F8">
            <v>1957.5196140494147</v>
          </cell>
          <cell r="G8">
            <v>2153.7661380945538</v>
          </cell>
          <cell r="H8">
            <v>2247.8574921178129</v>
          </cell>
          <cell r="I8">
            <v>1880.750777644608</v>
          </cell>
          <cell r="J8">
            <v>1646.9723991039514</v>
          </cell>
          <cell r="K8">
            <v>1588.5810047123882</v>
          </cell>
          <cell r="L8">
            <v>1732.8165439231104</v>
          </cell>
          <cell r="M8">
            <v>1810.5380063823777</v>
          </cell>
          <cell r="N8">
            <v>1686.9978985373762</v>
          </cell>
          <cell r="O8">
            <v>1765.9653071979617</v>
          </cell>
        </row>
        <row r="9">
          <cell r="A9" t="str">
            <v>Angola</v>
          </cell>
          <cell r="B9" t="str">
            <v>AGO</v>
          </cell>
          <cell r="C9" t="str">
            <v>GDP per capita (current US$)</v>
          </cell>
          <cell r="D9">
            <v>3496.7847960803215</v>
          </cell>
          <cell r="E9">
            <v>4511.1532271903388</v>
          </cell>
          <cell r="F9">
            <v>4962.5520719008182</v>
          </cell>
          <cell r="G9">
            <v>5101.9838764112837</v>
          </cell>
          <cell r="H9">
            <v>5059.0804412881625</v>
          </cell>
          <cell r="I9">
            <v>3100.8306853053318</v>
          </cell>
          <cell r="J9">
            <v>1709.5155340455294</v>
          </cell>
          <cell r="K9">
            <v>2283.2142325572472</v>
          </cell>
          <cell r="L9">
            <v>2487.5009955526748</v>
          </cell>
          <cell r="M9">
            <v>2142.2387571285367</v>
          </cell>
          <cell r="N9">
            <v>1502.9507541451751</v>
          </cell>
          <cell r="O9">
            <v>1903.7174049568771</v>
          </cell>
        </row>
        <row r="10">
          <cell r="A10" t="str">
            <v>Albania</v>
          </cell>
          <cell r="B10" t="str">
            <v>ALB</v>
          </cell>
          <cell r="C10" t="str">
            <v>GDP per capita (current US$)</v>
          </cell>
          <cell r="D10">
            <v>4094.3496988357133</v>
          </cell>
          <cell r="E10">
            <v>4437.1411463114782</v>
          </cell>
          <cell r="F10">
            <v>4247.6313562470905</v>
          </cell>
          <cell r="G10">
            <v>4413.0633973892072</v>
          </cell>
          <cell r="H10">
            <v>4578.6332081215487</v>
          </cell>
          <cell r="I10">
            <v>3952.8035841084579</v>
          </cell>
          <cell r="J10">
            <v>4124.0553898627204</v>
          </cell>
          <cell r="K10">
            <v>4531.0322067589277</v>
          </cell>
          <cell r="L10">
            <v>5287.6608169973088</v>
          </cell>
          <cell r="M10">
            <v>5396.2142269099459</v>
          </cell>
          <cell r="N10">
            <v>5343.0377039955974</v>
          </cell>
          <cell r="O10">
            <v>6377.2030955375285</v>
          </cell>
        </row>
        <row r="11">
          <cell r="A11" t="str">
            <v>Andorra</v>
          </cell>
          <cell r="B11" t="str">
            <v>AND</v>
          </cell>
          <cell r="C11" t="str">
            <v>GDP per capita (current US$)</v>
          </cell>
          <cell r="D11">
            <v>48237.891173442331</v>
          </cell>
          <cell r="E11">
            <v>51428.196954860643</v>
          </cell>
          <cell r="F11">
            <v>44902.380765394635</v>
          </cell>
          <cell r="G11">
            <v>44747.753864050901</v>
          </cell>
          <cell r="H11">
            <v>45680.534990037908</v>
          </cell>
          <cell r="I11">
            <v>38885.53032371794</v>
          </cell>
          <cell r="J11">
            <v>39931.216981910555</v>
          </cell>
          <cell r="K11">
            <v>40632.231553605401</v>
          </cell>
          <cell r="L11">
            <v>42904.828455511364</v>
          </cell>
          <cell r="M11">
            <v>41328.60049934515</v>
          </cell>
          <cell r="N11">
            <v>37207.222000009482</v>
          </cell>
          <cell r="O11">
            <v>42072.34110346299</v>
          </cell>
        </row>
        <row r="12">
          <cell r="A12" t="str">
            <v>Arab World</v>
          </cell>
          <cell r="B12" t="str">
            <v>ARB</v>
          </cell>
          <cell r="C12" t="str">
            <v>GDP per capita (current US$)</v>
          </cell>
          <cell r="D12">
            <v>6406.3138166931858</v>
          </cell>
          <cell r="E12">
            <v>6864.4341838841065</v>
          </cell>
          <cell r="F12">
            <v>7365.4568492787421</v>
          </cell>
          <cell r="G12">
            <v>7348.8495496839778</v>
          </cell>
          <cell r="H12">
            <v>7302.2503496361987</v>
          </cell>
          <cell r="I12">
            <v>6283.2560255689932</v>
          </cell>
          <cell r="J12">
            <v>6113.3977375835775</v>
          </cell>
          <cell r="K12">
            <v>6224.522970144636</v>
          </cell>
          <cell r="L12">
            <v>6573.8169697107369</v>
          </cell>
          <cell r="M12">
            <v>6498.5290371243136</v>
          </cell>
          <cell r="N12">
            <v>5639.3987348848377</v>
          </cell>
          <cell r="O12">
            <v>6414.7256181505109</v>
          </cell>
        </row>
        <row r="13">
          <cell r="A13" t="str">
            <v>United Arab Emirates</v>
          </cell>
          <cell r="B13" t="str">
            <v>ARE</v>
          </cell>
          <cell r="C13" t="str">
            <v>GDP per capita (current US$)</v>
          </cell>
          <cell r="D13">
            <v>34165.913305331473</v>
          </cell>
          <cell r="E13">
            <v>40893.023359773935</v>
          </cell>
          <cell r="F13">
            <v>44386.786079837417</v>
          </cell>
          <cell r="G13">
            <v>45729.607675742962</v>
          </cell>
          <cell r="H13">
            <v>46865.964597686558</v>
          </cell>
          <cell r="I13">
            <v>41525.138904358661</v>
          </cell>
          <cell r="J13">
            <v>41054.539569894092</v>
          </cell>
          <cell r="K13">
            <v>43063.967478559622</v>
          </cell>
          <cell r="L13">
            <v>46722.268719312589</v>
          </cell>
          <cell r="M13">
            <v>45376.170839044717</v>
          </cell>
          <cell r="N13">
            <v>37629.174168065249</v>
          </cell>
          <cell r="O13">
            <v>44315.554183895983</v>
          </cell>
        </row>
        <row r="14">
          <cell r="A14" t="str">
            <v>Argentina</v>
          </cell>
          <cell r="B14" t="str">
            <v>ARG</v>
          </cell>
          <cell r="C14" t="str">
            <v>GDP per capita (current US$)</v>
          </cell>
          <cell r="D14">
            <v>10385.964431955526</v>
          </cell>
          <cell r="E14">
            <v>12848.740476259789</v>
          </cell>
          <cell r="F14">
            <v>13082.664325571988</v>
          </cell>
          <cell r="G14">
            <v>13080.254732336658</v>
          </cell>
          <cell r="H14">
            <v>12334.798245389289</v>
          </cell>
          <cell r="I14">
            <v>13789.060424772022</v>
          </cell>
          <cell r="J14">
            <v>12790.264063920065</v>
          </cell>
          <cell r="K14">
            <v>14613.03571470401</v>
          </cell>
          <cell r="L14">
            <v>11795.162885223583</v>
          </cell>
          <cell r="M14">
            <v>9963.6742306962606</v>
          </cell>
          <cell r="N14">
            <v>8496.4281567550042</v>
          </cell>
          <cell r="O14">
            <v>10636.115530198644</v>
          </cell>
        </row>
        <row r="15">
          <cell r="A15" t="str">
            <v>Armenia</v>
          </cell>
          <cell r="B15" t="str">
            <v>ARM</v>
          </cell>
          <cell r="C15" t="str">
            <v>GDP per capita (current US$)</v>
          </cell>
          <cell r="D15">
            <v>3143.0294821652283</v>
          </cell>
          <cell r="E15">
            <v>3462.6817742331973</v>
          </cell>
          <cell r="F15">
            <v>3643.7154044692584</v>
          </cell>
          <cell r="G15">
            <v>3833.1570714341569</v>
          </cell>
          <cell r="H15">
            <v>4017.2299125153063</v>
          </cell>
          <cell r="I15">
            <v>3666.1418253608217</v>
          </cell>
          <cell r="J15">
            <v>3679.9523491042719</v>
          </cell>
          <cell r="K15">
            <v>4041.9950723138927</v>
          </cell>
          <cell r="L15">
            <v>4391.9232736408248</v>
          </cell>
          <cell r="M15">
            <v>4828.5048886064533</v>
          </cell>
          <cell r="N15">
            <v>4505.8677455263787</v>
          </cell>
          <cell r="O15">
            <v>4966.5134712236604</v>
          </cell>
        </row>
        <row r="16">
          <cell r="A16" t="str">
            <v>American Samoa</v>
          </cell>
          <cell r="B16" t="str">
            <v>ASM</v>
          </cell>
          <cell r="C16" t="str">
            <v>GDP per capita (current US$)</v>
          </cell>
          <cell r="D16">
            <v>10446.86320625718</v>
          </cell>
          <cell r="E16">
            <v>10495.304732093537</v>
          </cell>
          <cell r="F16">
            <v>11920.061090313087</v>
          </cell>
          <cell r="G16">
            <v>12038.87159165959</v>
          </cell>
          <cell r="H16">
            <v>12313.997357182527</v>
          </cell>
          <cell r="I16">
            <v>13101.541815916524</v>
          </cell>
          <cell r="J16">
            <v>13300.82461148113</v>
          </cell>
          <cell r="K16">
            <v>12372.884782564746</v>
          </cell>
          <cell r="L16">
            <v>13195.935899553941</v>
          </cell>
          <cell r="M16">
            <v>13672.576657298028</v>
          </cell>
          <cell r="N16">
            <v>15501.526337439651</v>
          </cell>
          <cell r="O16">
            <v>15743.310758299102</v>
          </cell>
        </row>
        <row r="17">
          <cell r="A17" t="str">
            <v>Antigua and Barbuda</v>
          </cell>
          <cell r="B17" t="str">
            <v>ATG</v>
          </cell>
          <cell r="C17" t="str">
            <v>GDP per capita (current US$)</v>
          </cell>
          <cell r="D17">
            <v>13404.516016103624</v>
          </cell>
          <cell r="E17">
            <v>13117.146940896781</v>
          </cell>
          <cell r="F17">
            <v>13686.476585397588</v>
          </cell>
          <cell r="G17">
            <v>13350.149136672973</v>
          </cell>
          <cell r="H17">
            <v>14004.811212216295</v>
          </cell>
          <cell r="I17">
            <v>14861.882707470369</v>
          </cell>
          <cell r="J17">
            <v>15862.651662748831</v>
          </cell>
          <cell r="K17">
            <v>16110.312399780018</v>
          </cell>
          <cell r="L17">
            <v>17514.355863732675</v>
          </cell>
          <cell r="M17">
            <v>18187.779711711231</v>
          </cell>
          <cell r="N17">
            <v>15284.772383537815</v>
          </cell>
          <cell r="O17">
            <v>16740.348196381834</v>
          </cell>
        </row>
        <row r="18">
          <cell r="A18" t="str">
            <v>Australia</v>
          </cell>
          <cell r="B18" t="str">
            <v>AUS</v>
          </cell>
          <cell r="C18" t="str">
            <v>GDP per capita (current US$)</v>
          </cell>
          <cell r="D18">
            <v>52132.46960793504</v>
          </cell>
          <cell r="E18">
            <v>62598.686617697931</v>
          </cell>
          <cell r="F18">
            <v>68047.378177501494</v>
          </cell>
          <cell r="G18">
            <v>68156.386104726873</v>
          </cell>
          <cell r="H18">
            <v>62515.314831500771</v>
          </cell>
          <cell r="I18">
            <v>56708.961196740034</v>
          </cell>
          <cell r="J18">
            <v>49876.712376124546</v>
          </cell>
          <cell r="K18">
            <v>53934.154374125326</v>
          </cell>
          <cell r="L18">
            <v>57206.99066968976</v>
          </cell>
          <cell r="M18">
            <v>54941.065720284249</v>
          </cell>
          <cell r="N18">
            <v>51722.069000153075</v>
          </cell>
          <cell r="O18">
            <v>60444.50235519775</v>
          </cell>
        </row>
        <row r="19">
          <cell r="A19" t="str">
            <v>Austria</v>
          </cell>
          <cell r="B19" t="str">
            <v>AUT</v>
          </cell>
          <cell r="C19" t="str">
            <v>GDP per capita (current US$)</v>
          </cell>
          <cell r="D19">
            <v>46903.761585435401</v>
          </cell>
          <cell r="E19">
            <v>51442.276246441084</v>
          </cell>
          <cell r="F19">
            <v>48564.917335087463</v>
          </cell>
          <cell r="G19">
            <v>50731.127254185078</v>
          </cell>
          <cell r="H19">
            <v>51786.377174789661</v>
          </cell>
          <cell r="I19">
            <v>44195.817594774824</v>
          </cell>
          <cell r="J19">
            <v>45307.587862044194</v>
          </cell>
          <cell r="K19">
            <v>47429.15845643908</v>
          </cell>
          <cell r="L19">
            <v>51466.556563362443</v>
          </cell>
          <cell r="M19">
            <v>50070.403348289212</v>
          </cell>
          <cell r="N19">
            <v>48809.226876223474</v>
          </cell>
          <cell r="O19">
            <v>53637.705710989692</v>
          </cell>
        </row>
        <row r="20">
          <cell r="A20" t="str">
            <v>Azerbaijan</v>
          </cell>
          <cell r="B20" t="str">
            <v>AZE</v>
          </cell>
          <cell r="C20" t="str">
            <v>GDP per capita (current US$)</v>
          </cell>
          <cell r="D20">
            <v>5843.5337683582002</v>
          </cell>
          <cell r="E20">
            <v>7189.8151514222845</v>
          </cell>
          <cell r="F20">
            <v>7495.8619423503314</v>
          </cell>
          <cell r="G20">
            <v>7875.3446110553996</v>
          </cell>
          <cell r="H20">
            <v>7890.8352504268078</v>
          </cell>
          <cell r="I20">
            <v>5500.504620419536</v>
          </cell>
          <cell r="J20">
            <v>3880.686266837728</v>
          </cell>
          <cell r="K20">
            <v>4147.1986188641176</v>
          </cell>
          <cell r="L20">
            <v>4739.7952417031174</v>
          </cell>
          <cell r="M20">
            <v>4805.7537176591732</v>
          </cell>
          <cell r="N20">
            <v>4229.9106490450276</v>
          </cell>
          <cell r="O20">
            <v>5408.0453517502292</v>
          </cell>
        </row>
        <row r="21">
          <cell r="A21" t="str">
            <v>Burundi</v>
          </cell>
          <cell r="B21" t="str">
            <v>BDI</v>
          </cell>
          <cell r="C21" t="str">
            <v>GDP per capita (current US$)</v>
          </cell>
          <cell r="D21">
            <v>222.66058314807211</v>
          </cell>
          <cell r="E21">
            <v>236.4513474237352</v>
          </cell>
          <cell r="F21">
            <v>238.20594525878059</v>
          </cell>
          <cell r="G21">
            <v>241.54766565808208</v>
          </cell>
          <cell r="H21">
            <v>257.81855746569443</v>
          </cell>
          <cell r="I21">
            <v>289.35962714476875</v>
          </cell>
          <cell r="J21">
            <v>242.53952736049538</v>
          </cell>
          <cell r="K21">
            <v>244.14542213819243</v>
          </cell>
          <cell r="L21">
            <v>232.06061658124253</v>
          </cell>
          <cell r="M21">
            <v>216.97297086484932</v>
          </cell>
          <cell r="N21">
            <v>216.82741744576165</v>
          </cell>
          <cell r="O21">
            <v>221.15780340632031</v>
          </cell>
        </row>
        <row r="22">
          <cell r="A22" t="str">
            <v>Belgium</v>
          </cell>
          <cell r="B22" t="str">
            <v>BEL</v>
          </cell>
          <cell r="C22" t="str">
            <v>GDP per capita (current US$)</v>
          </cell>
          <cell r="D22">
            <v>44184.946353965024</v>
          </cell>
          <cell r="E22">
            <v>47410.566927746695</v>
          </cell>
          <cell r="F22">
            <v>44670.560684510063</v>
          </cell>
          <cell r="G22">
            <v>46757.951855960127</v>
          </cell>
          <cell r="H22">
            <v>47764.071512082526</v>
          </cell>
          <cell r="I22">
            <v>41008.296719471982</v>
          </cell>
          <cell r="J22">
            <v>42012.622719102721</v>
          </cell>
          <cell r="K22">
            <v>44198.482390869503</v>
          </cell>
          <cell r="L22">
            <v>47544.98114727487</v>
          </cell>
          <cell r="M22">
            <v>46641.711657809697</v>
          </cell>
          <cell r="N22">
            <v>45517.903818201863</v>
          </cell>
          <cell r="O22">
            <v>51268.388037359815</v>
          </cell>
        </row>
        <row r="23">
          <cell r="A23" t="str">
            <v>Benin</v>
          </cell>
          <cell r="B23" t="str">
            <v>BEN</v>
          </cell>
          <cell r="C23" t="str">
            <v>GDP per capita (current US$)</v>
          </cell>
          <cell r="D23">
            <v>1009.489494329942</v>
          </cell>
          <cell r="E23">
            <v>1099.414311391824</v>
          </cell>
          <cell r="F23">
            <v>1112.5695352069745</v>
          </cell>
          <cell r="G23">
            <v>1214.2955657657772</v>
          </cell>
          <cell r="H23">
            <v>1251.5047654268546</v>
          </cell>
          <cell r="I23">
            <v>1041.6525231598171</v>
          </cell>
          <cell r="J23">
            <v>1049.8203034992162</v>
          </cell>
          <cell r="K23">
            <v>1095.2744590512723</v>
          </cell>
          <cell r="L23">
            <v>1194.4382142713673</v>
          </cell>
          <cell r="M23">
            <v>1170.9655329810489</v>
          </cell>
          <cell r="N23">
            <v>1237.9492953502952</v>
          </cell>
          <cell r="O23">
            <v>1361.1007490583111</v>
          </cell>
        </row>
        <row r="24">
          <cell r="A24" t="str">
            <v>Burkina Faso</v>
          </cell>
          <cell r="B24" t="str">
            <v>BFA</v>
          </cell>
          <cell r="C24" t="str">
            <v>GDP per capita (current US$)</v>
          </cell>
          <cell r="D24">
            <v>627.27039542442537</v>
          </cell>
          <cell r="E24">
            <v>727.61247494560882</v>
          </cell>
          <cell r="F24">
            <v>733.97287893678174</v>
          </cell>
          <cell r="G24">
            <v>762.30378033120132</v>
          </cell>
          <cell r="H24">
            <v>767.37134424529529</v>
          </cell>
          <cell r="I24">
            <v>632.12668584094365</v>
          </cell>
          <cell r="J24">
            <v>665.78632852815838</v>
          </cell>
          <cell r="K24">
            <v>711.18454393841171</v>
          </cell>
          <cell r="L24">
            <v>779.20276806073912</v>
          </cell>
          <cell r="M24">
            <v>772.16687754754435</v>
          </cell>
          <cell r="N24">
            <v>833.24433610607593</v>
          </cell>
          <cell r="O24">
            <v>893.07719598629717</v>
          </cell>
        </row>
        <row r="25">
          <cell r="A25" t="str">
            <v>Bangladesh</v>
          </cell>
          <cell r="B25" t="str">
            <v>BGD</v>
          </cell>
          <cell r="C25" t="str">
            <v>GDP per capita (current US$)</v>
          </cell>
          <cell r="D25">
            <v>776.85957694028093</v>
          </cell>
          <cell r="E25">
            <v>856.38188681870054</v>
          </cell>
          <cell r="F25">
            <v>876.81800677263379</v>
          </cell>
          <cell r="G25">
            <v>973.77390023353905</v>
          </cell>
          <cell r="H25">
            <v>1108.5149572070729</v>
          </cell>
          <cell r="I25">
            <v>1236.0043977004798</v>
          </cell>
          <cell r="J25">
            <v>1659.9624889867241</v>
          </cell>
          <cell r="K25">
            <v>1815.6101913366072</v>
          </cell>
          <cell r="L25">
            <v>1963.4127074056162</v>
          </cell>
          <cell r="M25">
            <v>2122.0783861524005</v>
          </cell>
          <cell r="N25">
            <v>2233.3058925182936</v>
          </cell>
          <cell r="O25">
            <v>2457.9240490223556</v>
          </cell>
        </row>
        <row r="26">
          <cell r="A26" t="str">
            <v>Bulgaria</v>
          </cell>
          <cell r="B26" t="str">
            <v>BGR</v>
          </cell>
          <cell r="C26" t="str">
            <v>GDP per capita (current US$)</v>
          </cell>
          <cell r="D26">
            <v>6862.7576874752249</v>
          </cell>
          <cell r="E26">
            <v>7856.9859584228043</v>
          </cell>
          <cell r="F26">
            <v>7431.0140454352259</v>
          </cell>
          <cell r="G26">
            <v>7686.6292224969857</v>
          </cell>
          <cell r="H26">
            <v>7912.5205399944061</v>
          </cell>
          <cell r="I26">
            <v>7081.1023357291497</v>
          </cell>
          <cell r="J26">
            <v>7574.1912640834844</v>
          </cell>
          <cell r="K26">
            <v>8386.5892022407734</v>
          </cell>
          <cell r="L26">
            <v>9451.8508695639975</v>
          </cell>
          <cell r="M26">
            <v>9878.7688723707215</v>
          </cell>
          <cell r="N26">
            <v>10153.476600386937</v>
          </cell>
          <cell r="O26">
            <v>12222.235645940968</v>
          </cell>
        </row>
        <row r="27">
          <cell r="A27" t="str">
            <v>Bahrain</v>
          </cell>
          <cell r="B27" t="str">
            <v>BHR</v>
          </cell>
          <cell r="C27" t="str">
            <v>GDP per capita (current US$)</v>
          </cell>
          <cell r="D27">
            <v>21186.814329227858</v>
          </cell>
          <cell r="E27">
            <v>23741.557462670153</v>
          </cell>
          <cell r="F27">
            <v>25102.726348526987</v>
          </cell>
          <cell r="G27">
            <v>25790.730312138236</v>
          </cell>
          <cell r="H27">
            <v>25464.760097714992</v>
          </cell>
          <cell r="I27">
            <v>22795.448857661198</v>
          </cell>
          <cell r="J27">
            <v>22867.181119613382</v>
          </cell>
          <cell r="K27">
            <v>24349.909870132549</v>
          </cell>
          <cell r="L27">
            <v>25415.846624947175</v>
          </cell>
          <cell r="M27">
            <v>25869.112912904122</v>
          </cell>
          <cell r="N27">
            <v>23433.187236257385</v>
          </cell>
          <cell r="O27">
            <v>26860.072501810475</v>
          </cell>
        </row>
        <row r="28">
          <cell r="A28" t="str">
            <v>Bahamas, The</v>
          </cell>
          <cell r="B28" t="str">
            <v>BHS</v>
          </cell>
          <cell r="C28" t="str">
            <v>GDP per capita (current US$)</v>
          </cell>
          <cell r="D28">
            <v>27046.657665187853</v>
          </cell>
          <cell r="E28">
            <v>26644.926577589627</v>
          </cell>
          <cell r="F28">
            <v>28059.65539534263</v>
          </cell>
          <cell r="G28">
            <v>27389.601970698819</v>
          </cell>
          <cell r="H28">
            <v>28720.662193451564</v>
          </cell>
          <cell r="I28">
            <v>29724.953335523318</v>
          </cell>
          <cell r="J28">
            <v>29675.535891064104</v>
          </cell>
          <cell r="K28">
            <v>30708.987018194577</v>
          </cell>
          <cell r="L28">
            <v>31483.978840823474</v>
          </cell>
          <cell r="M28">
            <v>32279.011363046491</v>
          </cell>
          <cell r="N28">
            <v>23998.268019120675</v>
          </cell>
          <cell r="O28">
            <v>28260.432550636666</v>
          </cell>
        </row>
        <row r="29">
          <cell r="A29" t="str">
            <v>Bosnia and Herzegovina</v>
          </cell>
          <cell r="B29" t="str">
            <v>BIH</v>
          </cell>
          <cell r="C29" t="str">
            <v>GDP per capita (current US$)</v>
          </cell>
          <cell r="D29">
            <v>4506.9336691226272</v>
          </cell>
          <cell r="E29">
            <v>4980.9061552337607</v>
          </cell>
          <cell r="F29">
            <v>4688.3459018660587</v>
          </cell>
          <cell r="G29">
            <v>5025.2406522963056</v>
          </cell>
          <cell r="H29">
            <v>5196.9694256358634</v>
          </cell>
          <cell r="I29">
            <v>4654.6095522471815</v>
          </cell>
          <cell r="J29">
            <v>4917.2636983861757</v>
          </cell>
          <cell r="K29">
            <v>5327.3931844371082</v>
          </cell>
          <cell r="L29">
            <v>6024.4915459095655</v>
          </cell>
          <cell r="M29">
            <v>6094.7232137625833</v>
          </cell>
          <cell r="N29">
            <v>6095.1024786932685</v>
          </cell>
          <cell r="O29">
            <v>7230.1981628036556</v>
          </cell>
        </row>
        <row r="30">
          <cell r="A30" t="str">
            <v>Belarus</v>
          </cell>
          <cell r="B30" t="str">
            <v>BLR</v>
          </cell>
          <cell r="C30" t="str">
            <v>GDP per capita (current US$)</v>
          </cell>
          <cell r="D30">
            <v>6034.6788517721598</v>
          </cell>
          <cell r="E30">
            <v>6527.654968915137</v>
          </cell>
          <cell r="F30">
            <v>6953.2173068795291</v>
          </cell>
          <cell r="G30">
            <v>7998.0779528471448</v>
          </cell>
          <cell r="H30">
            <v>8341.2881037653333</v>
          </cell>
          <cell r="I30">
            <v>5967.0691848004963</v>
          </cell>
          <cell r="J30">
            <v>5039.776031678969</v>
          </cell>
          <cell r="K30">
            <v>5785.5349752545244</v>
          </cell>
          <cell r="L30">
            <v>6360.0520604284302</v>
          </cell>
          <cell r="M30">
            <v>6837.7672317443803</v>
          </cell>
          <cell r="N30">
            <v>6542.8645398436047</v>
          </cell>
          <cell r="O30">
            <v>7489.7189471388829</v>
          </cell>
        </row>
        <row r="31">
          <cell r="A31" t="str">
            <v>Belize</v>
          </cell>
          <cell r="B31" t="str">
            <v>BLZ</v>
          </cell>
          <cell r="C31" t="str">
            <v>GDP per capita (current US$)</v>
          </cell>
          <cell r="D31">
            <v>5397.2915748231944</v>
          </cell>
          <cell r="E31">
            <v>5521.3662764233559</v>
          </cell>
          <cell r="F31">
            <v>5645.8958223931122</v>
          </cell>
          <cell r="G31">
            <v>5887.9334354546718</v>
          </cell>
          <cell r="H31">
            <v>6068.0886088523703</v>
          </cell>
          <cell r="I31">
            <v>6142.4788326928265</v>
          </cell>
          <cell r="J31">
            <v>6148.7069610931276</v>
          </cell>
          <cell r="K31">
            <v>6100.994680978828</v>
          </cell>
          <cell r="L31">
            <v>6059.1625530667479</v>
          </cell>
          <cell r="M31">
            <v>6210.5655431192899</v>
          </cell>
          <cell r="N31">
            <v>5266.8761600421349</v>
          </cell>
          <cell r="O31">
            <v>6228.2673092835303</v>
          </cell>
        </row>
        <row r="32">
          <cell r="A32" t="str">
            <v>Bermuda</v>
          </cell>
          <cell r="B32" t="str">
            <v>BMU</v>
          </cell>
          <cell r="C32" t="str">
            <v>GDP per capita (current US$)</v>
          </cell>
          <cell r="D32">
            <v>101875.28407345986</v>
          </cell>
          <cell r="E32">
            <v>97774.162071742772</v>
          </cell>
          <cell r="F32">
            <v>98431.865181024099</v>
          </cell>
          <cell r="G32">
            <v>99471.638897863115</v>
          </cell>
          <cell r="H32">
            <v>98467.683993982006</v>
          </cell>
          <cell r="I32">
            <v>102005.62564189034</v>
          </cell>
          <cell r="J32">
            <v>106885.87848932676</v>
          </cell>
          <cell r="K32">
            <v>111820.58146634728</v>
          </cell>
          <cell r="L32">
            <v>113050.73688162959</v>
          </cell>
          <cell r="M32">
            <v>116153.1661216379</v>
          </cell>
          <cell r="N32">
            <v>107791.88643513374</v>
          </cell>
          <cell r="O32">
            <v>111774.66909227778</v>
          </cell>
        </row>
        <row r="33">
          <cell r="A33" t="str">
            <v>Bolivia</v>
          </cell>
          <cell r="B33" t="str">
            <v>BOL</v>
          </cell>
          <cell r="C33" t="str">
            <v>GDP per capita (current US$)</v>
          </cell>
          <cell r="D33">
            <v>1922.0586618158318</v>
          </cell>
          <cell r="E33">
            <v>2304.9822954731171</v>
          </cell>
          <cell r="F33">
            <v>2562.4667842332919</v>
          </cell>
          <cell r="G33">
            <v>2853.7971619159848</v>
          </cell>
          <cell r="H33">
            <v>3022.4628844356171</v>
          </cell>
          <cell r="I33">
            <v>2975.6488114306262</v>
          </cell>
          <cell r="J33">
            <v>3013.5027072166604</v>
          </cell>
          <cell r="K33">
            <v>3280.008213938695</v>
          </cell>
          <cell r="L33">
            <v>3471.0069506501045</v>
          </cell>
          <cell r="M33">
            <v>3472.3808313644208</v>
          </cell>
          <cell r="N33">
            <v>3068.8125551645621</v>
          </cell>
          <cell r="O33">
            <v>3345.1965883838657</v>
          </cell>
        </row>
        <row r="34">
          <cell r="A34" t="str">
            <v>Brazil</v>
          </cell>
          <cell r="B34" t="str">
            <v>BRA</v>
          </cell>
          <cell r="C34" t="str">
            <v>GDP per capita (current US$)</v>
          </cell>
          <cell r="D34">
            <v>11249.293741071773</v>
          </cell>
          <cell r="E34">
            <v>13200.55816618789</v>
          </cell>
          <cell r="F34">
            <v>12327.515555834529</v>
          </cell>
          <cell r="G34">
            <v>12258.564849171698</v>
          </cell>
          <cell r="H34">
            <v>12071.404654748485</v>
          </cell>
          <cell r="I34">
            <v>8783.2144131071818</v>
          </cell>
          <cell r="J34">
            <v>8680.7354205482734</v>
          </cell>
          <cell r="K34">
            <v>9896.7175109966956</v>
          </cell>
          <cell r="L34">
            <v>9121.0200924995843</v>
          </cell>
          <cell r="M34">
            <v>8845.3239312416954</v>
          </cell>
          <cell r="N34">
            <v>6923.7001971506452</v>
          </cell>
          <cell r="O34">
            <v>7696.785531275621</v>
          </cell>
        </row>
        <row r="35">
          <cell r="A35" t="str">
            <v>Barbados</v>
          </cell>
          <cell r="B35" t="str">
            <v>BRB</v>
          </cell>
          <cell r="C35" t="str">
            <v>GDP per capita (current US$)</v>
          </cell>
          <cell r="D35">
            <v>16489.7958217909</v>
          </cell>
          <cell r="E35">
            <v>16907.209259272702</v>
          </cell>
          <cell r="F35">
            <v>16691.332635763603</v>
          </cell>
          <cell r="G35">
            <v>16893.606270203891</v>
          </cell>
          <cell r="H35">
            <v>16924.190339936504</v>
          </cell>
          <cell r="I35">
            <v>16990.219466849827</v>
          </cell>
          <cell r="J35">
            <v>17343.725439531452</v>
          </cell>
          <cell r="K35">
            <v>17843.1979282703</v>
          </cell>
          <cell r="L35">
            <v>18224.890592374359</v>
          </cell>
          <cell r="M35">
            <v>19002.962381326292</v>
          </cell>
          <cell r="N35">
            <v>16643.806578717675</v>
          </cell>
          <cell r="O35">
            <v>17225.462304409673</v>
          </cell>
        </row>
        <row r="36">
          <cell r="A36" t="str">
            <v>Brunei Darussalam</v>
          </cell>
          <cell r="B36" t="str">
            <v>BRN</v>
          </cell>
          <cell r="C36" t="str">
            <v>GDP per capita (current US$)</v>
          </cell>
          <cell r="D36">
            <v>34609.699959492486</v>
          </cell>
          <cell r="E36">
            <v>46139.106836947496</v>
          </cell>
          <cell r="F36">
            <v>46844.196720522799</v>
          </cell>
          <cell r="G36">
            <v>43950.05706241072</v>
          </cell>
          <cell r="H36">
            <v>41035.773136537413</v>
          </cell>
          <cell r="I36">
            <v>30681.437437675271</v>
          </cell>
          <cell r="J36">
            <v>26762.037428917636</v>
          </cell>
          <cell r="K36">
            <v>28186.983386468288</v>
          </cell>
          <cell r="L36">
            <v>31241.023973276613</v>
          </cell>
          <cell r="M36">
            <v>30748.32018990982</v>
          </cell>
          <cell r="N36">
            <v>27179.344421824859</v>
          </cell>
          <cell r="O36">
            <v>31448.913607802297</v>
          </cell>
        </row>
        <row r="37">
          <cell r="A37" t="str">
            <v>Bhutan</v>
          </cell>
          <cell r="B37" t="str">
            <v>BTN</v>
          </cell>
          <cell r="C37" t="str">
            <v>GDP per capita (current US$)</v>
          </cell>
          <cell r="D37">
            <v>2194.1258702326368</v>
          </cell>
          <cell r="E37">
            <v>2491.2734564070356</v>
          </cell>
          <cell r="F37">
            <v>2470.0721358991004</v>
          </cell>
          <cell r="G37">
            <v>2409.4399887034806</v>
          </cell>
          <cell r="H37">
            <v>2589.8991407413387</v>
          </cell>
          <cell r="I37">
            <v>2695.6369041712614</v>
          </cell>
          <cell r="J37">
            <v>2879.546572179906</v>
          </cell>
          <cell r="K37">
            <v>3240.7063259482197</v>
          </cell>
          <cell r="L37">
            <v>3210.7078140697881</v>
          </cell>
          <cell r="M37">
            <v>3303.9623086821475</v>
          </cell>
          <cell r="N37">
            <v>3009.9255159097615</v>
          </cell>
          <cell r="O37">
            <v>3266.3627737128572</v>
          </cell>
        </row>
        <row r="38">
          <cell r="A38" t="str">
            <v>Botswana</v>
          </cell>
          <cell r="B38" t="str">
            <v>BWA</v>
          </cell>
          <cell r="C38" t="str">
            <v>GDP per capita (current US$)</v>
          </cell>
          <cell r="D38">
            <v>6041.7320511965272</v>
          </cell>
          <cell r="E38">
            <v>7080.7782974693182</v>
          </cell>
          <cell r="F38">
            <v>6392.9873473683883</v>
          </cell>
          <cell r="G38">
            <v>6436.6030632116153</v>
          </cell>
          <cell r="H38">
            <v>6844.0329955053685</v>
          </cell>
          <cell r="I38">
            <v>5869.7377720724944</v>
          </cell>
          <cell r="J38">
            <v>6411.5516655455294</v>
          </cell>
          <cell r="K38">
            <v>6705.3410616797273</v>
          </cell>
          <cell r="L38">
            <v>6947.8178411416702</v>
          </cell>
          <cell r="M38">
            <v>6691.161051174071</v>
          </cell>
          <cell r="N38">
            <v>5875.0706057128164</v>
          </cell>
          <cell r="O38">
            <v>7238.7960959108595</v>
          </cell>
        </row>
        <row r="39">
          <cell r="A39" t="str">
            <v>Central African Republic</v>
          </cell>
          <cell r="B39" t="str">
            <v>CAF</v>
          </cell>
          <cell r="C39" t="str">
            <v>GDP per capita (current US$)</v>
          </cell>
          <cell r="D39">
            <v>459.77698162607203</v>
          </cell>
          <cell r="E39">
            <v>515.2095037966842</v>
          </cell>
          <cell r="F39">
            <v>525.86750356985488</v>
          </cell>
          <cell r="G39">
            <v>352.22685497658745</v>
          </cell>
          <cell r="H39">
            <v>394.85693307479585</v>
          </cell>
          <cell r="I39">
            <v>351.87975477990454</v>
          </cell>
          <cell r="J39">
            <v>372.13545605345553</v>
          </cell>
          <cell r="K39">
            <v>414.74032257279697</v>
          </cell>
          <cell r="L39">
            <v>435.93229629543958</v>
          </cell>
          <cell r="M39">
            <v>426.40875298894218</v>
          </cell>
          <cell r="N39">
            <v>435.46924817002485</v>
          </cell>
          <cell r="O39">
            <v>461.13751092851862</v>
          </cell>
        </row>
        <row r="40">
          <cell r="A40" t="str">
            <v>Canada</v>
          </cell>
          <cell r="B40" t="str">
            <v>CAN</v>
          </cell>
          <cell r="C40" t="str">
            <v>GDP per capita (current US$)</v>
          </cell>
          <cell r="D40">
            <v>47562.083425305653</v>
          </cell>
          <cell r="E40">
            <v>52223.696112356032</v>
          </cell>
          <cell r="F40">
            <v>52669.089963231643</v>
          </cell>
          <cell r="G40">
            <v>52635.174958043252</v>
          </cell>
          <cell r="H40">
            <v>50955.998323240412</v>
          </cell>
          <cell r="I40">
            <v>43596.135536554619</v>
          </cell>
          <cell r="J40">
            <v>42315.603705680587</v>
          </cell>
          <cell r="K40">
            <v>45129.429298092233</v>
          </cell>
          <cell r="L40">
            <v>46547.79518200364</v>
          </cell>
          <cell r="M40">
            <v>46374.152751719063</v>
          </cell>
          <cell r="N40">
            <v>43349.677855556991</v>
          </cell>
          <cell r="O40">
            <v>52358.621640515521</v>
          </cell>
        </row>
        <row r="41">
          <cell r="A41" t="str">
            <v>Central Europe and the Baltics</v>
          </cell>
          <cell r="B41" t="str">
            <v>CEB</v>
          </cell>
          <cell r="C41" t="str">
            <v>GDP per capita (current US$)</v>
          </cell>
          <cell r="D41">
            <v>12606.591156625864</v>
          </cell>
          <cell r="E41">
            <v>13962.771088956215</v>
          </cell>
          <cell r="F41">
            <v>13074.238243205649</v>
          </cell>
          <cell r="G41">
            <v>13665.726598329293</v>
          </cell>
          <cell r="H41">
            <v>14141.100616446949</v>
          </cell>
          <cell r="I41">
            <v>12525.632700048947</v>
          </cell>
          <cell r="J41">
            <v>12782.222239604887</v>
          </cell>
          <cell r="K41">
            <v>14222.454291204556</v>
          </cell>
          <cell r="L41">
            <v>16077.023946520863</v>
          </cell>
          <cell r="M41">
            <v>16349.005358184491</v>
          </cell>
          <cell r="N41">
            <v>16298.267059391344</v>
          </cell>
          <cell r="O41">
            <v>18790.41816009994</v>
          </cell>
        </row>
        <row r="42">
          <cell r="A42" t="str">
            <v>Switzerland</v>
          </cell>
          <cell r="B42" t="str">
            <v>CHE</v>
          </cell>
          <cell r="C42" t="str">
            <v>GDP per capita (current US$)</v>
          </cell>
          <cell r="D42">
            <v>76531.37294076907</v>
          </cell>
          <cell r="E42">
            <v>90476.7589651577</v>
          </cell>
          <cell r="F42">
            <v>85836.207676735896</v>
          </cell>
          <cell r="G42">
            <v>87304.330581355709</v>
          </cell>
          <cell r="H42">
            <v>88724.99094026383</v>
          </cell>
          <cell r="I42">
            <v>83806.447600383734</v>
          </cell>
          <cell r="J42">
            <v>82153.074544788862</v>
          </cell>
          <cell r="K42">
            <v>82254.376926976722</v>
          </cell>
          <cell r="L42">
            <v>85216.642951416929</v>
          </cell>
          <cell r="M42">
            <v>84121.931030441439</v>
          </cell>
          <cell r="N42">
            <v>85656.322666307009</v>
          </cell>
          <cell r="O42">
            <v>91991.600458356261</v>
          </cell>
        </row>
        <row r="43">
          <cell r="A43" t="str">
            <v>Channel Islands</v>
          </cell>
          <cell r="B43" t="str">
            <v>CHI</v>
          </cell>
          <cell r="C43" t="str">
            <v>GDP per capita (current US$)</v>
          </cell>
          <cell r="J43">
            <v>58093.996062536731</v>
          </cell>
          <cell r="K43">
            <v>57683.893897312773</v>
          </cell>
          <cell r="L43">
            <v>62316.219948831538</v>
          </cell>
          <cell r="M43">
            <v>61281.327224700937</v>
          </cell>
          <cell r="N43">
            <v>57339.526871356713</v>
          </cell>
          <cell r="O43">
            <v>67960.726995576842</v>
          </cell>
        </row>
        <row r="44">
          <cell r="A44" t="str">
            <v>Chile</v>
          </cell>
          <cell r="B44" t="str">
            <v>CHL</v>
          </cell>
          <cell r="C44" t="str">
            <v>GDP per capita (current US$)</v>
          </cell>
          <cell r="D44">
            <v>12767.782040626314</v>
          </cell>
          <cell r="E44">
            <v>14628.57245730367</v>
          </cell>
          <cell r="F44">
            <v>15406.492836150275</v>
          </cell>
          <cell r="G44">
            <v>15833.275919446061</v>
          </cell>
          <cell r="H44">
            <v>14666.343116858641</v>
          </cell>
          <cell r="I44">
            <v>13569.948127473281</v>
          </cell>
          <cell r="J44">
            <v>13785.687597731787</v>
          </cell>
          <cell r="K44">
            <v>15045.527850760065</v>
          </cell>
          <cell r="L44">
            <v>15795.708141248437</v>
          </cell>
          <cell r="M44">
            <v>14627.145016480032</v>
          </cell>
          <cell r="N44">
            <v>13165.386342985808</v>
          </cell>
          <cell r="O44">
            <v>16247.40101507649</v>
          </cell>
        </row>
        <row r="45">
          <cell r="A45" t="str">
            <v>China</v>
          </cell>
          <cell r="B45" t="str">
            <v>CHN</v>
          </cell>
          <cell r="C45" t="str">
            <v>GDP per capita (current US$)</v>
          </cell>
          <cell r="D45">
            <v>4550.4739242708119</v>
          </cell>
          <cell r="E45">
            <v>5614.3857385122874</v>
          </cell>
          <cell r="F45">
            <v>6300.5823523631252</v>
          </cell>
          <cell r="G45">
            <v>7020.3856820844867</v>
          </cell>
          <cell r="H45">
            <v>7636.0742227600394</v>
          </cell>
          <cell r="I45">
            <v>8016.4460158564416</v>
          </cell>
          <cell r="J45">
            <v>8094.390375121634</v>
          </cell>
          <cell r="K45">
            <v>8817.045495663162</v>
          </cell>
          <cell r="L45">
            <v>9905.406117510398</v>
          </cell>
          <cell r="M45">
            <v>10143.860206037301</v>
          </cell>
          <cell r="N45">
            <v>10408.719124774723</v>
          </cell>
          <cell r="O45">
            <v>12617.504986300362</v>
          </cell>
        </row>
        <row r="46">
          <cell r="A46" t="str">
            <v>Cote d'Ivoire</v>
          </cell>
          <cell r="B46" t="str">
            <v>CIV</v>
          </cell>
          <cell r="C46" t="str">
            <v>GDP per capita (current US$)</v>
          </cell>
          <cell r="D46">
            <v>1654.1779587522246</v>
          </cell>
          <cell r="E46">
            <v>1701.704640765231</v>
          </cell>
          <cell r="F46">
            <v>1649.301614778278</v>
          </cell>
          <cell r="G46">
            <v>1903.0542292873008</v>
          </cell>
          <cell r="H46">
            <v>2124.0194300607527</v>
          </cell>
          <cell r="I46">
            <v>1941.5818977126</v>
          </cell>
          <cell r="J46">
            <v>1999.1953715836382</v>
          </cell>
          <cell r="K46">
            <v>2113.3415252937089</v>
          </cell>
          <cell r="L46">
            <v>2295.5403346362014</v>
          </cell>
          <cell r="M46">
            <v>2290.7873789478249</v>
          </cell>
          <cell r="N46">
            <v>2349.0698820003204</v>
          </cell>
          <cell r="O46">
            <v>2613.3788930537758</v>
          </cell>
        </row>
        <row r="47">
          <cell r="A47" t="str">
            <v>Cameroon</v>
          </cell>
          <cell r="B47" t="str">
            <v>CMR</v>
          </cell>
          <cell r="C47" t="str">
            <v>GDP per capita (current US$)</v>
          </cell>
          <cell r="D47">
            <v>1383.8138641685448</v>
          </cell>
          <cell r="E47">
            <v>1497.9265856392947</v>
          </cell>
          <cell r="F47">
            <v>1433.723927143312</v>
          </cell>
          <cell r="G47">
            <v>1559.139049649556</v>
          </cell>
          <cell r="H47">
            <v>1631.7139855328869</v>
          </cell>
          <cell r="I47">
            <v>1399.6753359684712</v>
          </cell>
          <cell r="J47">
            <v>1426.0654809804475</v>
          </cell>
          <cell r="K47">
            <v>1479.8622229215493</v>
          </cell>
          <cell r="L47">
            <v>1594.0601090948931</v>
          </cell>
          <cell r="M47">
            <v>1538.6879120214817</v>
          </cell>
          <cell r="N47">
            <v>1539.1305465001901</v>
          </cell>
          <cell r="O47">
            <v>1666.9328094823175</v>
          </cell>
        </row>
        <row r="48">
          <cell r="A48" t="str">
            <v>Congo, Dem. Rep.</v>
          </cell>
          <cell r="B48" t="str">
            <v>COD</v>
          </cell>
          <cell r="C48" t="str">
            <v>GDP per capita (current US$)</v>
          </cell>
          <cell r="D48">
            <v>324.82772598143634</v>
          </cell>
          <cell r="E48">
            <v>376.37498112205242</v>
          </cell>
          <cell r="F48">
            <v>412.77626068693411</v>
          </cell>
          <cell r="G48">
            <v>444.86435739333479</v>
          </cell>
          <cell r="H48">
            <v>472.26623596157378</v>
          </cell>
          <cell r="I48">
            <v>482.06456849089312</v>
          </cell>
          <cell r="J48">
            <v>456.02795050384771</v>
          </cell>
          <cell r="K48">
            <v>451.08908863224309</v>
          </cell>
          <cell r="L48">
            <v>546.2125933315325</v>
          </cell>
          <cell r="M48">
            <v>575.88278127256831</v>
          </cell>
          <cell r="N48">
            <v>524.66668625893874</v>
          </cell>
          <cell r="O48">
            <v>577.20921519982835</v>
          </cell>
        </row>
        <row r="49">
          <cell r="A49" t="str">
            <v>Congo, Rep.</v>
          </cell>
          <cell r="B49" t="str">
            <v>COG</v>
          </cell>
          <cell r="C49" t="str">
            <v>GDP per capita (current US$)</v>
          </cell>
          <cell r="D49">
            <v>2962.7624799726723</v>
          </cell>
          <cell r="E49">
            <v>3415.0623762032037</v>
          </cell>
          <cell r="F49">
            <v>3753.8609247411482</v>
          </cell>
          <cell r="G49">
            <v>3719.6510371771315</v>
          </cell>
          <cell r="H49">
            <v>3622.5300735584392</v>
          </cell>
          <cell r="I49">
            <v>2347.8185068600396</v>
          </cell>
          <cell r="J49">
            <v>1970.2501987995506</v>
          </cell>
          <cell r="K49">
            <v>2088.5002986615032</v>
          </cell>
          <cell r="L49">
            <v>2512.3841668886325</v>
          </cell>
          <cell r="M49">
            <v>2288.8080861470344</v>
          </cell>
          <cell r="N49">
            <v>1838.4481241167441</v>
          </cell>
          <cell r="O49">
            <v>2290.3829944534259</v>
          </cell>
        </row>
        <row r="50">
          <cell r="A50" t="str">
            <v>Colombia</v>
          </cell>
          <cell r="B50" t="str">
            <v>COL</v>
          </cell>
          <cell r="C50" t="str">
            <v>GDP per capita (current US$)</v>
          </cell>
          <cell r="D50">
            <v>6392.758025640318</v>
          </cell>
          <cell r="E50">
            <v>7392.9435995631984</v>
          </cell>
          <cell r="F50">
            <v>8096.8015097752686</v>
          </cell>
          <cell r="G50">
            <v>8263.6419294221196</v>
          </cell>
          <cell r="H50">
            <v>8167.4728415627751</v>
          </cell>
          <cell r="I50">
            <v>6228.6516218609577</v>
          </cell>
          <cell r="J50">
            <v>5936.2610216682933</v>
          </cell>
          <cell r="K50">
            <v>6449.9709872607345</v>
          </cell>
          <cell r="L50">
            <v>6782.0379203318962</v>
          </cell>
          <cell r="M50">
            <v>6436.509215295313</v>
          </cell>
          <cell r="N50">
            <v>5304.2891288663659</v>
          </cell>
          <cell r="O50">
            <v>6182.7070986796862</v>
          </cell>
        </row>
        <row r="51">
          <cell r="A51" t="str">
            <v>Comoros</v>
          </cell>
          <cell r="B51" t="str">
            <v>COM</v>
          </cell>
          <cell r="C51" t="str">
            <v>GDP per capita (current US$)</v>
          </cell>
          <cell r="D51">
            <v>1384.0632838160161</v>
          </cell>
          <cell r="E51">
            <v>1526.8326381774782</v>
          </cell>
          <cell r="F51">
            <v>1483.9515585299866</v>
          </cell>
          <cell r="G51">
            <v>1595.9898185587108</v>
          </cell>
          <cell r="H51">
            <v>1608.6878750217586</v>
          </cell>
          <cell r="I51">
            <v>1322.9367746000112</v>
          </cell>
          <cell r="J51">
            <v>1357.2662288884082</v>
          </cell>
          <cell r="K51">
            <v>1414.5866893042573</v>
          </cell>
          <cell r="L51">
            <v>1531.3378108576796</v>
          </cell>
          <cell r="M51">
            <v>1510.7973226286026</v>
          </cell>
          <cell r="N51">
            <v>1519.5867798163645</v>
          </cell>
          <cell r="O51">
            <v>1577.4708406611785</v>
          </cell>
        </row>
        <row r="52">
          <cell r="A52" t="str">
            <v>Cabo Verde</v>
          </cell>
          <cell r="B52" t="str">
            <v>CPV</v>
          </cell>
          <cell r="C52" t="str">
            <v>GDP per capita (current US$)</v>
          </cell>
          <cell r="D52">
            <v>3500.977451963955</v>
          </cell>
          <cell r="E52">
            <v>3880.0691819062718</v>
          </cell>
          <cell r="F52">
            <v>3583.4617174421287</v>
          </cell>
          <cell r="G52">
            <v>3757.6599532623341</v>
          </cell>
          <cell r="H52">
            <v>3739.2782789021885</v>
          </cell>
          <cell r="I52">
            <v>3169.0789154116023</v>
          </cell>
          <cell r="J52">
            <v>3312.6967566687267</v>
          </cell>
          <cell r="K52">
            <v>3534.3435830447934</v>
          </cell>
          <cell r="L52">
            <v>3860.4548113613228</v>
          </cell>
          <cell r="M52">
            <v>3928.309095586314</v>
          </cell>
          <cell r="N52">
            <v>3223.7356021304668</v>
          </cell>
          <cell r="O52">
            <v>3557.8377754096459</v>
          </cell>
        </row>
        <row r="53">
          <cell r="A53" t="str">
            <v>Costa Rica</v>
          </cell>
          <cell r="B53" t="str">
            <v>CRI</v>
          </cell>
          <cell r="C53" t="str">
            <v>GDP per capita (current US$)</v>
          </cell>
          <cell r="D53">
            <v>8147.2439848103222</v>
          </cell>
          <cell r="E53">
            <v>9137.4551020215895</v>
          </cell>
          <cell r="F53">
            <v>9971.6516562572815</v>
          </cell>
          <cell r="G53">
            <v>10633.266559878524</v>
          </cell>
          <cell r="H53">
            <v>10737.678875394871</v>
          </cell>
          <cell r="I53">
            <v>11529.955173567148</v>
          </cell>
          <cell r="J53">
            <v>11899.813978371851</v>
          </cell>
          <cell r="K53">
            <v>12118.133618061527</v>
          </cell>
          <cell r="L53">
            <v>12383.14994695192</v>
          </cell>
          <cell r="M53">
            <v>12669.34116173959</v>
          </cell>
          <cell r="N53">
            <v>12179.256674237702</v>
          </cell>
          <cell r="O53">
            <v>12537.256746175321</v>
          </cell>
        </row>
        <row r="54">
          <cell r="A54" t="str">
            <v>Caribbean small states</v>
          </cell>
          <cell r="B54" t="str">
            <v>CSS</v>
          </cell>
          <cell r="C54" t="str">
            <v>GDP per capita (current US$)</v>
          </cell>
          <cell r="D54">
            <v>9271.1380786846239</v>
          </cell>
          <cell r="E54">
            <v>9947.6159902644013</v>
          </cell>
          <cell r="F54">
            <v>10416.841208648775</v>
          </cell>
          <cell r="G54">
            <v>10542.075211095782</v>
          </cell>
          <cell r="H54">
            <v>10711.778657226765</v>
          </cell>
          <cell r="I54">
            <v>10447.679947898347</v>
          </cell>
          <cell r="J54">
            <v>9769.4696408953423</v>
          </cell>
          <cell r="K54">
            <v>10061.086612103354</v>
          </cell>
          <cell r="L54">
            <v>10339.100779196038</v>
          </cell>
          <cell r="M54">
            <v>10409.716382657431</v>
          </cell>
          <cell r="N54">
            <v>8864.604369859806</v>
          </cell>
          <cell r="O54">
            <v>10114.146841321284</v>
          </cell>
        </row>
        <row r="55">
          <cell r="A55" t="str">
            <v>Cuba</v>
          </cell>
          <cell r="B55" t="str">
            <v>CUB</v>
          </cell>
          <cell r="C55" t="str">
            <v>GDP per capita (current US$)</v>
          </cell>
          <cell r="D55">
            <v>5275.5326010512244</v>
          </cell>
          <cell r="E55">
            <v>6106.0067919258036</v>
          </cell>
          <cell r="F55">
            <v>6467.3379142280373</v>
          </cell>
          <cell r="G55">
            <v>6814.2438435486783</v>
          </cell>
          <cell r="H55">
            <v>7117.5269100159139</v>
          </cell>
          <cell r="I55">
            <v>7683.7578905058544</v>
          </cell>
          <cell r="J55">
            <v>8055.8899073638786</v>
          </cell>
          <cell r="K55">
            <v>8543.3609684904513</v>
          </cell>
          <cell r="L55">
            <v>8831.9072223373714</v>
          </cell>
          <cell r="M55">
            <v>9139.415856057647</v>
          </cell>
          <cell r="N55">
            <v>9499.5902023043182</v>
          </cell>
        </row>
        <row r="56">
          <cell r="A56" t="str">
            <v>Curacao</v>
          </cell>
          <cell r="B56" t="str">
            <v>CUW</v>
          </cell>
          <cell r="C56" t="str">
            <v>GDP per capita (current US$)</v>
          </cell>
          <cell r="E56">
            <v>19446.456574710181</v>
          </cell>
          <cell r="F56">
            <v>19886.678368213168</v>
          </cell>
          <cell r="G56">
            <v>19762.739621628974</v>
          </cell>
          <cell r="H56">
            <v>19552.660553206963</v>
          </cell>
          <cell r="I56">
            <v>19260.269845344967</v>
          </cell>
          <cell r="J56">
            <v>18881.830615241728</v>
          </cell>
          <cell r="K56">
            <v>18788.807283932638</v>
          </cell>
          <cell r="L56">
            <v>18956.097974190656</v>
          </cell>
          <cell r="M56">
            <v>19024.177151188924</v>
          </cell>
          <cell r="N56">
            <v>16109.861750168458</v>
          </cell>
          <cell r="O56">
            <v>17717.596480258839</v>
          </cell>
        </row>
        <row r="57">
          <cell r="A57" t="str">
            <v>Cayman Islands</v>
          </cell>
          <cell r="B57" t="str">
            <v>CYM</v>
          </cell>
          <cell r="C57" t="str">
            <v>GDP per capita (current US$)</v>
          </cell>
          <cell r="D57">
            <v>76873.195320812723</v>
          </cell>
          <cell r="E57">
            <v>75435.615227105402</v>
          </cell>
          <cell r="F57">
            <v>75466.135869997088</v>
          </cell>
          <cell r="G57">
            <v>75685.358365282766</v>
          </cell>
          <cell r="H57">
            <v>76610.647967975034</v>
          </cell>
          <cell r="I57">
            <v>77295.845664777604</v>
          </cell>
          <cell r="J57">
            <v>78858.279656286628</v>
          </cell>
          <cell r="K57">
            <v>81255.112269186589</v>
          </cell>
          <cell r="L57">
            <v>85231.775151159411</v>
          </cell>
          <cell r="M57">
            <v>89846.321099182358</v>
          </cell>
          <cell r="N57">
            <v>83897.50520774888</v>
          </cell>
          <cell r="O57">
            <v>88475.600878747486</v>
          </cell>
        </row>
        <row r="58">
          <cell r="A58" t="str">
            <v>Cyprus</v>
          </cell>
          <cell r="B58" t="str">
            <v>CYP</v>
          </cell>
          <cell r="C58" t="str">
            <v>GDP per capita (current US$)</v>
          </cell>
          <cell r="D58">
            <v>31105.02734375</v>
          </cell>
          <cell r="E58">
            <v>32485.802734375</v>
          </cell>
          <cell r="F58">
            <v>28991.9296875</v>
          </cell>
          <cell r="G58">
            <v>27797.453125</v>
          </cell>
          <cell r="H58">
            <v>27244.34375</v>
          </cell>
          <cell r="I58">
            <v>23487.21875</v>
          </cell>
          <cell r="J58">
            <v>24715.142578125</v>
          </cell>
          <cell r="K58">
            <v>26697.005859375</v>
          </cell>
          <cell r="L58">
            <v>29419.88671875</v>
          </cell>
          <cell r="M58">
            <v>29417.921875</v>
          </cell>
          <cell r="N58">
            <v>28035.984375</v>
          </cell>
          <cell r="O58">
            <v>31552.03515625</v>
          </cell>
        </row>
        <row r="59">
          <cell r="A59" t="str">
            <v>Czechia</v>
          </cell>
          <cell r="B59" t="str">
            <v>CZE</v>
          </cell>
          <cell r="C59" t="str">
            <v>GDP per capita (current US$)</v>
          </cell>
          <cell r="D59">
            <v>19960.068487215722</v>
          </cell>
          <cell r="E59">
            <v>21871.266075412812</v>
          </cell>
          <cell r="F59">
            <v>19870.801212340346</v>
          </cell>
          <cell r="G59">
            <v>20133.169143135263</v>
          </cell>
          <cell r="H59">
            <v>19890.919905664778</v>
          </cell>
          <cell r="I59">
            <v>17829.698322366781</v>
          </cell>
          <cell r="J59">
            <v>18575.232027191487</v>
          </cell>
          <cell r="K59">
            <v>20636.199952434956</v>
          </cell>
          <cell r="L59">
            <v>23424.480460185496</v>
          </cell>
          <cell r="M59">
            <v>23664.847863110834</v>
          </cell>
          <cell r="N59">
            <v>22992.87938333477</v>
          </cell>
          <cell r="O59">
            <v>26822.514186211123</v>
          </cell>
        </row>
        <row r="60">
          <cell r="A60" t="str">
            <v>Germany</v>
          </cell>
          <cell r="B60" t="str">
            <v>DEU</v>
          </cell>
          <cell r="C60" t="str">
            <v>GDP per capita (current US$)</v>
          </cell>
          <cell r="D60">
            <v>41572.455948151728</v>
          </cell>
          <cell r="E60">
            <v>46705.895796335666</v>
          </cell>
          <cell r="F60">
            <v>43855.854465861754</v>
          </cell>
          <cell r="G60">
            <v>46298.922917734453</v>
          </cell>
          <cell r="H60">
            <v>48023.869984545468</v>
          </cell>
          <cell r="I60">
            <v>41103.256436376832</v>
          </cell>
          <cell r="J60">
            <v>42136.120790800269</v>
          </cell>
          <cell r="K60">
            <v>44652.589172272259</v>
          </cell>
          <cell r="L60">
            <v>47939.278288449583</v>
          </cell>
          <cell r="M60">
            <v>46793.686761599529</v>
          </cell>
          <cell r="N60">
            <v>46772.825350753665</v>
          </cell>
          <cell r="O60">
            <v>51203.554473104334</v>
          </cell>
        </row>
        <row r="61">
          <cell r="A61" t="str">
            <v>Djibouti</v>
          </cell>
          <cell r="B61" t="str">
            <v>DJI</v>
          </cell>
          <cell r="C61" t="str">
            <v>GDP per capita (current US$)</v>
          </cell>
          <cell r="D61">
            <v>1227.8208531142909</v>
          </cell>
          <cell r="E61">
            <v>1322.7262508395552</v>
          </cell>
          <cell r="F61">
            <v>1418.4608581193256</v>
          </cell>
          <cell r="G61">
            <v>2102.1979483020759</v>
          </cell>
          <cell r="H61">
            <v>2239.1145382120844</v>
          </cell>
          <cell r="I61">
            <v>2409.3119022428364</v>
          </cell>
          <cell r="J61">
            <v>2545.7387985090472</v>
          </cell>
          <cell r="K61">
            <v>2655.7332196018765</v>
          </cell>
          <cell r="L61">
            <v>2755.8382934181418</v>
          </cell>
          <cell r="M61">
            <v>2876.0436637153634</v>
          </cell>
          <cell r="N61">
            <v>2917.9962809563044</v>
          </cell>
          <cell r="O61">
            <v>3050.306281637324</v>
          </cell>
        </row>
        <row r="62">
          <cell r="A62" t="str">
            <v>Dominica</v>
          </cell>
          <cell r="B62" t="str">
            <v>DMA</v>
          </cell>
          <cell r="C62" t="str">
            <v>GDP per capita (current US$)</v>
          </cell>
          <cell r="D62">
            <v>7182.4002025441914</v>
          </cell>
          <cell r="E62">
            <v>7288.4979477746638</v>
          </cell>
          <cell r="F62">
            <v>7054.8759768943246</v>
          </cell>
          <cell r="G62">
            <v>7240.6791190847907</v>
          </cell>
          <cell r="H62">
            <v>7498.9175218377613</v>
          </cell>
          <cell r="I62">
            <v>7724.0424105737575</v>
          </cell>
          <cell r="J62">
            <v>8223.0414502979602</v>
          </cell>
          <cell r="K62">
            <v>7408.0913008231446</v>
          </cell>
          <cell r="L62">
            <v>7833.1950125011699</v>
          </cell>
          <cell r="M62">
            <v>8561.5870112146076</v>
          </cell>
          <cell r="N62">
            <v>7003.4698911704254</v>
          </cell>
          <cell r="O62">
            <v>7668.1581321696212</v>
          </cell>
        </row>
        <row r="63">
          <cell r="A63" t="str">
            <v>Denmark</v>
          </cell>
          <cell r="B63" t="str">
            <v>DNK</v>
          </cell>
          <cell r="C63" t="str">
            <v>GDP per capita (current US$)</v>
          </cell>
          <cell r="D63">
            <v>58041.398436338481</v>
          </cell>
          <cell r="E63">
            <v>61753.647131976963</v>
          </cell>
          <cell r="F63">
            <v>58507.508051785189</v>
          </cell>
          <cell r="G63">
            <v>61191.193704202844</v>
          </cell>
          <cell r="H63">
            <v>62548.984733290752</v>
          </cell>
          <cell r="I63">
            <v>53254.856370091584</v>
          </cell>
          <cell r="J63">
            <v>54663.998371919501</v>
          </cell>
          <cell r="K63">
            <v>57610.098180113484</v>
          </cell>
          <cell r="L63">
            <v>61591.928869895812</v>
          </cell>
          <cell r="M63">
            <v>59592.980688645439</v>
          </cell>
          <cell r="N63">
            <v>60915.424399546158</v>
          </cell>
          <cell r="O63">
            <v>68007.756673295429</v>
          </cell>
        </row>
        <row r="64">
          <cell r="A64" t="str">
            <v>Dominican Republic</v>
          </cell>
          <cell r="B64" t="str">
            <v>DOM</v>
          </cell>
          <cell r="C64" t="str">
            <v>GDP per capita (current US$)</v>
          </cell>
          <cell r="D64">
            <v>5509.5680540669555</v>
          </cell>
          <cell r="E64">
            <v>5859.38154480292</v>
          </cell>
          <cell r="F64">
            <v>6049.4716112183405</v>
          </cell>
          <cell r="G64">
            <v>6171.2950639204737</v>
          </cell>
          <cell r="H64">
            <v>6533.6709679806472</v>
          </cell>
          <cell r="I64">
            <v>6838.9367346602021</v>
          </cell>
          <cell r="J64">
            <v>7191.0697125476618</v>
          </cell>
          <cell r="K64">
            <v>7513.497950785546</v>
          </cell>
          <cell r="L64">
            <v>7947.1593538657007</v>
          </cell>
          <cell r="M64">
            <v>8173.344645739141</v>
          </cell>
          <cell r="N64">
            <v>7167.9149320578663</v>
          </cell>
          <cell r="O64">
            <v>8476.7496882797004</v>
          </cell>
        </row>
        <row r="65">
          <cell r="A65" t="str">
            <v>Algeria</v>
          </cell>
          <cell r="B65" t="str">
            <v>DZA</v>
          </cell>
          <cell r="C65" t="str">
            <v>GDP per capita (current US$)</v>
          </cell>
          <cell r="D65">
            <v>4495.921455483428</v>
          </cell>
          <cell r="E65">
            <v>5473.2818011032432</v>
          </cell>
          <cell r="F65">
            <v>5610.7333061033223</v>
          </cell>
          <cell r="G65">
            <v>5519.7775755237299</v>
          </cell>
          <cell r="H65">
            <v>5516.229463215619</v>
          </cell>
          <cell r="I65">
            <v>4197.4199710186758</v>
          </cell>
          <cell r="J65">
            <v>3967.2006595210719</v>
          </cell>
          <cell r="K65">
            <v>4134.9360989819461</v>
          </cell>
          <cell r="L65">
            <v>4171.795309035324</v>
          </cell>
          <cell r="M65">
            <v>4021.9836079660345</v>
          </cell>
          <cell r="N65">
            <v>3354.1573026511446</v>
          </cell>
          <cell r="O65">
            <v>3700.3111946085655</v>
          </cell>
        </row>
        <row r="66">
          <cell r="A66" t="str">
            <v>East Asia &amp; Pacific (excluding high income)</v>
          </cell>
          <cell r="B66" t="str">
            <v>EAP</v>
          </cell>
          <cell r="C66" t="str">
            <v>GDP per capita (current US$)</v>
          </cell>
          <cell r="D66">
            <v>4006.2005782492038</v>
          </cell>
          <cell r="E66">
            <v>4860.7392183189268</v>
          </cell>
          <cell r="F66">
            <v>5375.8428296297334</v>
          </cell>
          <cell r="G66">
            <v>5882.1421949077621</v>
          </cell>
          <cell r="H66">
            <v>6291.2833816202592</v>
          </cell>
          <cell r="I66">
            <v>6501.7126863937447</v>
          </cell>
          <cell r="J66">
            <v>6591.1364059945854</v>
          </cell>
          <cell r="K66">
            <v>7149.1212680569506</v>
          </cell>
          <cell r="L66">
            <v>7944.4713679197666</v>
          </cell>
          <cell r="M66">
            <v>8169.0089232590999</v>
          </cell>
          <cell r="N66">
            <v>8262.8975495793766</v>
          </cell>
          <cell r="O66">
            <v>9812.1459748148391</v>
          </cell>
        </row>
        <row r="67">
          <cell r="A67" t="str">
            <v>Early-demographic dividend</v>
          </cell>
          <cell r="B67" t="str">
            <v>EAR</v>
          </cell>
          <cell r="C67" t="str">
            <v>GDP per capita (current US$)</v>
          </cell>
          <cell r="D67">
            <v>2988.4499973441461</v>
          </cell>
          <cell r="E67">
            <v>3250.7767044306538</v>
          </cell>
          <cell r="F67">
            <v>3348.112788539378</v>
          </cell>
          <cell r="G67">
            <v>3347.1139989726962</v>
          </cell>
          <cell r="H67">
            <v>3414.437826894698</v>
          </cell>
          <cell r="I67">
            <v>3204.5085909373547</v>
          </cell>
          <cell r="J67">
            <v>3264.7250747901198</v>
          </cell>
          <cell r="K67">
            <v>3485.1095539845801</v>
          </cell>
          <cell r="L67">
            <v>3480.2807841338008</v>
          </cell>
          <cell r="M67">
            <v>3506.6341750672473</v>
          </cell>
          <cell r="N67">
            <v>3232.2471401811003</v>
          </cell>
          <cell r="O67">
            <v>3714.7139151988499</v>
          </cell>
        </row>
        <row r="68">
          <cell r="A68" t="str">
            <v>East Asia &amp; Pacific</v>
          </cell>
          <cell r="B68" t="str">
            <v>EAS</v>
          </cell>
          <cell r="C68" t="str">
            <v>GDP per capita (current US$)</v>
          </cell>
          <cell r="D68">
            <v>7721.6252625790821</v>
          </cell>
          <cell r="E68">
            <v>8890.7484243670569</v>
          </cell>
          <cell r="F68">
            <v>9435.9732395460505</v>
          </cell>
          <cell r="G68">
            <v>9468.4440293711723</v>
          </cell>
          <cell r="H68">
            <v>9694.4476452011313</v>
          </cell>
          <cell r="I68">
            <v>9586.8919919184209</v>
          </cell>
          <cell r="J68">
            <v>9855.0598229163425</v>
          </cell>
          <cell r="K68">
            <v>10452.737070063666</v>
          </cell>
          <cell r="L68">
            <v>11311.769078737501</v>
          </cell>
          <cell r="M68">
            <v>11480.703815010434</v>
          </cell>
          <cell r="N68">
            <v>11482.880499094148</v>
          </cell>
          <cell r="O68">
            <v>13119.405649959988</v>
          </cell>
        </row>
        <row r="69">
          <cell r="A69" t="str">
            <v>Europe &amp; Central Asia (excluding high income)</v>
          </cell>
          <cell r="B69" t="str">
            <v>ECA</v>
          </cell>
          <cell r="C69" t="str">
            <v>GDP per capita (current US$)</v>
          </cell>
          <cell r="D69">
            <v>7789.1471032087566</v>
          </cell>
          <cell r="E69">
            <v>9625.7355087493816</v>
          </cell>
          <cell r="F69">
            <v>10208.419726912114</v>
          </cell>
          <cell r="G69">
            <v>10750.561584708723</v>
          </cell>
          <cell r="H69">
            <v>9890.3165909540385</v>
          </cell>
          <cell r="I69">
            <v>7459.0818448765058</v>
          </cell>
          <cell r="J69">
            <v>7044.6847302473334</v>
          </cell>
          <cell r="K69">
            <v>7865.2274511544047</v>
          </cell>
          <cell r="L69">
            <v>7995.7188286625169</v>
          </cell>
          <cell r="M69">
            <v>8128.3950546914575</v>
          </cell>
          <cell r="N69">
            <v>7462.0976314897398</v>
          </cell>
          <cell r="O69">
            <v>8919.908636027385</v>
          </cell>
        </row>
        <row r="70">
          <cell r="A70" t="str">
            <v>Europe &amp; Central Asia</v>
          </cell>
          <cell r="B70" t="str">
            <v>ECS</v>
          </cell>
          <cell r="C70" t="str">
            <v>GDP per capita (current US$)</v>
          </cell>
          <cell r="D70">
            <v>23640.978824403577</v>
          </cell>
          <cell r="E70">
            <v>26151.009285007098</v>
          </cell>
          <cell r="F70">
            <v>25093.690404220113</v>
          </cell>
          <cell r="G70">
            <v>26090.302827123887</v>
          </cell>
          <cell r="H70">
            <v>26321.087962197347</v>
          </cell>
          <cell r="I70">
            <v>22560.045297463083</v>
          </cell>
          <cell r="J70">
            <v>22380.617994697845</v>
          </cell>
          <cell r="K70">
            <v>23644.780727257734</v>
          </cell>
          <cell r="L70">
            <v>25244.033792161474</v>
          </cell>
          <cell r="M70">
            <v>24870.576469299293</v>
          </cell>
          <cell r="N70">
            <v>23995.150002706268</v>
          </cell>
          <cell r="O70">
            <v>27239.940114670058</v>
          </cell>
        </row>
        <row r="71">
          <cell r="A71" t="str">
            <v>Ecuador</v>
          </cell>
          <cell r="B71" t="str">
            <v>ECU</v>
          </cell>
          <cell r="C71" t="str">
            <v>GDP per capita (current US$)</v>
          </cell>
          <cell r="D71">
            <v>4640.2463443784463</v>
          </cell>
          <cell r="E71">
            <v>5202.6564590206626</v>
          </cell>
          <cell r="F71">
            <v>5678.4557207000335</v>
          </cell>
          <cell r="G71">
            <v>6050.3546113274006</v>
          </cell>
          <cell r="H71">
            <v>6374.6314856366034</v>
          </cell>
          <cell r="I71">
            <v>6130.5866755676834</v>
          </cell>
          <cell r="J71">
            <v>6079.0887361207715</v>
          </cell>
          <cell r="K71">
            <v>6246.4042521793208</v>
          </cell>
          <cell r="L71">
            <v>6321.3494007171739</v>
          </cell>
          <cell r="M71">
            <v>6233.2581669236279</v>
          </cell>
          <cell r="N71">
            <v>5645.1992896533238</v>
          </cell>
          <cell r="O71">
            <v>5965.1328705441592</v>
          </cell>
        </row>
        <row r="72">
          <cell r="A72" t="str">
            <v>Egypt, Arab Rep.</v>
          </cell>
          <cell r="B72" t="str">
            <v>EGY</v>
          </cell>
          <cell r="C72" t="str">
            <v>GDP per capita (current US$)</v>
          </cell>
          <cell r="D72">
            <v>2509.7720341752151</v>
          </cell>
          <cell r="E72">
            <v>2645.6225349104025</v>
          </cell>
          <cell r="F72">
            <v>3059.1354277920414</v>
          </cell>
          <cell r="G72">
            <v>3088.8908340842972</v>
          </cell>
          <cell r="H72">
            <v>3196.8613807868655</v>
          </cell>
          <cell r="I72">
            <v>3370.3824471601538</v>
          </cell>
          <cell r="J72">
            <v>3331.612461346881</v>
          </cell>
          <cell r="K72">
            <v>2439.9672843996764</v>
          </cell>
          <cell r="L72">
            <v>2531.2000786453659</v>
          </cell>
          <cell r="M72">
            <v>3017.2583357894123</v>
          </cell>
          <cell r="N72">
            <v>3571.5569065135041</v>
          </cell>
          <cell r="O72">
            <v>3886.7224983901042</v>
          </cell>
        </row>
        <row r="73">
          <cell r="A73" t="str">
            <v>Euro area</v>
          </cell>
          <cell r="B73" t="str">
            <v>EMU</v>
          </cell>
          <cell r="C73" t="str">
            <v>GDP per capita (current US$)</v>
          </cell>
          <cell r="D73">
            <v>37605.035376434884</v>
          </cell>
          <cell r="E73">
            <v>40656.439272785261</v>
          </cell>
          <cell r="F73">
            <v>37594.917719142744</v>
          </cell>
          <cell r="G73">
            <v>39119.971201053726</v>
          </cell>
          <cell r="H73">
            <v>39913.121261040775</v>
          </cell>
          <cell r="I73">
            <v>34388.81037236056</v>
          </cell>
          <cell r="J73">
            <v>35164.064784060909</v>
          </cell>
          <cell r="K73">
            <v>37157.112597675761</v>
          </cell>
          <cell r="L73">
            <v>40045.566194363644</v>
          </cell>
          <cell r="M73">
            <v>39183.102342764534</v>
          </cell>
          <cell r="N73">
            <v>38161.665941974738</v>
          </cell>
          <cell r="O73">
            <v>42472.332692792435</v>
          </cell>
        </row>
        <row r="74">
          <cell r="A74" t="str">
            <v>Eritrea</v>
          </cell>
          <cell r="B74" t="str">
            <v>ERI</v>
          </cell>
          <cell r="C74" t="str">
            <v>GDP per capita (current US$)</v>
          </cell>
          <cell r="D74">
            <v>504.97246017665179</v>
          </cell>
          <cell r="E74">
            <v>643.79004231123872</v>
          </cell>
        </row>
        <row r="75">
          <cell r="A75" t="str">
            <v>Spain</v>
          </cell>
          <cell r="B75" t="str">
            <v>ESP</v>
          </cell>
          <cell r="C75" t="str">
            <v>GDP per capita (current US$)</v>
          </cell>
          <cell r="D75">
            <v>30532.480508166311</v>
          </cell>
          <cell r="E75">
            <v>31677.900308365388</v>
          </cell>
          <cell r="F75">
            <v>28322.946592327575</v>
          </cell>
          <cell r="G75">
            <v>29077.18205575657</v>
          </cell>
          <cell r="H75">
            <v>29513.651180040019</v>
          </cell>
          <cell r="I75">
            <v>25754.361029439977</v>
          </cell>
          <cell r="J75">
            <v>26537.159489454905</v>
          </cell>
          <cell r="K75">
            <v>28185.321367197186</v>
          </cell>
          <cell r="L75">
            <v>30379.72111264171</v>
          </cell>
          <cell r="M75">
            <v>29581.51855132934</v>
          </cell>
          <cell r="N75">
            <v>26959.675436732177</v>
          </cell>
          <cell r="O75">
            <v>30103.513733190994</v>
          </cell>
        </row>
        <row r="76">
          <cell r="A76" t="str">
            <v>Estonia</v>
          </cell>
          <cell r="B76" t="str">
            <v>EST</v>
          </cell>
          <cell r="C76" t="str">
            <v>GDP per capita (current US$)</v>
          </cell>
          <cell r="D76">
            <v>14663.044612646472</v>
          </cell>
          <cell r="E76">
            <v>17487.804783092288</v>
          </cell>
          <cell r="F76">
            <v>17403.205325476698</v>
          </cell>
          <cell r="G76">
            <v>19056.001922699099</v>
          </cell>
          <cell r="H76">
            <v>20261.066730388313</v>
          </cell>
          <cell r="I76">
            <v>17402.037612807875</v>
          </cell>
          <cell r="J76">
            <v>18295.342932211861</v>
          </cell>
          <cell r="K76">
            <v>20437.765376736148</v>
          </cell>
          <cell r="L76">
            <v>23165.849478643311</v>
          </cell>
          <cell r="M76">
            <v>23424.484707351341</v>
          </cell>
          <cell r="N76">
            <v>23595.243683643675</v>
          </cell>
          <cell r="O76">
            <v>27943.701219882027</v>
          </cell>
        </row>
        <row r="77">
          <cell r="A77" t="str">
            <v>Ethiopia</v>
          </cell>
          <cell r="B77" t="str">
            <v>ETH</v>
          </cell>
          <cell r="C77" t="str">
            <v>GDP per capita (current US$)</v>
          </cell>
          <cell r="D77">
            <v>335.43849527093056</v>
          </cell>
          <cell r="E77">
            <v>348.00134829146521</v>
          </cell>
          <cell r="F77">
            <v>458.55092079305729</v>
          </cell>
          <cell r="G77">
            <v>490.79247414869764</v>
          </cell>
          <cell r="H77">
            <v>557.53414836043771</v>
          </cell>
          <cell r="I77">
            <v>630.31262713248054</v>
          </cell>
          <cell r="J77">
            <v>705.61751225828846</v>
          </cell>
          <cell r="K77">
            <v>755.7526451149937</v>
          </cell>
          <cell r="L77">
            <v>758.2976902306774</v>
          </cell>
          <cell r="M77">
            <v>840.44960342713068</v>
          </cell>
          <cell r="N77">
            <v>918.65259407741826</v>
          </cell>
          <cell r="O77">
            <v>925.00069721676198</v>
          </cell>
        </row>
        <row r="78">
          <cell r="A78" t="str">
            <v>European Union</v>
          </cell>
          <cell r="B78" t="str">
            <v>EUU</v>
          </cell>
          <cell r="C78" t="str">
            <v>GDP per capita (current US$)</v>
          </cell>
          <cell r="D78">
            <v>32965.436358541192</v>
          </cell>
          <cell r="E78">
            <v>35766.563923688802</v>
          </cell>
          <cell r="F78">
            <v>33170.158263574791</v>
          </cell>
          <cell r="G78">
            <v>34564.92795093255</v>
          </cell>
          <cell r="H78">
            <v>35280.748827172742</v>
          </cell>
          <cell r="I78">
            <v>30485.75828657141</v>
          </cell>
          <cell r="J78">
            <v>31175.215853851656</v>
          </cell>
          <cell r="K78">
            <v>33088.674552720862</v>
          </cell>
          <cell r="L78">
            <v>35749.088058297049</v>
          </cell>
          <cell r="M78">
            <v>35077.728577044829</v>
          </cell>
          <cell r="N78">
            <v>34332.644963977902</v>
          </cell>
          <cell r="O78">
            <v>38436.149211448959</v>
          </cell>
        </row>
        <row r="79">
          <cell r="A79" t="str">
            <v>Fragile and conflict affected situations</v>
          </cell>
          <cell r="B79" t="str">
            <v>FCS</v>
          </cell>
          <cell r="C79" t="str">
            <v>GDP per capita (current US$)</v>
          </cell>
          <cell r="D79">
            <v>2297.911650516533</v>
          </cell>
          <cell r="E79">
            <v>2109.5344876349041</v>
          </cell>
          <cell r="F79">
            <v>2307.3143233565984</v>
          </cell>
          <cell r="G79">
            <v>2337.8478851727587</v>
          </cell>
          <cell r="H79">
            <v>2423.5746955310374</v>
          </cell>
          <cell r="I79">
            <v>1892.9612341783861</v>
          </cell>
          <cell r="J79">
            <v>1735.356248389417</v>
          </cell>
          <cell r="K79">
            <v>1795.6031633925065</v>
          </cell>
          <cell r="L79">
            <v>1847.1735343726441</v>
          </cell>
          <cell r="M79">
            <v>1906.8872156488324</v>
          </cell>
          <cell r="N79">
            <v>1697.4220537287817</v>
          </cell>
          <cell r="O79">
            <v>1780.2613919649925</v>
          </cell>
        </row>
        <row r="80">
          <cell r="A80" t="str">
            <v>Finland</v>
          </cell>
          <cell r="B80" t="str">
            <v>FIN</v>
          </cell>
          <cell r="C80" t="str">
            <v>GDP per capita (current US$)</v>
          </cell>
          <cell r="D80">
            <v>46505.303179182178</v>
          </cell>
          <cell r="E80">
            <v>51148.931636583606</v>
          </cell>
          <cell r="F80">
            <v>47708.061278446898</v>
          </cell>
          <cell r="G80">
            <v>49892.223363273639</v>
          </cell>
          <cell r="H80">
            <v>50327.240290262387</v>
          </cell>
          <cell r="I80">
            <v>42801.908116728511</v>
          </cell>
          <cell r="J80">
            <v>43814.026505697671</v>
          </cell>
          <cell r="K80">
            <v>46412.136477717337</v>
          </cell>
          <cell r="L80">
            <v>49987.626158495885</v>
          </cell>
          <cell r="M80">
            <v>48629.858228302379</v>
          </cell>
          <cell r="N80">
            <v>49169.719338849027</v>
          </cell>
          <cell r="O80">
            <v>53489.752019089843</v>
          </cell>
        </row>
        <row r="81">
          <cell r="A81" t="str">
            <v>Fiji</v>
          </cell>
          <cell r="B81" t="str">
            <v>FJI</v>
          </cell>
          <cell r="C81" t="str">
            <v>GDP per capita (current US$)</v>
          </cell>
          <cell r="D81">
            <v>3469.150224398637</v>
          </cell>
          <cell r="E81">
            <v>4160.7215851478149</v>
          </cell>
          <cell r="F81">
            <v>4359.7928451005864</v>
          </cell>
          <cell r="G81">
            <v>4586.9561650322576</v>
          </cell>
          <cell r="H81">
            <v>5305.0634002466741</v>
          </cell>
          <cell r="I81">
            <v>5105.1900392222951</v>
          </cell>
          <cell r="J81">
            <v>5368.4336586243626</v>
          </cell>
          <cell r="K81">
            <v>5825.198812603644</v>
          </cell>
          <cell r="L81">
            <v>6073.3951953724609</v>
          </cell>
          <cell r="M81">
            <v>5968.3195566638333</v>
          </cell>
          <cell r="N81">
            <v>4864.1060077130678</v>
          </cell>
          <cell r="O81">
            <v>4646.5379214191871</v>
          </cell>
        </row>
        <row r="82">
          <cell r="A82" t="str">
            <v>France</v>
          </cell>
          <cell r="B82" t="str">
            <v>FRA</v>
          </cell>
          <cell r="C82" t="str">
            <v>GDP per capita (current US$)</v>
          </cell>
          <cell r="D82">
            <v>40676.064791319084</v>
          </cell>
          <cell r="E82">
            <v>43846.466076480116</v>
          </cell>
          <cell r="F82">
            <v>40870.852364573431</v>
          </cell>
          <cell r="G82">
            <v>42602.717965267082</v>
          </cell>
          <cell r="H82">
            <v>43068.548724173241</v>
          </cell>
          <cell r="I82">
            <v>36652.922305217762</v>
          </cell>
          <cell r="J82">
            <v>37062.533572383887</v>
          </cell>
          <cell r="K82">
            <v>38781.049487083968</v>
          </cell>
          <cell r="L82">
            <v>41557.854858886865</v>
          </cell>
          <cell r="M82">
            <v>40494.898293626917</v>
          </cell>
          <cell r="N82">
            <v>39055.282928074732</v>
          </cell>
          <cell r="O82">
            <v>43658.97897812225</v>
          </cell>
        </row>
        <row r="83">
          <cell r="A83" t="str">
            <v>Faroe Islands</v>
          </cell>
          <cell r="B83" t="str">
            <v>FRO</v>
          </cell>
          <cell r="C83" t="str">
            <v>GDP per capita (current US$)</v>
          </cell>
          <cell r="D83">
            <v>48167.667514151923</v>
          </cell>
          <cell r="E83">
            <v>51786.485476358263</v>
          </cell>
          <cell r="F83">
            <v>50157.062797800158</v>
          </cell>
          <cell r="G83">
            <v>55560.136132044339</v>
          </cell>
          <cell r="H83">
            <v>60126.129213672153</v>
          </cell>
          <cell r="I83">
            <v>52726.688700340783</v>
          </cell>
          <cell r="J83">
            <v>56833.914369196726</v>
          </cell>
          <cell r="K83">
            <v>59328.233480707779</v>
          </cell>
          <cell r="L83">
            <v>62576.803752148022</v>
          </cell>
          <cell r="M83">
            <v>63382.753141993991</v>
          </cell>
          <cell r="N83">
            <v>61979.795442175899</v>
          </cell>
          <cell r="O83">
            <v>69010.166201442873</v>
          </cell>
        </row>
        <row r="84">
          <cell r="A84" t="str">
            <v>Micronesia, Fed. Sts.</v>
          </cell>
          <cell r="B84" t="str">
            <v>FSM</v>
          </cell>
          <cell r="C84" t="str">
            <v>GDP per capita (current US$)</v>
          </cell>
          <cell r="D84">
            <v>2760.0113395545973</v>
          </cell>
          <cell r="E84">
            <v>2885.4412487139321</v>
          </cell>
          <cell r="F84">
            <v>3023.5854460787937</v>
          </cell>
          <cell r="G84">
            <v>2920.7008627277664</v>
          </cell>
          <cell r="H84">
            <v>2928.4487819195774</v>
          </cell>
          <cell r="I84">
            <v>2891.3221026474939</v>
          </cell>
          <cell r="J84">
            <v>3022.6536274732771</v>
          </cell>
          <cell r="K84">
            <v>3320.3549760028977</v>
          </cell>
          <cell r="L84">
            <v>3623.3293367829874</v>
          </cell>
          <cell r="M84">
            <v>3699.0815144686162</v>
          </cell>
          <cell r="N84">
            <v>3639.4126986958772</v>
          </cell>
          <cell r="O84">
            <v>3571.3367688785565</v>
          </cell>
        </row>
        <row r="85">
          <cell r="A85" t="str">
            <v>Gabon</v>
          </cell>
          <cell r="B85" t="str">
            <v>GAB</v>
          </cell>
          <cell r="C85" t="str">
            <v>GDP per capita (current US$)</v>
          </cell>
          <cell r="D85">
            <v>8399.5973442964769</v>
          </cell>
          <cell r="E85">
            <v>10273.798451025472</v>
          </cell>
          <cell r="F85">
            <v>9348.5148680830171</v>
          </cell>
          <cell r="G85">
            <v>9250.0811173877664</v>
          </cell>
          <cell r="H85">
            <v>9255.3680370135953</v>
          </cell>
          <cell r="I85">
            <v>7090.4546341579835</v>
          </cell>
          <cell r="J85">
            <v>6722.1982219757056</v>
          </cell>
          <cell r="K85">
            <v>6975.6951968652747</v>
          </cell>
          <cell r="L85">
            <v>7694.9060451628884</v>
          </cell>
          <cell r="M85">
            <v>7523.8622784602012</v>
          </cell>
          <cell r="N85">
            <v>6680.0826703533103</v>
          </cell>
          <cell r="O85">
            <v>8635.797143749498</v>
          </cell>
        </row>
        <row r="86">
          <cell r="A86" t="str">
            <v>United Kingdom</v>
          </cell>
          <cell r="B86" t="str">
            <v>GBR</v>
          </cell>
          <cell r="C86" t="str">
            <v>GDP per capita (current US$)</v>
          </cell>
          <cell r="D86">
            <v>39693.193870123687</v>
          </cell>
          <cell r="E86">
            <v>42150.698140882145</v>
          </cell>
          <cell r="F86">
            <v>42485.58606953967</v>
          </cell>
          <cell r="G86">
            <v>43449.091717313917</v>
          </cell>
          <cell r="H86">
            <v>47447.58893226667</v>
          </cell>
          <cell r="I86">
            <v>45071.074323487279</v>
          </cell>
          <cell r="J86">
            <v>41146.077355524612</v>
          </cell>
          <cell r="K86">
            <v>40622.689388323204</v>
          </cell>
          <cell r="L86">
            <v>43306.30830493167</v>
          </cell>
          <cell r="M86">
            <v>42747.080460496007</v>
          </cell>
          <cell r="N86">
            <v>40318.416922505487</v>
          </cell>
          <cell r="O86">
            <v>46585.897564456674</v>
          </cell>
        </row>
        <row r="87">
          <cell r="A87" t="str">
            <v>Georgia</v>
          </cell>
          <cell r="B87" t="str">
            <v>GEO</v>
          </cell>
          <cell r="C87" t="str">
            <v>GDP per capita (current US$)</v>
          </cell>
          <cell r="D87">
            <v>3233.2203571448085</v>
          </cell>
          <cell r="E87">
            <v>4021.7542038806873</v>
          </cell>
          <cell r="F87">
            <v>4421.9298192654251</v>
          </cell>
          <cell r="G87">
            <v>4623.8847136939658</v>
          </cell>
          <cell r="H87">
            <v>4739.2778077550875</v>
          </cell>
          <cell r="I87">
            <v>4014.1122409911081</v>
          </cell>
          <cell r="J87">
            <v>4062.1269783861217</v>
          </cell>
          <cell r="K87">
            <v>4356.9285949639016</v>
          </cell>
          <cell r="L87">
            <v>4722.0424231414027</v>
          </cell>
          <cell r="M87">
            <v>4696.1505855561236</v>
          </cell>
          <cell r="N87">
            <v>4255.742993212536</v>
          </cell>
          <cell r="O87">
            <v>5023.2743836898453</v>
          </cell>
        </row>
        <row r="88">
          <cell r="A88" t="str">
            <v>Ghana</v>
          </cell>
          <cell r="B88" t="str">
            <v>GHA</v>
          </cell>
          <cell r="C88" t="str">
            <v>GDP per capita (current US$)</v>
          </cell>
          <cell r="D88">
            <v>1258.963903422215</v>
          </cell>
          <cell r="E88">
            <v>1501.0591712985611</v>
          </cell>
          <cell r="F88">
            <v>1536.6199156802154</v>
          </cell>
          <cell r="G88">
            <v>2282.4075011357913</v>
          </cell>
          <cell r="H88">
            <v>1942.9218687352538</v>
          </cell>
          <cell r="I88">
            <v>1711.271470783463</v>
          </cell>
          <cell r="J88">
            <v>1900.3978364640966</v>
          </cell>
          <cell r="K88">
            <v>1998.722665798557</v>
          </cell>
          <cell r="L88">
            <v>2180.0296842564467</v>
          </cell>
          <cell r="M88">
            <v>2167.9254400225382</v>
          </cell>
          <cell r="N88">
            <v>2176.5762180294241</v>
          </cell>
          <cell r="O88">
            <v>2410.877308581657</v>
          </cell>
        </row>
        <row r="89">
          <cell r="A89" t="str">
            <v>Gibraltar</v>
          </cell>
          <cell r="B89" t="str">
            <v>GIB</v>
          </cell>
          <cell r="C89" t="str">
            <v>GDP per capita (current US$)</v>
          </cell>
        </row>
        <row r="90">
          <cell r="A90" t="str">
            <v>Guinea</v>
          </cell>
          <cell r="B90" t="str">
            <v>GIN</v>
          </cell>
          <cell r="C90" t="str">
            <v>GDP per capita (current US$)</v>
          </cell>
          <cell r="D90">
            <v>667.28160191527752</v>
          </cell>
          <cell r="E90">
            <v>644.50254862905524</v>
          </cell>
          <cell r="F90">
            <v>707.96767816124157</v>
          </cell>
          <cell r="G90">
            <v>757.69227250839526</v>
          </cell>
          <cell r="H90">
            <v>774.56903955885002</v>
          </cell>
          <cell r="I90">
            <v>756.42558984806692</v>
          </cell>
          <cell r="J90">
            <v>720.47325520798984</v>
          </cell>
          <cell r="K90">
            <v>843.46427921239342</v>
          </cell>
          <cell r="L90">
            <v>944.41726859484891</v>
          </cell>
          <cell r="M90">
            <v>1043.8998861952325</v>
          </cell>
          <cell r="N90">
            <v>1073.6593389588979</v>
          </cell>
          <cell r="O90">
            <v>1189.1759994663578</v>
          </cell>
        </row>
        <row r="91">
          <cell r="A91" t="str">
            <v>Gambia, The</v>
          </cell>
          <cell r="B91" t="str">
            <v>GMB</v>
          </cell>
          <cell r="C91" t="str">
            <v>GDP per capita (current US$)</v>
          </cell>
          <cell r="D91">
            <v>796.63183877205893</v>
          </cell>
          <cell r="E91">
            <v>705.4774939082921</v>
          </cell>
          <cell r="F91">
            <v>686.55756010361313</v>
          </cell>
          <cell r="G91">
            <v>647.38553754688689</v>
          </cell>
          <cell r="H91">
            <v>561.64963926972712</v>
          </cell>
          <cell r="I91">
            <v>611.67121778299474</v>
          </cell>
          <cell r="J91">
            <v>640.67627011057004</v>
          </cell>
          <cell r="K91">
            <v>632.00101788716302</v>
          </cell>
          <cell r="L91">
            <v>683.32463789335134</v>
          </cell>
          <cell r="M91">
            <v>722.87535096420481</v>
          </cell>
          <cell r="N91">
            <v>704.03045783162565</v>
          </cell>
          <cell r="O91">
            <v>772.15145238398941</v>
          </cell>
        </row>
        <row r="92">
          <cell r="A92" t="str">
            <v>Guinea-Bissau</v>
          </cell>
          <cell r="B92" t="str">
            <v>GNB</v>
          </cell>
          <cell r="C92" t="str">
            <v>GDP per capita (current US$)</v>
          </cell>
          <cell r="D92">
            <v>542.28410121958905</v>
          </cell>
          <cell r="E92">
            <v>683.53447599203139</v>
          </cell>
          <cell r="F92">
            <v>598.57262624327404</v>
          </cell>
          <cell r="G92">
            <v>616.15992871149865</v>
          </cell>
          <cell r="H92">
            <v>605.1225464721083</v>
          </cell>
          <cell r="I92">
            <v>585.957012585401</v>
          </cell>
          <cell r="J92">
            <v>642.66639008365496</v>
          </cell>
          <cell r="K92">
            <v>718.24573776919169</v>
          </cell>
          <cell r="L92">
            <v>781.64436762749722</v>
          </cell>
          <cell r="M92">
            <v>730.61143226973581</v>
          </cell>
          <cell r="N92">
            <v>710.25813297705542</v>
          </cell>
          <cell r="O92">
            <v>795.11860503473497</v>
          </cell>
        </row>
        <row r="93">
          <cell r="A93" t="str">
            <v>Equatorial Guinea</v>
          </cell>
          <cell r="B93" t="str">
            <v>GNQ</v>
          </cell>
          <cell r="C93" t="str">
            <v>GDP per capita (current US$)</v>
          </cell>
          <cell r="D93">
            <v>14905.514569748353</v>
          </cell>
          <cell r="E93">
            <v>18659.41603607142</v>
          </cell>
          <cell r="F93">
            <v>18756.425010634535</v>
          </cell>
          <cell r="G93">
            <v>17644.594309820266</v>
          </cell>
          <cell r="H93">
            <v>16804.924931441354</v>
          </cell>
          <cell r="I93">
            <v>9788.9838039851129</v>
          </cell>
          <cell r="J93">
            <v>8035.3076655839686</v>
          </cell>
          <cell r="K93">
            <v>8410.3979803064994</v>
          </cell>
          <cell r="L93">
            <v>8719.186869654417</v>
          </cell>
          <cell r="M93">
            <v>7317.3900239270124</v>
          </cell>
          <cell r="N93">
            <v>6327.5989619233869</v>
          </cell>
          <cell r="O93">
            <v>7506.6678610370936</v>
          </cell>
        </row>
        <row r="94">
          <cell r="A94" t="str">
            <v>Greece</v>
          </cell>
          <cell r="B94" t="str">
            <v>GRC</v>
          </cell>
          <cell r="C94" t="str">
            <v>GDP per capita (current US$)</v>
          </cell>
          <cell r="D94">
            <v>26716.648826028049</v>
          </cell>
          <cell r="E94">
            <v>25483.882564493288</v>
          </cell>
          <cell r="F94">
            <v>21912.998287951716</v>
          </cell>
          <cell r="G94">
            <v>21787.787763603636</v>
          </cell>
          <cell r="H94">
            <v>21616.710009490464</v>
          </cell>
          <cell r="I94">
            <v>18083.877905654695</v>
          </cell>
          <cell r="J94">
            <v>17923.966813472132</v>
          </cell>
          <cell r="K94">
            <v>18582.089341163297</v>
          </cell>
          <cell r="L94">
            <v>19756.990456254662</v>
          </cell>
          <cell r="M94">
            <v>19144.284387555675</v>
          </cell>
          <cell r="N94">
            <v>17658.947301118911</v>
          </cell>
          <cell r="O94">
            <v>20192.596303906073</v>
          </cell>
        </row>
        <row r="95">
          <cell r="A95" t="str">
            <v>Grenada</v>
          </cell>
          <cell r="B95" t="str">
            <v>GRD</v>
          </cell>
          <cell r="C95" t="str">
            <v>GDP per capita (current US$)</v>
          </cell>
          <cell r="D95">
            <v>6760.9748841608107</v>
          </cell>
          <cell r="E95">
            <v>6775.7492782293066</v>
          </cell>
          <cell r="F95">
            <v>6900.7650759324442</v>
          </cell>
          <cell r="G95">
            <v>7205.2547652188505</v>
          </cell>
          <cell r="H95">
            <v>7726.378261759538</v>
          </cell>
          <cell r="I95">
            <v>8379.6218474315629</v>
          </cell>
          <cell r="J95">
            <v>8849.513535007758</v>
          </cell>
          <cell r="K95">
            <v>9309.2612960956758</v>
          </cell>
          <cell r="L95">
            <v>9574.3102711372048</v>
          </cell>
          <cell r="M95">
            <v>9887.920742358343</v>
          </cell>
          <cell r="N95">
            <v>8437.5367823125034</v>
          </cell>
          <cell r="O95">
            <v>9010.5127999357992</v>
          </cell>
        </row>
        <row r="96">
          <cell r="A96" t="str">
            <v>Greenland</v>
          </cell>
          <cell r="B96" t="str">
            <v>GRL</v>
          </cell>
          <cell r="C96" t="str">
            <v>GDP per capita (current US$)</v>
          </cell>
          <cell r="D96">
            <v>43988.528029049368</v>
          </cell>
          <cell r="E96">
            <v>47186.88008316281</v>
          </cell>
          <cell r="F96">
            <v>45936.959953261641</v>
          </cell>
          <cell r="G96">
            <v>47535.491035387706</v>
          </cell>
          <cell r="H96">
            <v>50485.227411926964</v>
          </cell>
          <cell r="I96">
            <v>44536.356087296343</v>
          </cell>
          <cell r="J96">
            <v>48181.874188063957</v>
          </cell>
          <cell r="K96">
            <v>50765.695647723282</v>
          </cell>
          <cell r="L96">
            <v>54545.299978624833</v>
          </cell>
          <cell r="M96">
            <v>53309.579266364723</v>
          </cell>
          <cell r="N96">
            <v>54693.51140933422</v>
          </cell>
          <cell r="O96">
            <v>57116.41387157057</v>
          </cell>
        </row>
        <row r="97">
          <cell r="A97" t="str">
            <v>Guatemala</v>
          </cell>
          <cell r="B97" t="str">
            <v>GTM</v>
          </cell>
          <cell r="C97" t="str">
            <v>GDP per capita (current US$)</v>
          </cell>
          <cell r="D97">
            <v>2852.5576518502903</v>
          </cell>
          <cell r="E97">
            <v>3228.038139632029</v>
          </cell>
          <cell r="F97">
            <v>3355.0345989209623</v>
          </cell>
          <cell r="G97">
            <v>3522.7675411025339</v>
          </cell>
          <cell r="H97">
            <v>3779.6260422507926</v>
          </cell>
          <cell r="I97">
            <v>3994.6290851901904</v>
          </cell>
          <cell r="J97">
            <v>4173.281302876585</v>
          </cell>
          <cell r="K97">
            <v>4454.0246610215809</v>
          </cell>
          <cell r="L97">
            <v>4485.7523835240117</v>
          </cell>
          <cell r="M97">
            <v>4647.8073400042722</v>
          </cell>
          <cell r="N97">
            <v>4609.8972575286889</v>
          </cell>
          <cell r="O97">
            <v>5029.4773380826773</v>
          </cell>
        </row>
        <row r="98">
          <cell r="A98" t="str">
            <v>Guam</v>
          </cell>
          <cell r="B98" t="str">
            <v>GUM</v>
          </cell>
          <cell r="C98" t="str">
            <v>GDP per capita (current US$)</v>
          </cell>
          <cell r="D98">
            <v>30011.218580394772</v>
          </cell>
          <cell r="E98">
            <v>30087.715591401095</v>
          </cell>
          <cell r="F98">
            <v>31642.146257031589</v>
          </cell>
          <cell r="G98">
            <v>32318.890897554083</v>
          </cell>
          <cell r="H98">
            <v>33483.941435929883</v>
          </cell>
          <cell r="I98">
            <v>34522.377930443276</v>
          </cell>
          <cell r="J98">
            <v>35052.807907523791</v>
          </cell>
          <cell r="K98">
            <v>35663.025040627261</v>
          </cell>
          <cell r="L98">
            <v>35902.725903793027</v>
          </cell>
          <cell r="M98">
            <v>37752.633077142047</v>
          </cell>
          <cell r="N98">
            <v>34780.861662461371</v>
          </cell>
          <cell r="O98">
            <v>35904.863546272296</v>
          </cell>
        </row>
        <row r="99">
          <cell r="A99" t="str">
            <v>Guyana</v>
          </cell>
          <cell r="B99" t="str">
            <v>GUY</v>
          </cell>
          <cell r="C99" t="str">
            <v>GDP per capita (current US$)</v>
          </cell>
          <cell r="D99">
            <v>4589.8724901527257</v>
          </cell>
          <cell r="E99">
            <v>4960.0047263907409</v>
          </cell>
          <cell r="F99">
            <v>5461.390075804431</v>
          </cell>
          <cell r="G99">
            <v>5576.2502148717322</v>
          </cell>
          <cell r="H99">
            <v>5495.3770840327052</v>
          </cell>
          <cell r="I99">
            <v>5668.4297647442299</v>
          </cell>
          <cell r="J99">
            <v>5905.3801956320467</v>
          </cell>
          <cell r="K99">
            <v>6220.9785682060919</v>
          </cell>
          <cell r="L99">
            <v>6094.9098367901524</v>
          </cell>
          <cell r="M99">
            <v>6477.2967260799296</v>
          </cell>
          <cell r="N99">
            <v>6863.0743459301657</v>
          </cell>
          <cell r="O99">
            <v>9998.5443113615547</v>
          </cell>
        </row>
        <row r="100">
          <cell r="A100" t="str">
            <v>High income</v>
          </cell>
          <cell r="B100" t="str">
            <v>HIC</v>
          </cell>
          <cell r="C100" t="str">
            <v>GDP per capita (current US$)</v>
          </cell>
          <cell r="D100">
            <v>38764.44689954177</v>
          </cell>
          <cell r="E100">
            <v>41681.642350306516</v>
          </cell>
          <cell r="F100">
            <v>41480.202773874647</v>
          </cell>
          <cell r="G100">
            <v>41752.800057639688</v>
          </cell>
          <cell r="H100">
            <v>42410.748255638857</v>
          </cell>
          <cell r="I100">
            <v>39815.140246771436</v>
          </cell>
          <cell r="J100">
            <v>40436.361941757328</v>
          </cell>
          <cell r="K100">
            <v>42079.917937449783</v>
          </cell>
          <cell r="L100">
            <v>44530.38005790647</v>
          </cell>
          <cell r="M100">
            <v>44727.734600618678</v>
          </cell>
          <cell r="N100">
            <v>43437.89431038592</v>
          </cell>
          <cell r="O100">
            <v>48351.07206608422</v>
          </cell>
        </row>
        <row r="101">
          <cell r="A101" t="str">
            <v>Hong Kong SAR, China</v>
          </cell>
          <cell r="B101" t="str">
            <v>HKG</v>
          </cell>
          <cell r="C101" t="str">
            <v>GDP per capita (current US$)</v>
          </cell>
          <cell r="D101">
            <v>32550.137885730979</v>
          </cell>
          <cell r="E101">
            <v>35142.487934454257</v>
          </cell>
          <cell r="F101">
            <v>36730.797774327228</v>
          </cell>
          <cell r="G101">
            <v>38403.777714547701</v>
          </cell>
          <cell r="H101">
            <v>40315.372217937678</v>
          </cell>
          <cell r="I101">
            <v>42432.161974044146</v>
          </cell>
          <cell r="J101">
            <v>43734.198070299921</v>
          </cell>
          <cell r="K101">
            <v>46160.429791492985</v>
          </cell>
          <cell r="L101">
            <v>48537.56688883427</v>
          </cell>
          <cell r="M101">
            <v>48359.003252211143</v>
          </cell>
          <cell r="N101">
            <v>46109.229994660913</v>
          </cell>
          <cell r="O101">
            <v>49764.793115622022</v>
          </cell>
        </row>
        <row r="102">
          <cell r="A102" t="str">
            <v>Honduras</v>
          </cell>
          <cell r="B102" t="str">
            <v>HND</v>
          </cell>
          <cell r="C102" t="str">
            <v>GDP per capita (current US$)</v>
          </cell>
          <cell r="D102">
            <v>1874.2717037259868</v>
          </cell>
          <cell r="E102">
            <v>2053.9597311262391</v>
          </cell>
          <cell r="F102">
            <v>2107.345480580092</v>
          </cell>
          <cell r="G102">
            <v>2064.55051938928</v>
          </cell>
          <cell r="H102">
            <v>2164.4245157162177</v>
          </cell>
          <cell r="I102">
            <v>2257.2252836935418</v>
          </cell>
          <cell r="J102">
            <v>2295.5362307558744</v>
          </cell>
          <cell r="K102">
            <v>2403.3060941789522</v>
          </cell>
          <cell r="L102">
            <v>2457.6860123392144</v>
          </cell>
          <cell r="M102">
            <v>2519.3661934217466</v>
          </cell>
          <cell r="N102">
            <v>2354.1214801010519</v>
          </cell>
          <cell r="O102">
            <v>2771.7226164524714</v>
          </cell>
        </row>
        <row r="103">
          <cell r="A103" t="str">
            <v>Heavily indebted poor countries (HIPC)</v>
          </cell>
          <cell r="B103" t="str">
            <v>HPC</v>
          </cell>
          <cell r="C103" t="str">
            <v>GDP per capita (current US$)</v>
          </cell>
          <cell r="D103">
            <v>831.13225129798161</v>
          </cell>
          <cell r="E103">
            <v>906.80949357107704</v>
          </cell>
          <cell r="F103">
            <v>912.77377842299984</v>
          </cell>
          <cell r="G103">
            <v>986.93145557136927</v>
          </cell>
          <cell r="H103">
            <v>1018.5059931072626</v>
          </cell>
          <cell r="I103">
            <v>961.05912289047978</v>
          </cell>
          <cell r="J103">
            <v>978.10979127652092</v>
          </cell>
          <cell r="K103">
            <v>1051.2207000108556</v>
          </cell>
          <cell r="L103">
            <v>973.03354139266548</v>
          </cell>
          <cell r="M103">
            <v>980.44393664436745</v>
          </cell>
          <cell r="N103">
            <v>964.91637621707002</v>
          </cell>
          <cell r="O103">
            <v>1043.679630086069</v>
          </cell>
        </row>
        <row r="104">
          <cell r="A104" t="str">
            <v>Croatia</v>
          </cell>
          <cell r="B104" t="str">
            <v>HRV</v>
          </cell>
          <cell r="C104" t="str">
            <v>GDP per capita (current US$)</v>
          </cell>
          <cell r="D104">
            <v>13664.208839112394</v>
          </cell>
          <cell r="E104">
            <v>14623.990530633395</v>
          </cell>
          <cell r="F104">
            <v>13410.820810254207</v>
          </cell>
          <cell r="G104">
            <v>13949.121768198818</v>
          </cell>
          <cell r="H104">
            <v>13970.983227447809</v>
          </cell>
          <cell r="I104">
            <v>12071.090955025024</v>
          </cell>
          <cell r="J104">
            <v>12550.708860000395</v>
          </cell>
          <cell r="K104">
            <v>13562.144049329625</v>
          </cell>
          <cell r="L104">
            <v>15003.140680765751</v>
          </cell>
          <cell r="M104">
            <v>15086.211739621507</v>
          </cell>
          <cell r="N104">
            <v>14236.535245464223</v>
          </cell>
          <cell r="O104">
            <v>17747.789286210664</v>
          </cell>
        </row>
        <row r="105">
          <cell r="A105" t="str">
            <v>Haiti</v>
          </cell>
          <cell r="B105" t="str">
            <v>HTI</v>
          </cell>
          <cell r="C105" t="str">
            <v>GDP per capita (current US$)</v>
          </cell>
          <cell r="D105">
            <v>1204.8620553208316</v>
          </cell>
          <cell r="E105">
            <v>1306.8453187811172</v>
          </cell>
          <cell r="F105">
            <v>1356.1727765938274</v>
          </cell>
          <cell r="G105">
            <v>1452.313547652632</v>
          </cell>
          <cell r="H105">
            <v>1454.6491747010482</v>
          </cell>
          <cell r="I105">
            <v>1405.7147857485345</v>
          </cell>
          <cell r="J105">
            <v>1313.1860951652272</v>
          </cell>
          <cell r="K105">
            <v>1389.3586230035648</v>
          </cell>
          <cell r="L105">
            <v>1489.5784061844456</v>
          </cell>
          <cell r="M105">
            <v>1345.475054820826</v>
          </cell>
          <cell r="N105">
            <v>1283.1412278466732</v>
          </cell>
          <cell r="O105">
            <v>1823.7422244079578</v>
          </cell>
        </row>
        <row r="106">
          <cell r="A106" t="str">
            <v>Hungary</v>
          </cell>
          <cell r="B106" t="str">
            <v>HUN</v>
          </cell>
          <cell r="C106" t="str">
            <v>GDP per capita (current US$)</v>
          </cell>
          <cell r="D106">
            <v>13217.504595110762</v>
          </cell>
          <cell r="E106">
            <v>14234.471576936987</v>
          </cell>
          <cell r="F106">
            <v>12984.836573013334</v>
          </cell>
          <cell r="G106">
            <v>13715.070359036083</v>
          </cell>
          <cell r="H106">
            <v>14294.258418075098</v>
          </cell>
          <cell r="I106">
            <v>12717.038597002029</v>
          </cell>
          <cell r="J106">
            <v>13104.699545745778</v>
          </cell>
          <cell r="K106">
            <v>14621.239595675515</v>
          </cell>
          <cell r="L106">
            <v>16425.205029969296</v>
          </cell>
          <cell r="M106">
            <v>16786.213639907455</v>
          </cell>
          <cell r="N106">
            <v>16125.609408540726</v>
          </cell>
          <cell r="O106">
            <v>18772.141111758065</v>
          </cell>
        </row>
        <row r="107">
          <cell r="A107" t="str">
            <v>IBRD only</v>
          </cell>
          <cell r="B107" t="str">
            <v>IBD</v>
          </cell>
          <cell r="C107" t="str">
            <v>GDP per capita (current US$)</v>
          </cell>
          <cell r="D107">
            <v>4529.8013605200631</v>
          </cell>
          <cell r="E107">
            <v>5309.5003027163566</v>
          </cell>
          <cell r="F107">
            <v>5583.2628764953661</v>
          </cell>
          <cell r="G107">
            <v>5827.2516011995813</v>
          </cell>
          <cell r="H107">
            <v>5959.8119302131545</v>
          </cell>
          <cell r="I107">
            <v>5524.9397975825541</v>
          </cell>
          <cell r="J107">
            <v>5513.3720176798251</v>
          </cell>
          <cell r="K107">
            <v>6033.4058935178437</v>
          </cell>
          <cell r="L107">
            <v>6363.7228538502113</v>
          </cell>
          <cell r="M107">
            <v>6450.7601985294577</v>
          </cell>
          <cell r="N107">
            <v>6170.4227317830164</v>
          </cell>
          <cell r="O107">
            <v>7275.4546259907311</v>
          </cell>
        </row>
        <row r="108">
          <cell r="A108" t="str">
            <v>IDA &amp; IBRD total</v>
          </cell>
          <cell r="B108" t="str">
            <v>IBT</v>
          </cell>
          <cell r="C108" t="str">
            <v>GDP per capita (current US$)</v>
          </cell>
          <cell r="D108">
            <v>3733.3957383484931</v>
          </cell>
          <cell r="E108">
            <v>4312.7921154148607</v>
          </cell>
          <cell r="F108">
            <v>4518.8304689367515</v>
          </cell>
          <cell r="G108">
            <v>4713.7542628651872</v>
          </cell>
          <cell r="H108">
            <v>4823.2271791356134</v>
          </cell>
          <cell r="I108">
            <v>4473.5452447004018</v>
          </cell>
          <cell r="J108">
            <v>4455.0133410855724</v>
          </cell>
          <cell r="K108">
            <v>4839.2817433647233</v>
          </cell>
          <cell r="L108">
            <v>5076.8844074625322</v>
          </cell>
          <cell r="M108">
            <v>5131.9667160311528</v>
          </cell>
          <cell r="N108">
            <v>4895.9749891471993</v>
          </cell>
          <cell r="O108">
            <v>5712.3577898220519</v>
          </cell>
        </row>
        <row r="109">
          <cell r="A109" t="str">
            <v>IDA total</v>
          </cell>
          <cell r="B109" t="str">
            <v>IDA</v>
          </cell>
          <cell r="C109" t="str">
            <v>GDP per capita (current US$)</v>
          </cell>
          <cell r="D109">
            <v>1239.0767639983433</v>
          </cell>
          <cell r="E109">
            <v>1231.9822943759418</v>
          </cell>
          <cell r="F109">
            <v>1267.3918909555189</v>
          </cell>
          <cell r="G109">
            <v>1348.338145250284</v>
          </cell>
          <cell r="H109">
            <v>1423.4868046624447</v>
          </cell>
          <cell r="I109">
            <v>1361.6327729146867</v>
          </cell>
          <cell r="J109">
            <v>1358.8863292090475</v>
          </cell>
          <cell r="K109">
            <v>1390.1703160994384</v>
          </cell>
          <cell r="L109">
            <v>1410.1658104227758</v>
          </cell>
          <cell r="M109">
            <v>1427.7690121175299</v>
          </cell>
          <cell r="N109">
            <v>1371.1291755426691</v>
          </cell>
          <cell r="O109">
            <v>1461.6101603223128</v>
          </cell>
        </row>
        <row r="110">
          <cell r="A110" t="str">
            <v>IDA blend</v>
          </cell>
          <cell r="B110" t="str">
            <v>IDB</v>
          </cell>
          <cell r="C110" t="str">
            <v>GDP per capita (current US$)</v>
          </cell>
          <cell r="D110">
            <v>1512.2216651800311</v>
          </cell>
          <cell r="E110">
            <v>1699.0564557918292</v>
          </cell>
          <cell r="F110">
            <v>1833.5227560873795</v>
          </cell>
          <cell r="G110">
            <v>1954.0331839475746</v>
          </cell>
          <cell r="H110">
            <v>2083.535951888206</v>
          </cell>
          <cell r="I110">
            <v>1930.7502237083854</v>
          </cell>
          <cell r="J110">
            <v>1818.7524929091976</v>
          </cell>
          <cell r="K110">
            <v>1751.9166458480445</v>
          </cell>
          <cell r="L110">
            <v>1875.7986126986937</v>
          </cell>
          <cell r="M110">
            <v>1874.5846274450971</v>
          </cell>
          <cell r="N110">
            <v>1720.7412239390355</v>
          </cell>
          <cell r="O110">
            <v>1842.0319930462772</v>
          </cell>
        </row>
        <row r="111">
          <cell r="A111" t="str">
            <v>Indonesia</v>
          </cell>
          <cell r="B111" t="str">
            <v>IDN</v>
          </cell>
          <cell r="C111" t="str">
            <v>GDP per capita (current US$)</v>
          </cell>
          <cell r="D111">
            <v>3094.443078550567</v>
          </cell>
          <cell r="E111">
            <v>3613.8008883484504</v>
          </cell>
          <cell r="F111">
            <v>3668.2120835012315</v>
          </cell>
          <cell r="G111">
            <v>3602.8855168062928</v>
          </cell>
          <cell r="H111">
            <v>3476.6248543286556</v>
          </cell>
          <cell r="I111">
            <v>3322.5816790765562</v>
          </cell>
          <cell r="J111">
            <v>3558.8188517428725</v>
          </cell>
          <cell r="K111">
            <v>3839.7850746367371</v>
          </cell>
          <cell r="L111">
            <v>3902.6616754269257</v>
          </cell>
          <cell r="M111">
            <v>4151.2275545413486</v>
          </cell>
          <cell r="N111">
            <v>3895.6181520509476</v>
          </cell>
          <cell r="O111">
            <v>4334.2159826031366</v>
          </cell>
        </row>
        <row r="112">
          <cell r="A112" t="str">
            <v>IDA only</v>
          </cell>
          <cell r="B112" t="str">
            <v>IDX</v>
          </cell>
          <cell r="C112" t="str">
            <v>GDP per capita (current US$)</v>
          </cell>
          <cell r="D112">
            <v>1102.1613854694897</v>
          </cell>
          <cell r="E112">
            <v>996.63592271936727</v>
          </cell>
          <cell r="F112">
            <v>981.98750496460343</v>
          </cell>
          <cell r="G112">
            <v>1043.138598810403</v>
          </cell>
          <cell r="H112">
            <v>1091.2139921848909</v>
          </cell>
          <cell r="I112">
            <v>1075.7318853630993</v>
          </cell>
          <cell r="J112">
            <v>1128.6803451896249</v>
          </cell>
          <cell r="K112">
            <v>1209.6999668301394</v>
          </cell>
          <cell r="L112">
            <v>1178.5244328431297</v>
          </cell>
          <cell r="M112">
            <v>1206.1379972207269</v>
          </cell>
          <cell r="N112">
            <v>1198.1511545224223</v>
          </cell>
          <cell r="O112">
            <v>1273.743880665756</v>
          </cell>
        </row>
        <row r="113">
          <cell r="A113" t="str">
            <v>Isle of Man</v>
          </cell>
          <cell r="B113" t="str">
            <v>IMN</v>
          </cell>
          <cell r="C113" t="str">
            <v>GDP per capita (current US$)</v>
          </cell>
          <cell r="D113">
            <v>70625.16853953067</v>
          </cell>
          <cell r="E113">
            <v>77838.396926257759</v>
          </cell>
          <cell r="F113">
            <v>79326.382999693626</v>
          </cell>
          <cell r="G113">
            <v>83204.747169055132</v>
          </cell>
          <cell r="H113">
            <v>91881.128361360898</v>
          </cell>
          <cell r="I113">
            <v>84753.456728058896</v>
          </cell>
          <cell r="J113">
            <v>82041.621049978115</v>
          </cell>
          <cell r="K113">
            <v>83510.303745992846</v>
          </cell>
          <cell r="L113">
            <v>89425.891388601769</v>
          </cell>
          <cell r="M113">
            <v>87152.453017404521</v>
          </cell>
          <cell r="N113">
            <v>79530.605484256783</v>
          </cell>
        </row>
        <row r="114">
          <cell r="A114" t="str">
            <v>India</v>
          </cell>
          <cell r="B114" t="str">
            <v>IND</v>
          </cell>
          <cell r="C114" t="str">
            <v>GDP per capita (current US$)</v>
          </cell>
          <cell r="D114">
            <v>1350.6344568151692</v>
          </cell>
          <cell r="E114">
            <v>1449.6033010106507</v>
          </cell>
          <cell r="F114">
            <v>1434.0179784265563</v>
          </cell>
          <cell r="G114">
            <v>1438.0569951306702</v>
          </cell>
          <cell r="H114">
            <v>1559.8637716181101</v>
          </cell>
          <cell r="I114">
            <v>1590.1743216650377</v>
          </cell>
          <cell r="J114">
            <v>1714.2795405845959</v>
          </cell>
          <cell r="K114">
            <v>1957.9698136809548</v>
          </cell>
          <cell r="L114">
            <v>1974.3777301451619</v>
          </cell>
          <cell r="M114">
            <v>2050.1637897323531</v>
          </cell>
          <cell r="N114">
            <v>1913.2197210349259</v>
          </cell>
          <cell r="O114">
            <v>2238.1271387331135</v>
          </cell>
        </row>
        <row r="115">
          <cell r="A115" t="str">
            <v>Not classified</v>
          </cell>
          <cell r="B115" t="str">
            <v>INX</v>
          </cell>
          <cell r="C115" t="str">
            <v>GDP per capita (current US$)</v>
          </cell>
        </row>
        <row r="116">
          <cell r="A116" t="str">
            <v>Ireland</v>
          </cell>
          <cell r="B116" t="str">
            <v>IRL</v>
          </cell>
          <cell r="C116" t="str">
            <v>GDP per capita (current US$)</v>
          </cell>
          <cell r="D116">
            <v>48663.600443926218</v>
          </cell>
          <cell r="E116">
            <v>52183.132931215769</v>
          </cell>
          <cell r="F116">
            <v>49054.697434064066</v>
          </cell>
          <cell r="G116">
            <v>51546.35476345491</v>
          </cell>
          <cell r="H116">
            <v>55643.059433873903</v>
          </cell>
          <cell r="I116">
            <v>62053.984438158674</v>
          </cell>
          <cell r="J116">
            <v>62895.911123929924</v>
          </cell>
          <cell r="K116">
            <v>69970.948914576788</v>
          </cell>
          <cell r="L116">
            <v>79250.387851767024</v>
          </cell>
          <cell r="M116">
            <v>80927.074671065144</v>
          </cell>
          <cell r="N116">
            <v>85420.190855608191</v>
          </cell>
          <cell r="O116">
            <v>100172.07925342052</v>
          </cell>
        </row>
        <row r="117">
          <cell r="A117" t="str">
            <v>Iran, Islamic Rep.</v>
          </cell>
          <cell r="B117" t="str">
            <v>IRN</v>
          </cell>
          <cell r="C117" t="str">
            <v>GDP per capita (current US$)</v>
          </cell>
          <cell r="D117">
            <v>6458.5739564030928</v>
          </cell>
          <cell r="E117">
            <v>8201.5816781758585</v>
          </cell>
          <cell r="F117">
            <v>8329.0020668752222</v>
          </cell>
          <cell r="G117">
            <v>6280.6818675266104</v>
          </cell>
          <cell r="H117">
            <v>5757.5433326184857</v>
          </cell>
          <cell r="I117">
            <v>4990.9367953769406</v>
          </cell>
          <cell r="J117">
            <v>5497.2432325649143</v>
          </cell>
          <cell r="K117">
            <v>5758.5907276704838</v>
          </cell>
          <cell r="L117">
            <v>3829.8298550693776</v>
          </cell>
          <cell r="M117">
            <v>3276.7532650809949</v>
          </cell>
          <cell r="N117">
            <v>2746.4194831795562</v>
          </cell>
          <cell r="O117">
            <v>4084.2003047945796</v>
          </cell>
        </row>
        <row r="118">
          <cell r="A118" t="str">
            <v>Iraq</v>
          </cell>
          <cell r="B118" t="str">
            <v>IRQ</v>
          </cell>
          <cell r="C118" t="str">
            <v>GDP per capita (current US$)</v>
          </cell>
          <cell r="D118">
            <v>4430.426241895183</v>
          </cell>
          <cell r="E118">
            <v>5736.8989589723878</v>
          </cell>
          <cell r="F118">
            <v>6437.5030762407387</v>
          </cell>
          <cell r="G118">
            <v>6612.9022521023435</v>
          </cell>
          <cell r="H118">
            <v>6215.9860331402861</v>
          </cell>
          <cell r="I118">
            <v>4416.9429228191693</v>
          </cell>
          <cell r="J118">
            <v>4305.2027015463054</v>
          </cell>
          <cell r="K118">
            <v>4725.1935733403197</v>
          </cell>
          <cell r="L118">
            <v>5601.4670610270541</v>
          </cell>
          <cell r="M118">
            <v>5621.1816949175245</v>
          </cell>
          <cell r="N118">
            <v>4251.3372527280844</v>
          </cell>
          <cell r="O118">
            <v>4770.8353427473849</v>
          </cell>
        </row>
        <row r="119">
          <cell r="A119" t="str">
            <v>Iceland</v>
          </cell>
          <cell r="B119" t="str">
            <v>ISL</v>
          </cell>
          <cell r="C119" t="str">
            <v>GDP per capita (current US$)</v>
          </cell>
          <cell r="D119">
            <v>43237.07294889581</v>
          </cell>
          <cell r="E119">
            <v>47714.592230848451</v>
          </cell>
          <cell r="F119">
            <v>45995.547878946723</v>
          </cell>
          <cell r="G119">
            <v>49804.982997837134</v>
          </cell>
          <cell r="H119">
            <v>54576.744814656486</v>
          </cell>
          <cell r="I119">
            <v>52951.681511089751</v>
          </cell>
          <cell r="J119">
            <v>61987.926362028345</v>
          </cell>
          <cell r="K119">
            <v>72010.149031625842</v>
          </cell>
          <cell r="L119">
            <v>74452.18907314472</v>
          </cell>
          <cell r="M119">
            <v>68403.144809528443</v>
          </cell>
          <cell r="N119">
            <v>58813.796983087574</v>
          </cell>
          <cell r="O119">
            <v>68594.008104442619</v>
          </cell>
        </row>
        <row r="120">
          <cell r="A120" t="str">
            <v>Israel</v>
          </cell>
          <cell r="B120" t="str">
            <v>ISR</v>
          </cell>
          <cell r="C120" t="str">
            <v>GDP per capita (current US$)</v>
          </cell>
          <cell r="D120">
            <v>31266.605317438331</v>
          </cell>
          <cell r="E120">
            <v>34354.716118223128</v>
          </cell>
          <cell r="F120">
            <v>33156.228315763758</v>
          </cell>
          <cell r="G120">
            <v>36941.842357358226</v>
          </cell>
          <cell r="H120">
            <v>38259.681095617336</v>
          </cell>
          <cell r="I120">
            <v>36206.522217162092</v>
          </cell>
          <cell r="J120">
            <v>37690.473951185937</v>
          </cell>
          <cell r="K120">
            <v>41114.781708255308</v>
          </cell>
          <cell r="L120">
            <v>42406.845426360647</v>
          </cell>
          <cell r="M120">
            <v>44452.232562309255</v>
          </cell>
          <cell r="N120">
            <v>44846.791595481562</v>
          </cell>
          <cell r="O120">
            <v>52166.812164713374</v>
          </cell>
        </row>
        <row r="121">
          <cell r="A121" t="str">
            <v>Italy</v>
          </cell>
          <cell r="B121" t="str">
            <v>ITA</v>
          </cell>
          <cell r="C121" t="str">
            <v>GDP per capita (current US$)</v>
          </cell>
          <cell r="D121">
            <v>36035.644995069903</v>
          </cell>
          <cell r="E121">
            <v>38649.639483679188</v>
          </cell>
          <cell r="F121">
            <v>35051.521269770259</v>
          </cell>
          <cell r="G121">
            <v>35560.081406229125</v>
          </cell>
          <cell r="H121">
            <v>35565.721377149064</v>
          </cell>
          <cell r="I121">
            <v>30242.386135218429</v>
          </cell>
          <cell r="J121">
            <v>30960.731508891076</v>
          </cell>
          <cell r="K121">
            <v>32406.720315013721</v>
          </cell>
          <cell r="L121">
            <v>34622.169666473499</v>
          </cell>
          <cell r="M121">
            <v>33673.750962741447</v>
          </cell>
          <cell r="N121">
            <v>31918.693493377279</v>
          </cell>
          <cell r="O121">
            <v>35770.049612085786</v>
          </cell>
        </row>
        <row r="122">
          <cell r="A122" t="str">
            <v>Jamaica</v>
          </cell>
          <cell r="B122" t="str">
            <v>JAM</v>
          </cell>
          <cell r="C122" t="str">
            <v>GDP per capita (current US$)</v>
          </cell>
          <cell r="D122">
            <v>4835.7910682050106</v>
          </cell>
          <cell r="E122">
            <v>5259.9317405919292</v>
          </cell>
          <cell r="F122">
            <v>5365.2421486110443</v>
          </cell>
          <cell r="G122">
            <v>5143.7221722064305</v>
          </cell>
          <cell r="H122">
            <v>4991.5642673471802</v>
          </cell>
          <cell r="I122">
            <v>5077.5516356571216</v>
          </cell>
          <cell r="J122">
            <v>5022.7033276605316</v>
          </cell>
          <cell r="K122">
            <v>5273.148923285049</v>
          </cell>
          <cell r="L122">
            <v>5594.493107045766</v>
          </cell>
          <cell r="M122">
            <v>5626.1704026106872</v>
          </cell>
          <cell r="N122">
            <v>4897.2647701995556</v>
          </cell>
          <cell r="O122">
            <v>5183.5811002884848</v>
          </cell>
        </row>
        <row r="123">
          <cell r="A123" t="str">
            <v>Jordan</v>
          </cell>
          <cell r="B123" t="str">
            <v>JOR</v>
          </cell>
          <cell r="C123" t="str">
            <v>GDP per capita (current US$)</v>
          </cell>
          <cell r="D123">
            <v>3914.7012310538889</v>
          </cell>
          <cell r="E123">
            <v>4152.4939809858224</v>
          </cell>
          <cell r="F123">
            <v>4386.4618185537975</v>
          </cell>
          <cell r="G123">
            <v>4477.618320708606</v>
          </cell>
          <cell r="H123">
            <v>4255.8943021338537</v>
          </cell>
          <cell r="I123">
            <v>4064.2530104364205</v>
          </cell>
          <cell r="J123">
            <v>4003.4047464117743</v>
          </cell>
          <cell r="K123">
            <v>4073.1164031466824</v>
          </cell>
          <cell r="L123">
            <v>4146.4073106321503</v>
          </cell>
          <cell r="M123">
            <v>4159.6714076534363</v>
          </cell>
          <cell r="N123">
            <v>3987.6501739941114</v>
          </cell>
          <cell r="O123">
            <v>4046.9314671067159</v>
          </cell>
        </row>
        <row r="124">
          <cell r="A124" t="str">
            <v>Japan</v>
          </cell>
          <cell r="B124" t="str">
            <v>JPN</v>
          </cell>
          <cell r="C124" t="str">
            <v>GDP per capita (current US$)</v>
          </cell>
          <cell r="D124">
            <v>44968.156234973947</v>
          </cell>
          <cell r="E124">
            <v>48760.078949421106</v>
          </cell>
          <cell r="F124">
            <v>49145.280430819279</v>
          </cell>
          <cell r="G124">
            <v>40898.647896474438</v>
          </cell>
          <cell r="H124">
            <v>38475.39524618382</v>
          </cell>
          <cell r="I124">
            <v>34960.639384338487</v>
          </cell>
          <cell r="J124">
            <v>39375.473162078131</v>
          </cell>
          <cell r="K124">
            <v>38834.052934122657</v>
          </cell>
          <cell r="L124">
            <v>39751.133098271122</v>
          </cell>
          <cell r="M124">
            <v>40415.956764954695</v>
          </cell>
          <cell r="N124">
            <v>39986.928628709051</v>
          </cell>
          <cell r="O124">
            <v>39827.126767817892</v>
          </cell>
        </row>
        <row r="125">
          <cell r="A125" t="str">
            <v>Kazakhstan</v>
          </cell>
          <cell r="B125" t="str">
            <v>KAZ</v>
          </cell>
          <cell r="C125" t="str">
            <v>GDP per capita (current US$)</v>
          </cell>
          <cell r="D125">
            <v>9070.4882528574744</v>
          </cell>
          <cell r="E125">
            <v>11633.998557192655</v>
          </cell>
          <cell r="F125">
            <v>12386.699265296294</v>
          </cell>
          <cell r="G125">
            <v>13890.633999897213</v>
          </cell>
          <cell r="H125">
            <v>12807.263069028962</v>
          </cell>
          <cell r="I125">
            <v>10510.770308287249</v>
          </cell>
          <cell r="J125">
            <v>7714.8418437602413</v>
          </cell>
          <cell r="K125">
            <v>9247.5806865979575</v>
          </cell>
          <cell r="L125">
            <v>9812.6254218850481</v>
          </cell>
          <cell r="M125">
            <v>9812.59553636276</v>
          </cell>
          <cell r="N125">
            <v>9121.6364016786411</v>
          </cell>
          <cell r="O125">
            <v>10373.789792436706</v>
          </cell>
        </row>
        <row r="126">
          <cell r="A126" t="str">
            <v>Kenya</v>
          </cell>
          <cell r="B126" t="str">
            <v>KEN</v>
          </cell>
          <cell r="C126" t="str">
            <v>GDP per capita (current US$)</v>
          </cell>
          <cell r="D126">
            <v>1093.6396277573629</v>
          </cell>
          <cell r="E126">
            <v>1099.3154653327908</v>
          </cell>
          <cell r="F126">
            <v>1289.780795200611</v>
          </cell>
          <cell r="G126">
            <v>1376.8292062766018</v>
          </cell>
          <cell r="H126">
            <v>1489.9197238099016</v>
          </cell>
          <cell r="I126">
            <v>1496.653567622561</v>
          </cell>
          <cell r="J126">
            <v>1562.0766109547837</v>
          </cell>
          <cell r="K126">
            <v>1675.988429525569</v>
          </cell>
          <cell r="L126">
            <v>1845.7834128583559</v>
          </cell>
          <cell r="M126">
            <v>1970.0800629653995</v>
          </cell>
          <cell r="N126">
            <v>1936.2507516604505</v>
          </cell>
          <cell r="O126">
            <v>2069.6611365141775</v>
          </cell>
        </row>
        <row r="127">
          <cell r="A127" t="str">
            <v>Kyrgyz Republic</v>
          </cell>
          <cell r="B127" t="str">
            <v>KGZ</v>
          </cell>
          <cell r="C127" t="str">
            <v>GDP per capita (current US$)</v>
          </cell>
          <cell r="D127">
            <v>880.03851414418637</v>
          </cell>
          <cell r="E127">
            <v>1123.8831359808048</v>
          </cell>
          <cell r="F127">
            <v>1177.9752575923812</v>
          </cell>
          <cell r="G127">
            <v>1282.4382473008811</v>
          </cell>
          <cell r="H127">
            <v>1279.7707769919525</v>
          </cell>
          <cell r="I127">
            <v>1121.0826912369678</v>
          </cell>
          <cell r="J127">
            <v>1120.6670608015743</v>
          </cell>
          <cell r="K127">
            <v>1242.7702228364003</v>
          </cell>
          <cell r="L127">
            <v>1308.1397792184675</v>
          </cell>
          <cell r="M127">
            <v>1374.0311363899791</v>
          </cell>
          <cell r="N127">
            <v>1182.5215062035702</v>
          </cell>
          <cell r="O127">
            <v>1306.1779923497904</v>
          </cell>
        </row>
        <row r="128">
          <cell r="A128" t="str">
            <v>Cambodia</v>
          </cell>
          <cell r="B128" t="str">
            <v>KHM</v>
          </cell>
          <cell r="C128" t="str">
            <v>GDP per capita (current US$)</v>
          </cell>
          <cell r="D128">
            <v>782.69573866123289</v>
          </cell>
          <cell r="E128">
            <v>880.31030442553163</v>
          </cell>
          <cell r="F128">
            <v>950.48254461215822</v>
          </cell>
          <cell r="G128">
            <v>1015.2208813492967</v>
          </cell>
          <cell r="H128">
            <v>1098.0745375085689</v>
          </cell>
          <cell r="I128">
            <v>1170.7428157832423</v>
          </cell>
          <cell r="J128">
            <v>1281.1059710973532</v>
          </cell>
          <cell r="K128">
            <v>1400.8992652609713</v>
          </cell>
          <cell r="L128">
            <v>1533.3159845603589</v>
          </cell>
          <cell r="M128">
            <v>1671.3854000976744</v>
          </cell>
          <cell r="N128">
            <v>1577.9117399324323</v>
          </cell>
          <cell r="O128">
            <v>1625.2350215137969</v>
          </cell>
        </row>
        <row r="129">
          <cell r="A129" t="str">
            <v>Kiribati</v>
          </cell>
          <cell r="B129" t="str">
            <v>KIR</v>
          </cell>
          <cell r="C129" t="str">
            <v>GDP per capita (current US$)</v>
          </cell>
          <cell r="D129">
            <v>1438.0807715079347</v>
          </cell>
          <cell r="E129">
            <v>1644.4072117190797</v>
          </cell>
          <cell r="F129">
            <v>1698.9190704490866</v>
          </cell>
          <cell r="G129">
            <v>1628.6424417852081</v>
          </cell>
          <cell r="H129">
            <v>1546.881359227146</v>
          </cell>
          <cell r="I129">
            <v>1459.1436952883114</v>
          </cell>
          <cell r="J129">
            <v>1506.2310299319834</v>
          </cell>
          <cell r="K129">
            <v>1566.4470442970862</v>
          </cell>
          <cell r="L129">
            <v>1607.2296495627079</v>
          </cell>
          <cell r="M129">
            <v>1410.0150899639593</v>
          </cell>
          <cell r="N129">
            <v>1403.9937381592115</v>
          </cell>
          <cell r="O129">
            <v>1766.1439449718821</v>
          </cell>
        </row>
        <row r="130">
          <cell r="A130" t="str">
            <v>St. Kitts and Nevis</v>
          </cell>
          <cell r="B130" t="str">
            <v>KNA</v>
          </cell>
          <cell r="C130" t="str">
            <v>GDP per capita (current US$)</v>
          </cell>
          <cell r="D130">
            <v>16427.621005390345</v>
          </cell>
          <cell r="E130">
            <v>17571.984460028008</v>
          </cell>
          <cell r="F130">
            <v>17293.806052789438</v>
          </cell>
          <cell r="G130">
            <v>18315.914675325985</v>
          </cell>
          <cell r="H130">
            <v>19945.392671333786</v>
          </cell>
          <cell r="I130">
            <v>20025.884851162104</v>
          </cell>
          <cell r="J130">
            <v>21095.254038670795</v>
          </cell>
          <cell r="K130">
            <v>22160.603629683883</v>
          </cell>
          <cell r="L130">
            <v>22548.150629639709</v>
          </cell>
          <cell r="M130">
            <v>23219.409046873836</v>
          </cell>
          <cell r="N130">
            <v>18566.017846064864</v>
          </cell>
          <cell r="O130">
            <v>18082.68798984255</v>
          </cell>
        </row>
        <row r="131">
          <cell r="A131" t="str">
            <v>Korea, Rep.</v>
          </cell>
          <cell r="B131" t="str">
            <v>KOR</v>
          </cell>
          <cell r="C131" t="str">
            <v>GDP per capita (current US$)</v>
          </cell>
          <cell r="D131">
            <v>23087.22564384756</v>
          </cell>
          <cell r="E131">
            <v>25096.263883823878</v>
          </cell>
          <cell r="F131">
            <v>25466.760517059396</v>
          </cell>
          <cell r="G131">
            <v>27182.734310193551</v>
          </cell>
          <cell r="H131">
            <v>29249.575220974195</v>
          </cell>
          <cell r="I131">
            <v>28732.231076259857</v>
          </cell>
          <cell r="J131">
            <v>29288.870438983333</v>
          </cell>
          <cell r="K131">
            <v>31616.843400468311</v>
          </cell>
          <cell r="L131">
            <v>33436.92306460641</v>
          </cell>
          <cell r="M131">
            <v>31902.416904819416</v>
          </cell>
          <cell r="N131">
            <v>31721.298018305701</v>
          </cell>
          <cell r="O131">
            <v>34997.781642784808</v>
          </cell>
        </row>
        <row r="132">
          <cell r="A132" t="str">
            <v>Kuwait</v>
          </cell>
          <cell r="B132" t="str">
            <v>KWT</v>
          </cell>
          <cell r="C132" t="str">
            <v>GDP per capita (current US$)</v>
          </cell>
          <cell r="D132">
            <v>39212.635280606431</v>
          </cell>
          <cell r="E132">
            <v>49010.320366082015</v>
          </cell>
          <cell r="F132">
            <v>51271.148649557006</v>
          </cell>
          <cell r="G132">
            <v>47762.722316676685</v>
          </cell>
          <cell r="H132">
            <v>43239.813651737742</v>
          </cell>
          <cell r="I132">
            <v>29315.196071901893</v>
          </cell>
          <cell r="J132">
            <v>27026.648196081074</v>
          </cell>
          <cell r="K132">
            <v>29258.289635943034</v>
          </cell>
          <cell r="L132">
            <v>32012.135203547143</v>
          </cell>
          <cell r="M132">
            <v>30666.220664001456</v>
          </cell>
          <cell r="N132">
            <v>24297.701141450088</v>
          </cell>
          <cell r="O132">
            <v>32186.765407673414</v>
          </cell>
        </row>
        <row r="133">
          <cell r="A133" t="str">
            <v>Latin America &amp; Caribbean (excluding high income)</v>
          </cell>
          <cell r="B133" t="str">
            <v>LAC</v>
          </cell>
          <cell r="C133" t="str">
            <v>GDP per capita (current US$)</v>
          </cell>
          <cell r="D133">
            <v>8526.030775871357</v>
          </cell>
          <cell r="E133">
            <v>9854.2896545201038</v>
          </cell>
          <cell r="F133">
            <v>9692.4046118718034</v>
          </cell>
          <cell r="G133">
            <v>9840.5985973404677</v>
          </cell>
          <cell r="H133">
            <v>9781.7237471391727</v>
          </cell>
          <cell r="I133">
            <v>8226.8924846570553</v>
          </cell>
          <cell r="J133">
            <v>7912.2790861433168</v>
          </cell>
          <cell r="K133">
            <v>8732.6153857755889</v>
          </cell>
          <cell r="L133">
            <v>8387.8490559790444</v>
          </cell>
          <cell r="M133">
            <v>8184.4245741850891</v>
          </cell>
          <cell r="N133">
            <v>6837.6304119096394</v>
          </cell>
          <cell r="O133">
            <v>7804.4482117229909</v>
          </cell>
        </row>
        <row r="134">
          <cell r="A134" t="str">
            <v>Lao PDR</v>
          </cell>
          <cell r="B134" t="str">
            <v>LAO</v>
          </cell>
          <cell r="C134" t="str">
            <v>GDP per capita (current US$)</v>
          </cell>
          <cell r="D134">
            <v>1127.8352360564629</v>
          </cell>
          <cell r="E134">
            <v>1363.7252904315387</v>
          </cell>
          <cell r="F134">
            <v>1566.0097449958391</v>
          </cell>
          <cell r="G134">
            <v>1815.4402379052715</v>
          </cell>
          <cell r="H134">
            <v>1984.5086701359792</v>
          </cell>
          <cell r="I134">
            <v>2125.4590569831389</v>
          </cell>
          <cell r="J134">
            <v>2309.0490761946048</v>
          </cell>
          <cell r="K134">
            <v>2439.4633552250953</v>
          </cell>
          <cell r="L134">
            <v>2553.3618664626638</v>
          </cell>
          <cell r="M134">
            <v>2598.5055232072259</v>
          </cell>
          <cell r="N134">
            <v>2593.3550971984691</v>
          </cell>
          <cell r="O134">
            <v>2535.6234342733183</v>
          </cell>
        </row>
        <row r="135">
          <cell r="A135" t="str">
            <v>Lebanon</v>
          </cell>
          <cell r="B135" t="str">
            <v>LBN</v>
          </cell>
          <cell r="C135" t="str">
            <v>GDP per capita (current US$)</v>
          </cell>
          <cell r="D135">
            <v>7695.2454146126192</v>
          </cell>
          <cell r="E135">
            <v>7914.1095680987546</v>
          </cell>
          <cell r="F135">
            <v>8500.1805629531045</v>
          </cell>
          <cell r="G135">
            <v>8255.209210571531</v>
          </cell>
          <cell r="H135">
            <v>7665.3796918414164</v>
          </cell>
          <cell r="I135">
            <v>7802.751367739229</v>
          </cell>
          <cell r="J135">
            <v>8172.2994759595285</v>
          </cell>
          <cell r="K135">
            <v>8679.897422112801</v>
          </cell>
          <cell r="L135">
            <v>9225.8451548801586</v>
          </cell>
          <cell r="M135">
            <v>8925.421860186505</v>
          </cell>
          <cell r="N135">
            <v>5599.9575226073348</v>
          </cell>
          <cell r="O135">
            <v>4136.1465751601254</v>
          </cell>
        </row>
        <row r="136">
          <cell r="A136" t="str">
            <v>Liberia</v>
          </cell>
          <cell r="B136" t="str">
            <v>LBR</v>
          </cell>
          <cell r="C136" t="str">
            <v>GDP per capita (current US$)</v>
          </cell>
          <cell r="D136">
            <v>497.0203653970342</v>
          </cell>
          <cell r="E136">
            <v>573.52642215658375</v>
          </cell>
          <cell r="F136">
            <v>644.45557674283316</v>
          </cell>
          <cell r="G136">
            <v>717.63575333390702</v>
          </cell>
          <cell r="H136">
            <v>713.73488238920311</v>
          </cell>
          <cell r="I136">
            <v>699.66294685396463</v>
          </cell>
          <cell r="J136">
            <v>722.13122678941806</v>
          </cell>
          <cell r="K136">
            <v>706.89269197484646</v>
          </cell>
          <cell r="L136">
            <v>700.0370393777057</v>
          </cell>
          <cell r="M136">
            <v>665.87844756843583</v>
          </cell>
          <cell r="N136">
            <v>597.52969189304781</v>
          </cell>
          <cell r="O136">
            <v>675.66318584915973</v>
          </cell>
        </row>
        <row r="137">
          <cell r="A137" t="str">
            <v>Libya</v>
          </cell>
          <cell r="B137" t="str">
            <v>LBY</v>
          </cell>
          <cell r="C137" t="str">
            <v>GDP per capita (current US$)</v>
          </cell>
          <cell r="D137">
            <v>11611.358595305446</v>
          </cell>
          <cell r="E137">
            <v>7784.1332136926158</v>
          </cell>
          <cell r="F137">
            <v>15765.419790482216</v>
          </cell>
          <cell r="G137">
            <v>12589.529714660155</v>
          </cell>
          <cell r="H137">
            <v>9408.7525464233786</v>
          </cell>
          <cell r="I137">
            <v>7867.5157310241157</v>
          </cell>
          <cell r="J137">
            <v>7945.0060501691878</v>
          </cell>
          <cell r="K137">
            <v>10529.116268567988</v>
          </cell>
          <cell r="L137">
            <v>11838.298707500018</v>
          </cell>
          <cell r="M137">
            <v>10542.429020335816</v>
          </cell>
          <cell r="N137">
            <v>7034.6583645116589</v>
          </cell>
          <cell r="O137">
            <v>5908.9513231650999</v>
          </cell>
        </row>
        <row r="138">
          <cell r="A138" t="str">
            <v>St. Lucia</v>
          </cell>
          <cell r="B138" t="str">
            <v>LCA</v>
          </cell>
          <cell r="C138" t="str">
            <v>GDP per capita (current US$)</v>
          </cell>
          <cell r="D138">
            <v>8672.1289985688727</v>
          </cell>
          <cell r="E138">
            <v>9110.7518102202812</v>
          </cell>
          <cell r="F138">
            <v>9231.6618274890952</v>
          </cell>
          <cell r="G138">
            <v>9542.7135742577921</v>
          </cell>
          <cell r="H138">
            <v>10007.186885290361</v>
          </cell>
          <cell r="I138">
            <v>10290.350479277897</v>
          </cell>
          <cell r="J138">
            <v>10574.302599266746</v>
          </cell>
          <cell r="K138">
            <v>11270.432899102541</v>
          </cell>
          <cell r="L138">
            <v>11563.872065985755</v>
          </cell>
          <cell r="M138">
            <v>11726.677148357821</v>
          </cell>
          <cell r="N138">
            <v>8458.0750626265781</v>
          </cell>
          <cell r="O138">
            <v>9414.1377407265154</v>
          </cell>
        </row>
        <row r="139">
          <cell r="A139" t="str">
            <v>Latin America &amp; Caribbean</v>
          </cell>
          <cell r="B139" t="str">
            <v>LCN</v>
          </cell>
          <cell r="C139" t="str">
            <v>GDP per capita (current US$)</v>
          </cell>
          <cell r="D139">
            <v>9083.5416438877837</v>
          </cell>
          <cell r="E139">
            <v>10224.397117652852</v>
          </cell>
          <cell r="F139">
            <v>10221.926059633039</v>
          </cell>
          <cell r="G139">
            <v>10363.643872092378</v>
          </cell>
          <cell r="H139">
            <v>10458.759046741816</v>
          </cell>
          <cell r="I139">
            <v>8652.4399654611134</v>
          </cell>
          <cell r="J139">
            <v>8363.8841872104367</v>
          </cell>
          <cell r="K139">
            <v>9202.6448276922765</v>
          </cell>
          <cell r="L139">
            <v>8920.9438167828157</v>
          </cell>
          <cell r="M139">
            <v>8713.5436460741985</v>
          </cell>
          <cell r="N139">
            <v>7344.0609222817748</v>
          </cell>
          <cell r="O139">
            <v>8413.2601171312199</v>
          </cell>
        </row>
        <row r="140">
          <cell r="A140" t="str">
            <v>Least developed countries: UN classification</v>
          </cell>
          <cell r="B140" t="str">
            <v>LDC</v>
          </cell>
          <cell r="C140" t="str">
            <v>GDP per capita (current US$)</v>
          </cell>
          <cell r="D140">
            <v>818.45439082555527</v>
          </cell>
          <cell r="E140">
            <v>928.01094175982212</v>
          </cell>
          <cell r="F140">
            <v>950.88951628741029</v>
          </cell>
          <cell r="G140">
            <v>1011.2237721166995</v>
          </cell>
          <cell r="H140">
            <v>1060.7604124099119</v>
          </cell>
          <cell r="I140">
            <v>1003.2226553138514</v>
          </cell>
          <cell r="J140">
            <v>1016.0809259918972</v>
          </cell>
          <cell r="K140">
            <v>1104.7946636649276</v>
          </cell>
          <cell r="L140">
            <v>1063.2091302576932</v>
          </cell>
          <cell r="M140">
            <v>1089.8717778931593</v>
          </cell>
          <cell r="N140">
            <v>1082.6002212140513</v>
          </cell>
          <cell r="O140">
            <v>1151.7818362148469</v>
          </cell>
        </row>
        <row r="141">
          <cell r="A141" t="str">
            <v>Low income</v>
          </cell>
          <cell r="B141" t="str">
            <v>LIC</v>
          </cell>
          <cell r="C141" t="str">
            <v>GDP per capita (current US$)</v>
          </cell>
          <cell r="D141">
            <v>1158.0357511900129</v>
          </cell>
          <cell r="E141">
            <v>819.7168186359122</v>
          </cell>
          <cell r="F141">
            <v>756.66190139328853</v>
          </cell>
          <cell r="G141">
            <v>752.72153896804832</v>
          </cell>
          <cell r="H141">
            <v>790.08051376843014</v>
          </cell>
          <cell r="I141">
            <v>772.24078495230719</v>
          </cell>
          <cell r="J141">
            <v>743.60366854985034</v>
          </cell>
          <cell r="K141">
            <v>800.55640923030614</v>
          </cell>
          <cell r="L141">
            <v>659.11978376284696</v>
          </cell>
          <cell r="M141">
            <v>681.74685789319744</v>
          </cell>
          <cell r="N141">
            <v>653.67381804384604</v>
          </cell>
          <cell r="O141">
            <v>682.78266910265017</v>
          </cell>
        </row>
        <row r="142">
          <cell r="A142" t="str">
            <v>Liechtenstein</v>
          </cell>
          <cell r="B142" t="str">
            <v>LIE</v>
          </cell>
          <cell r="C142" t="str">
            <v>GDP per capita (current US$)</v>
          </cell>
          <cell r="D142">
            <v>141466.87537919759</v>
          </cell>
          <cell r="E142">
            <v>158603.6039261015</v>
          </cell>
          <cell r="F142">
            <v>149461.70894907042</v>
          </cell>
          <cell r="G142">
            <v>173659.4965285949</v>
          </cell>
          <cell r="H142">
            <v>179467.50690417597</v>
          </cell>
          <cell r="I142">
            <v>167809.2126811104</v>
          </cell>
          <cell r="J142">
            <v>165845.92884759861</v>
          </cell>
          <cell r="K142">
            <v>170875.7399114877</v>
          </cell>
          <cell r="L142">
            <v>175286.61927431193</v>
          </cell>
          <cell r="M142">
            <v>167259.16031181638</v>
          </cell>
          <cell r="N142">
            <v>165284.49712245335</v>
          </cell>
          <cell r="O142">
            <v>184083.32137398407</v>
          </cell>
        </row>
        <row r="143">
          <cell r="A143" t="str">
            <v>Sri Lanka</v>
          </cell>
          <cell r="B143" t="str">
            <v>LKA</v>
          </cell>
          <cell r="C143" t="str">
            <v>GDP per capita (current US$)</v>
          </cell>
          <cell r="D143">
            <v>2836.9740978506497</v>
          </cell>
          <cell r="E143">
            <v>3248.0402148286903</v>
          </cell>
          <cell r="F143">
            <v>3351.8924887196508</v>
          </cell>
          <cell r="G143">
            <v>3643.8324485381581</v>
          </cell>
          <cell r="H143">
            <v>3885.6236095180275</v>
          </cell>
          <cell r="I143">
            <v>3990.3531233888007</v>
          </cell>
          <cell r="J143">
            <v>4107.8297615799293</v>
          </cell>
          <cell r="K143">
            <v>4388.2019075340377</v>
          </cell>
          <cell r="L143">
            <v>4360.5847416438255</v>
          </cell>
          <cell r="M143">
            <v>4082.6940475654847</v>
          </cell>
          <cell r="N143">
            <v>3852.3899675542098</v>
          </cell>
          <cell r="O143">
            <v>3994.2469579055964</v>
          </cell>
        </row>
        <row r="144">
          <cell r="A144" t="str">
            <v>Lower middle income</v>
          </cell>
          <cell r="B144" t="str">
            <v>LMC</v>
          </cell>
          <cell r="C144" t="str">
            <v>GDP per capita (current US$)</v>
          </cell>
          <cell r="D144">
            <v>1690.2567792918142</v>
          </cell>
          <cell r="E144">
            <v>1902.8194135983047</v>
          </cell>
          <cell r="F144">
            <v>1971.9971570620821</v>
          </cell>
          <cell r="G144">
            <v>1982.5702931398991</v>
          </cell>
          <cell r="H144">
            <v>2052.7572622194034</v>
          </cell>
          <cell r="I144">
            <v>1969.2721022446601</v>
          </cell>
          <cell r="J144">
            <v>2035.5113413958761</v>
          </cell>
          <cell r="K144">
            <v>2156.0915320912977</v>
          </cell>
          <cell r="L144">
            <v>2178.1823246700878</v>
          </cell>
          <cell r="M144">
            <v>2235.3918159885584</v>
          </cell>
          <cell r="N144">
            <v>2123.3823181622342</v>
          </cell>
          <cell r="O144">
            <v>2404.5517940413529</v>
          </cell>
        </row>
        <row r="145">
          <cell r="A145" t="str">
            <v>Low &amp; middle income</v>
          </cell>
          <cell r="B145" t="str">
            <v>LMY</v>
          </cell>
          <cell r="C145" t="str">
            <v>GDP per capita (current US$)</v>
          </cell>
          <cell r="D145">
            <v>3552.482048218465</v>
          </cell>
          <cell r="E145">
            <v>4136.003014498895</v>
          </cell>
          <cell r="F145">
            <v>4340.9147143572045</v>
          </cell>
          <cell r="G145">
            <v>4534.2050399818299</v>
          </cell>
          <cell r="H145">
            <v>4626.7177223812578</v>
          </cell>
          <cell r="I145">
            <v>4329.8360300885452</v>
          </cell>
          <cell r="J145">
            <v>4312.0512516481112</v>
          </cell>
          <cell r="K145">
            <v>4680.477890062024</v>
          </cell>
          <cell r="L145">
            <v>4900.3464079946234</v>
          </cell>
          <cell r="M145">
            <v>4957.6107520928126</v>
          </cell>
          <cell r="N145">
            <v>4729.7669869041301</v>
          </cell>
          <cell r="O145">
            <v>5520.3184497660768</v>
          </cell>
        </row>
        <row r="146">
          <cell r="A146" t="str">
            <v>Lesotho</v>
          </cell>
          <cell r="B146" t="str">
            <v>LSO</v>
          </cell>
          <cell r="C146" t="str">
            <v>GDP per capita (current US$)</v>
          </cell>
          <cell r="D146">
            <v>1104.8005378582641</v>
          </cell>
          <cell r="E146">
            <v>1265.8638666722557</v>
          </cell>
          <cell r="F146">
            <v>1205.8600025895423</v>
          </cell>
          <cell r="G146">
            <v>1141.361038103691</v>
          </cell>
          <cell r="H146">
            <v>1165.0507051114964</v>
          </cell>
          <cell r="I146">
            <v>1113.86863173964</v>
          </cell>
          <cell r="J146">
            <v>986.26525681421765</v>
          </cell>
          <cell r="K146">
            <v>1062.7123987312236</v>
          </cell>
          <cell r="L146">
            <v>1162.9787920518565</v>
          </cell>
          <cell r="M146">
            <v>1094.499437754959</v>
          </cell>
          <cell r="N146">
            <v>939.50424905676925</v>
          </cell>
          <cell r="O146">
            <v>1040.308622707742</v>
          </cell>
        </row>
        <row r="147">
          <cell r="A147" t="str">
            <v>Late-demographic dividend</v>
          </cell>
          <cell r="B147" t="str">
            <v>LTE</v>
          </cell>
          <cell r="C147" t="str">
            <v>GDP per capita (current US$)</v>
          </cell>
          <cell r="D147">
            <v>6209.4219457629561</v>
          </cell>
          <cell r="E147">
            <v>7520.8045126681309</v>
          </cell>
          <cell r="F147">
            <v>7991.7062266532957</v>
          </cell>
          <cell r="G147">
            <v>8544.8678536616626</v>
          </cell>
          <cell r="H147">
            <v>8812.3581602743343</v>
          </cell>
          <cell r="I147">
            <v>8213.6923866747311</v>
          </cell>
          <cell r="J147">
            <v>8182.5037794284872</v>
          </cell>
          <cell r="K147">
            <v>9021.9424131932192</v>
          </cell>
          <cell r="L147">
            <v>9839.7040103706095</v>
          </cell>
          <cell r="M147">
            <v>9979.3742374344511</v>
          </cell>
          <cell r="N147">
            <v>9720.8584496114327</v>
          </cell>
          <cell r="O147">
            <v>11554.2868836793</v>
          </cell>
        </row>
        <row r="148">
          <cell r="A148" t="str">
            <v>Lithuania</v>
          </cell>
          <cell r="B148" t="str">
            <v>LTU</v>
          </cell>
          <cell r="C148" t="str">
            <v>GDP per capita (current US$)</v>
          </cell>
          <cell r="D148">
            <v>11987.508411647046</v>
          </cell>
          <cell r="E148">
            <v>14376.94786439316</v>
          </cell>
          <cell r="F148">
            <v>14367.70942487197</v>
          </cell>
          <cell r="G148">
            <v>15729.652466651236</v>
          </cell>
          <cell r="H148">
            <v>16551.018202077976</v>
          </cell>
          <cell r="I148">
            <v>14263.964577349474</v>
          </cell>
          <cell r="J148">
            <v>15008.313244552995</v>
          </cell>
          <cell r="K148">
            <v>16885.407394837479</v>
          </cell>
          <cell r="L148">
            <v>19186.359591640645</v>
          </cell>
          <cell r="M148">
            <v>19598.400870435693</v>
          </cell>
          <cell r="N148">
            <v>20363.924405008358</v>
          </cell>
          <cell r="O148">
            <v>23712.5357765275</v>
          </cell>
        </row>
        <row r="149">
          <cell r="A149" t="str">
            <v>Luxembourg</v>
          </cell>
          <cell r="B149" t="str">
            <v>LUX</v>
          </cell>
          <cell r="C149" t="str">
            <v>GDP per capita (current US$)</v>
          </cell>
          <cell r="D149">
            <v>110885.9913787237</v>
          </cell>
          <cell r="E149">
            <v>119025.05720346735</v>
          </cell>
          <cell r="F149">
            <v>112584.6762709582</v>
          </cell>
          <cell r="G149">
            <v>120000.1407298601</v>
          </cell>
          <cell r="H149">
            <v>123678.70214327278</v>
          </cell>
          <cell r="I149">
            <v>105462.01258442263</v>
          </cell>
          <cell r="J149">
            <v>106899.29354955467</v>
          </cell>
          <cell r="K149">
            <v>110193.2137972288</v>
          </cell>
          <cell r="L149">
            <v>116786.51165467531</v>
          </cell>
          <cell r="M149">
            <v>112621.82133740172</v>
          </cell>
          <cell r="N149">
            <v>117370.49690015952</v>
          </cell>
          <cell r="O149">
            <v>133590.14697558613</v>
          </cell>
        </row>
        <row r="150">
          <cell r="A150" t="str">
            <v>Latvia</v>
          </cell>
          <cell r="B150" t="str">
            <v>LVA</v>
          </cell>
          <cell r="C150" t="str">
            <v>GDP per capita (current US$)</v>
          </cell>
          <cell r="D150">
            <v>11420.994003283575</v>
          </cell>
          <cell r="E150">
            <v>13338.96223508517</v>
          </cell>
          <cell r="F150">
            <v>13847.33793931943</v>
          </cell>
          <cell r="G150">
            <v>15007.491856171901</v>
          </cell>
          <cell r="H150">
            <v>15742.39133819052</v>
          </cell>
          <cell r="I150">
            <v>13786.456795311369</v>
          </cell>
          <cell r="J150">
            <v>14331.751588505293</v>
          </cell>
          <cell r="K150">
            <v>15695.115154106012</v>
          </cell>
          <cell r="L150">
            <v>17865.031094763908</v>
          </cell>
          <cell r="M150">
            <v>17945.222216498118</v>
          </cell>
          <cell r="N150">
            <v>18207.139640862781</v>
          </cell>
          <cell r="O150">
            <v>21080.177449183884</v>
          </cell>
        </row>
        <row r="151">
          <cell r="A151" t="str">
            <v>Macao SAR, China</v>
          </cell>
          <cell r="B151" t="str">
            <v>MAC</v>
          </cell>
          <cell r="C151" t="str">
            <v>GDP per capita (current US$)</v>
          </cell>
          <cell r="D151">
            <v>50676.389192851653</v>
          </cell>
          <cell r="E151">
            <v>64528.360140716657</v>
          </cell>
          <cell r="F151">
            <v>74111.605824236176</v>
          </cell>
          <cell r="G151">
            <v>86853.473423225863</v>
          </cell>
          <cell r="H151">
            <v>90873.602486567077</v>
          </cell>
          <cell r="I151">
            <v>73220.631734408496</v>
          </cell>
          <cell r="J151">
            <v>71919.052669955068</v>
          </cell>
          <cell r="K151">
            <v>78985.632294576993</v>
          </cell>
          <cell r="L151">
            <v>84923.308755835009</v>
          </cell>
          <cell r="M151">
            <v>83183.47238630458</v>
          </cell>
          <cell r="N151">
            <v>37646.495652778525</v>
          </cell>
          <cell r="O151">
            <v>43873.417161335594</v>
          </cell>
        </row>
        <row r="152">
          <cell r="A152" t="str">
            <v>St. Martin (French part)</v>
          </cell>
          <cell r="B152" t="str">
            <v>MAF</v>
          </cell>
          <cell r="C152" t="str">
            <v>GDP per capita (current US$)</v>
          </cell>
          <cell r="E152">
            <v>21344.590315726418</v>
          </cell>
          <cell r="H152">
            <v>21920.018045821806</v>
          </cell>
        </row>
        <row r="153">
          <cell r="A153" t="str">
            <v>Morocco</v>
          </cell>
          <cell r="B153" t="str">
            <v>MAR</v>
          </cell>
          <cell r="C153" t="str">
            <v>GDP per capita (current US$)</v>
          </cell>
          <cell r="D153">
            <v>3067.85180664063</v>
          </cell>
          <cell r="E153">
            <v>3302.453125</v>
          </cell>
          <cell r="F153">
            <v>3164.00463867188</v>
          </cell>
          <cell r="G153">
            <v>3377.6435546875</v>
          </cell>
          <cell r="H153">
            <v>3430.53466796875</v>
          </cell>
          <cell r="I153">
            <v>3139.22827148438</v>
          </cell>
          <cell r="J153">
            <v>3132.9521484375</v>
          </cell>
          <cell r="K153">
            <v>3288.50268554688</v>
          </cell>
          <cell r="L153">
            <v>3492.67236328125</v>
          </cell>
          <cell r="M153">
            <v>3498.58251953125</v>
          </cell>
          <cell r="N153">
            <v>3258.10498046875</v>
          </cell>
          <cell r="O153">
            <v>3795.38696289063</v>
          </cell>
        </row>
        <row r="154">
          <cell r="A154" t="str">
            <v>Monaco</v>
          </cell>
          <cell r="B154" t="str">
            <v>MCO</v>
          </cell>
          <cell r="C154" t="str">
            <v>GDP per capita (current US$)</v>
          </cell>
          <cell r="D154">
            <v>161780.74748327237</v>
          </cell>
          <cell r="E154">
            <v>179369.2934840238</v>
          </cell>
          <cell r="F154">
            <v>165497.07220596186</v>
          </cell>
          <cell r="G154">
            <v>185055.48741195895</v>
          </cell>
          <cell r="H154">
            <v>195772.67304260877</v>
          </cell>
          <cell r="I154">
            <v>170338.60036809705</v>
          </cell>
          <cell r="J154">
            <v>174606.49383499808</v>
          </cell>
          <cell r="K154">
            <v>173611.7843010223</v>
          </cell>
          <cell r="L154">
            <v>194287.09331266047</v>
          </cell>
          <cell r="M154">
            <v>199382.78120688218</v>
          </cell>
          <cell r="N154">
            <v>182537.30460069727</v>
          </cell>
          <cell r="O154">
            <v>234317.08481827597</v>
          </cell>
        </row>
        <row r="155">
          <cell r="A155" t="str">
            <v>Moldova</v>
          </cell>
          <cell r="B155" t="str">
            <v>MDA</v>
          </cell>
          <cell r="C155" t="str">
            <v>GDP per capita (current US$)</v>
          </cell>
          <cell r="D155">
            <v>2436.7993586401044</v>
          </cell>
          <cell r="E155">
            <v>2941.3621187423432</v>
          </cell>
          <cell r="F155">
            <v>3044.8084787624766</v>
          </cell>
          <cell r="G155">
            <v>3321.0439168915445</v>
          </cell>
          <cell r="H155">
            <v>3289.1678458869487</v>
          </cell>
          <cell r="I155">
            <v>2749.9130382539502</v>
          </cell>
          <cell r="J155">
            <v>2847.6350688224497</v>
          </cell>
          <cell r="K155">
            <v>3454.9546903911255</v>
          </cell>
          <cell r="L155">
            <v>4156.957500222994</v>
          </cell>
          <cell r="M155">
            <v>4404.9504224959683</v>
          </cell>
          <cell r="N155">
            <v>4376.242493183393</v>
          </cell>
          <cell r="O155">
            <v>5235.6360441629204</v>
          </cell>
        </row>
        <row r="156">
          <cell r="A156" t="str">
            <v>Madagascar</v>
          </cell>
          <cell r="B156" t="str">
            <v>MDG</v>
          </cell>
          <cell r="C156" t="str">
            <v>GDP per capita (current US$)</v>
          </cell>
          <cell r="D156">
            <v>459.37540799878116</v>
          </cell>
          <cell r="E156">
            <v>516.90253924404533</v>
          </cell>
          <cell r="F156">
            <v>504.17373779066395</v>
          </cell>
          <cell r="G156">
            <v>526.68801970534855</v>
          </cell>
          <cell r="H156">
            <v>517.13618319738748</v>
          </cell>
          <cell r="I156">
            <v>455.63803452818155</v>
          </cell>
          <cell r="J156">
            <v>464.61615841429199</v>
          </cell>
          <cell r="K156">
            <v>503.49805868023725</v>
          </cell>
          <cell r="L156">
            <v>512.54399151857535</v>
          </cell>
          <cell r="M156">
            <v>512.27966558266621</v>
          </cell>
          <cell r="N156">
            <v>462.40422880067013</v>
          </cell>
          <cell r="O156">
            <v>503.35208114481054</v>
          </cell>
        </row>
        <row r="157">
          <cell r="A157" t="str">
            <v>Maldives</v>
          </cell>
          <cell r="B157" t="str">
            <v>MDV</v>
          </cell>
          <cell r="C157" t="str">
            <v>GDP per capita (current US$)</v>
          </cell>
          <cell r="D157">
            <v>7158.0614110143124</v>
          </cell>
          <cell r="E157">
            <v>7409.3317042723211</v>
          </cell>
          <cell r="F157">
            <v>7447.4154543920313</v>
          </cell>
          <cell r="G157">
            <v>8222.5580219185904</v>
          </cell>
          <cell r="H157">
            <v>8872.1286636899622</v>
          </cell>
          <cell r="I157">
            <v>9434.3119096407499</v>
          </cell>
          <cell r="J157">
            <v>9640.319190544009</v>
          </cell>
          <cell r="K157">
            <v>10063.003710173314</v>
          </cell>
          <cell r="L157">
            <v>10823.61048313259</v>
          </cell>
          <cell r="M157">
            <v>11118.526234652365</v>
          </cell>
          <cell r="N157">
            <v>7282.3729162462314</v>
          </cell>
          <cell r="O157">
            <v>10366.256780018268</v>
          </cell>
        </row>
        <row r="158">
          <cell r="A158" t="str">
            <v>Middle East &amp; North Africa</v>
          </cell>
          <cell r="B158" t="str">
            <v>MEA</v>
          </cell>
          <cell r="C158" t="str">
            <v>GDP per capita (current US$)</v>
          </cell>
          <cell r="D158">
            <v>7498.5907637338869</v>
          </cell>
          <cell r="E158">
            <v>8295.2847846962632</v>
          </cell>
          <cell r="F158">
            <v>8794.7306048762002</v>
          </cell>
          <cell r="G158">
            <v>8471.7747762862346</v>
          </cell>
          <cell r="H158">
            <v>8345.5667152353071</v>
          </cell>
          <cell r="I158">
            <v>7217.6515573343786</v>
          </cell>
          <cell r="J158">
            <v>7158.049310844106</v>
          </cell>
          <cell r="K158">
            <v>7337.2241764196915</v>
          </cell>
          <cell r="L158">
            <v>7561.2011392369031</v>
          </cell>
          <cell r="M158">
            <v>7444.6212852486979</v>
          </cell>
          <cell r="N158">
            <v>6579.3709874368769</v>
          </cell>
          <cell r="O158">
            <v>7694.8551686462051</v>
          </cell>
        </row>
        <row r="159">
          <cell r="A159" t="str">
            <v>Mexico</v>
          </cell>
          <cell r="B159" t="str">
            <v>MEX</v>
          </cell>
          <cell r="C159" t="str">
            <v>GDP per capita (current US$)</v>
          </cell>
          <cell r="D159">
            <v>9399.9647085966899</v>
          </cell>
          <cell r="E159">
            <v>10341.500237802582</v>
          </cell>
          <cell r="F159">
            <v>10376.09049510739</v>
          </cell>
          <cell r="G159">
            <v>10865.68729124526</v>
          </cell>
          <cell r="H159">
            <v>11076.134114197503</v>
          </cell>
          <cell r="I159">
            <v>9753.4005623222565</v>
          </cell>
          <cell r="J159">
            <v>8875.0820687613668</v>
          </cell>
          <cell r="K159">
            <v>9434.3781794824336</v>
          </cell>
          <cell r="L159">
            <v>9857.0074874221336</v>
          </cell>
          <cell r="M159">
            <v>10145.152627959309</v>
          </cell>
          <cell r="N159">
            <v>8654.9973251695756</v>
          </cell>
          <cell r="O159">
            <v>10045.676371041029</v>
          </cell>
        </row>
        <row r="160">
          <cell r="A160" t="str">
            <v>Marshall Islands</v>
          </cell>
          <cell r="B160" t="str">
            <v>MHL</v>
          </cell>
          <cell r="C160" t="str">
            <v>GDP per capita (current US$)</v>
          </cell>
          <cell r="D160">
            <v>3001.3198292646398</v>
          </cell>
          <cell r="E160">
            <v>3238.8873157010439</v>
          </cell>
          <cell r="F160">
            <v>3445.3154033293104</v>
          </cell>
          <cell r="G160">
            <v>3611.6996416887364</v>
          </cell>
          <cell r="H160">
            <v>3672.680933774966</v>
          </cell>
          <cell r="I160">
            <v>3703.6490588949605</v>
          </cell>
          <cell r="J160">
            <v>4153.117176022678</v>
          </cell>
          <cell r="K160">
            <v>4507.6228622290037</v>
          </cell>
          <cell r="L160">
            <v>4769.1904585879229</v>
          </cell>
          <cell r="M160">
            <v>5188.9711142908245</v>
          </cell>
          <cell r="N160">
            <v>5567.9727270633221</v>
          </cell>
          <cell r="O160">
            <v>6172.1450653983356</v>
          </cell>
        </row>
        <row r="161">
          <cell r="A161" t="str">
            <v>Middle income</v>
          </cell>
          <cell r="B161" t="str">
            <v>MIC</v>
          </cell>
          <cell r="C161" t="str">
            <v>GDP per capita (current US$)</v>
          </cell>
          <cell r="D161">
            <v>3788.503992619168</v>
          </cell>
          <cell r="E161">
            <v>4464.7775078223358</v>
          </cell>
          <cell r="F161">
            <v>4701.042727509127</v>
          </cell>
          <cell r="G161">
            <v>4918.9078454189485</v>
          </cell>
          <cell r="H161">
            <v>5022.0645573142647</v>
          </cell>
          <cell r="I161">
            <v>4701.5280231438555</v>
          </cell>
          <cell r="J161">
            <v>4690.374072990986</v>
          </cell>
          <cell r="K161">
            <v>5098.3076113432826</v>
          </cell>
          <cell r="L161">
            <v>5363.8706433783091</v>
          </cell>
          <cell r="M161">
            <v>5433.4584341597074</v>
          </cell>
          <cell r="N161">
            <v>5191.8496953177937</v>
          </cell>
          <cell r="O161">
            <v>6078.4538067743551</v>
          </cell>
        </row>
        <row r="162">
          <cell r="A162" t="str">
            <v>North Macedonia</v>
          </cell>
          <cell r="B162" t="str">
            <v>MKD</v>
          </cell>
          <cell r="C162" t="str">
            <v>GDP per capita (current US$)</v>
          </cell>
          <cell r="D162">
            <v>4577.6895757057491</v>
          </cell>
          <cell r="E162">
            <v>5098.0947009721503</v>
          </cell>
          <cell r="F162">
            <v>4728.3130785067578</v>
          </cell>
          <cell r="G162">
            <v>5241.0536386008489</v>
          </cell>
          <cell r="H162">
            <v>5495.7314001299692</v>
          </cell>
          <cell r="I162">
            <v>4861.5561598422337</v>
          </cell>
          <cell r="J162">
            <v>5149.586764369069</v>
          </cell>
          <cell r="K162">
            <v>5450.4970352975188</v>
          </cell>
          <cell r="L162">
            <v>6108.739131364523</v>
          </cell>
          <cell r="M162">
            <v>6070.3880535827466</v>
          </cell>
          <cell r="N162">
            <v>5965.450231953645</v>
          </cell>
          <cell r="O162">
            <v>6694.6411258170874</v>
          </cell>
        </row>
        <row r="163">
          <cell r="A163" t="str">
            <v>Mali</v>
          </cell>
          <cell r="B163" t="str">
            <v>MLI</v>
          </cell>
          <cell r="C163" t="str">
            <v>GDP per capita (current US$)</v>
          </cell>
          <cell r="D163">
            <v>688.32786554840789</v>
          </cell>
          <cell r="E163">
            <v>810.18255651933941</v>
          </cell>
          <cell r="F163">
            <v>753.39213683159892</v>
          </cell>
          <cell r="G163">
            <v>778.79705303181379</v>
          </cell>
          <cell r="H163">
            <v>818.43034159889294</v>
          </cell>
          <cell r="I163">
            <v>723.5042049689439</v>
          </cell>
          <cell r="J163">
            <v>750.05180902252914</v>
          </cell>
          <cell r="K163">
            <v>795.68280211852914</v>
          </cell>
          <cell r="L163">
            <v>856.35659593664002</v>
          </cell>
          <cell r="M163">
            <v>840.17574613255135</v>
          </cell>
          <cell r="N163">
            <v>822.90613752313982</v>
          </cell>
          <cell r="O163">
            <v>881.51008863979894</v>
          </cell>
        </row>
        <row r="164">
          <cell r="A164" t="str">
            <v>Malta</v>
          </cell>
          <cell r="B164" t="str">
            <v>MLT</v>
          </cell>
          <cell r="C164" t="str">
            <v>GDP per capita (current US$)</v>
          </cell>
          <cell r="D164">
            <v>21798.902932312281</v>
          </cell>
          <cell r="E164">
            <v>23155.114840338585</v>
          </cell>
          <cell r="F164">
            <v>22526.655780146655</v>
          </cell>
          <cell r="G164">
            <v>24769.449602765682</v>
          </cell>
          <cell r="H164">
            <v>26753.26012547834</v>
          </cell>
          <cell r="I164">
            <v>24921.677898387228</v>
          </cell>
          <cell r="J164">
            <v>25623.855626725017</v>
          </cell>
          <cell r="K164">
            <v>28823.34575928612</v>
          </cell>
          <cell r="L164">
            <v>31566.358109274162</v>
          </cell>
          <cell r="M164">
            <v>31506.556844596354</v>
          </cell>
          <cell r="N164">
            <v>29196.977745378608</v>
          </cell>
          <cell r="O164">
            <v>34218.214741796764</v>
          </cell>
        </row>
        <row r="165">
          <cell r="A165" t="str">
            <v>Myanmar</v>
          </cell>
          <cell r="B165" t="str">
            <v>MMR</v>
          </cell>
          <cell r="C165" t="str">
            <v>GDP per capita (current US$)</v>
          </cell>
          <cell r="D165">
            <v>765.24188863619736</v>
          </cell>
          <cell r="E165">
            <v>1086.8384673879332</v>
          </cell>
          <cell r="F165">
            <v>1161.305962072289</v>
          </cell>
          <cell r="G165">
            <v>1195.9377996973446</v>
          </cell>
          <cell r="H165">
            <v>1238.7287101083766</v>
          </cell>
          <cell r="I165">
            <v>1224.5623682428036</v>
          </cell>
          <cell r="J165">
            <v>1161.8618177176138</v>
          </cell>
          <cell r="K165">
            <v>1175.2025545642684</v>
          </cell>
          <cell r="L165">
            <v>1274.9156632193458</v>
          </cell>
          <cell r="M165">
            <v>1295.2014874522158</v>
          </cell>
          <cell r="N165">
            <v>1477.4529047947944</v>
          </cell>
          <cell r="O165">
            <v>1210.5406876896989</v>
          </cell>
        </row>
        <row r="166">
          <cell r="A166" t="str">
            <v>Middle East &amp; North Africa (excluding high income)</v>
          </cell>
          <cell r="B166" t="str">
            <v>MNA</v>
          </cell>
          <cell r="C166" t="str">
            <v>GDP per capita (current US$)</v>
          </cell>
          <cell r="D166">
            <v>4624.8723309446386</v>
          </cell>
          <cell r="E166">
            <v>4678.5040008532787</v>
          </cell>
          <cell r="F166">
            <v>4953.9914914578167</v>
          </cell>
          <cell r="G166">
            <v>4470.1399315429389</v>
          </cell>
          <cell r="H166">
            <v>4317.8133181474277</v>
          </cell>
          <cell r="I166">
            <v>3805.6799280171199</v>
          </cell>
          <cell r="J166">
            <v>3832.8204674794442</v>
          </cell>
          <cell r="K166">
            <v>3771.3988436095947</v>
          </cell>
          <cell r="L166">
            <v>3514.3900210431698</v>
          </cell>
          <cell r="M166">
            <v>3475.8591664737492</v>
          </cell>
          <cell r="N166">
            <v>3120.1984389351601</v>
          </cell>
          <cell r="O166">
            <v>3604.8887579431785</v>
          </cell>
        </row>
        <row r="167">
          <cell r="A167" t="str">
            <v>Montenegro</v>
          </cell>
          <cell r="B167" t="str">
            <v>MNE</v>
          </cell>
          <cell r="C167" t="str">
            <v>GDP per capita (current US$)</v>
          </cell>
          <cell r="D167">
            <v>6688.4026841430177</v>
          </cell>
          <cell r="E167">
            <v>7328.7904647276082</v>
          </cell>
          <cell r="F167">
            <v>6586.3986835839141</v>
          </cell>
          <cell r="G167">
            <v>7188.8624445957821</v>
          </cell>
          <cell r="H167">
            <v>7387.8710363224618</v>
          </cell>
          <cell r="I167">
            <v>6517.1896138185703</v>
          </cell>
          <cell r="J167">
            <v>7033.4380062945847</v>
          </cell>
          <cell r="K167">
            <v>7803.36257940837</v>
          </cell>
          <cell r="L167">
            <v>8850.3784041868275</v>
          </cell>
          <cell r="M167">
            <v>8909.6533360117792</v>
          </cell>
          <cell r="N167">
            <v>7677.3691410551719</v>
          </cell>
          <cell r="O167">
            <v>9465.9664081944175</v>
          </cell>
        </row>
        <row r="168">
          <cell r="A168" t="str">
            <v>Mongolia</v>
          </cell>
          <cell r="B168" t="str">
            <v>MNG</v>
          </cell>
          <cell r="C168" t="str">
            <v>GDP per capita (current US$)</v>
          </cell>
          <cell r="D168">
            <v>2660.2881757274185</v>
          </cell>
          <cell r="E168">
            <v>3793.7436542353294</v>
          </cell>
          <cell r="F168">
            <v>4402.3045225352171</v>
          </cell>
          <cell r="G168">
            <v>4422.3008759782442</v>
          </cell>
          <cell r="H168">
            <v>4211.939434833057</v>
          </cell>
          <cell r="I168">
            <v>3919.3512141027559</v>
          </cell>
          <cell r="J168">
            <v>3690.7567775546991</v>
          </cell>
          <cell r="K168">
            <v>3708.2482211360712</v>
          </cell>
          <cell r="L168">
            <v>4165.0228208175013</v>
          </cell>
          <cell r="M168">
            <v>4394.9471501011176</v>
          </cell>
          <cell r="N168">
            <v>4041.1741451316539</v>
          </cell>
          <cell r="O168">
            <v>4566.1401310267529</v>
          </cell>
        </row>
        <row r="169">
          <cell r="A169" t="str">
            <v>Northern Mariana Islands</v>
          </cell>
          <cell r="B169" t="str">
            <v>MNP</v>
          </cell>
          <cell r="C169" t="str">
            <v>GDP per capita (current US$)</v>
          </cell>
          <cell r="D169">
            <v>14772.496163588294</v>
          </cell>
          <cell r="E169">
            <v>13880.426504188881</v>
          </cell>
          <cell r="F169">
            <v>14247.789300788785</v>
          </cell>
          <cell r="G169">
            <v>14806.006789282907</v>
          </cell>
          <cell r="H169">
            <v>16044.430731255785</v>
          </cell>
          <cell r="I169">
            <v>17665.100749310866</v>
          </cell>
          <cell r="J169">
            <v>24054.915612226938</v>
          </cell>
          <cell r="K169">
            <v>30751.641073153423</v>
          </cell>
          <cell r="L169">
            <v>25862.754452926209</v>
          </cell>
          <cell r="M169">
            <v>23687.27185205985</v>
          </cell>
          <cell r="N169">
            <v>17302.922136850386</v>
          </cell>
        </row>
        <row r="170">
          <cell r="A170" t="str">
            <v>Mozambique</v>
          </cell>
          <cell r="B170" t="str">
            <v>MOZ</v>
          </cell>
          <cell r="C170" t="str">
            <v>GDP per capita (current US$)</v>
          </cell>
          <cell r="D170">
            <v>481.2681969513518</v>
          </cell>
          <cell r="E170">
            <v>605.2734699694239</v>
          </cell>
          <cell r="F170">
            <v>667.71778949734153</v>
          </cell>
          <cell r="G170">
            <v>672.20398855897213</v>
          </cell>
          <cell r="H170">
            <v>680.37530044765276</v>
          </cell>
          <cell r="I170">
            <v>594.22691775645058</v>
          </cell>
          <cell r="J170">
            <v>430.99294509806452</v>
          </cell>
          <cell r="K170">
            <v>462.69997014311616</v>
          </cell>
          <cell r="L170">
            <v>504.53582606178566</v>
          </cell>
          <cell r="M170">
            <v>508.16340375666209</v>
          </cell>
          <cell r="N170">
            <v>454.06236434556394</v>
          </cell>
          <cell r="O170">
            <v>491.83907494797978</v>
          </cell>
        </row>
        <row r="171">
          <cell r="A171" t="str">
            <v>Mauritania</v>
          </cell>
          <cell r="B171" t="str">
            <v>MRT</v>
          </cell>
          <cell r="C171" t="str">
            <v>GDP per capita (current US$)</v>
          </cell>
          <cell r="D171">
            <v>1646.130447456565</v>
          </cell>
          <cell r="E171">
            <v>1919.4522480370688</v>
          </cell>
          <cell r="F171">
            <v>1850.3849677447945</v>
          </cell>
          <cell r="G171">
            <v>1929.7756606894598</v>
          </cell>
          <cell r="H171">
            <v>1715.3888379280197</v>
          </cell>
          <cell r="I171">
            <v>1562.7268525324512</v>
          </cell>
          <cell r="J171">
            <v>1579.1993010083579</v>
          </cell>
          <cell r="K171">
            <v>1634.6428451209708</v>
          </cell>
          <cell r="L171">
            <v>1749.9542364537306</v>
          </cell>
          <cell r="M171">
            <v>1839.9627779847813</v>
          </cell>
          <cell r="N171">
            <v>1868.468248315017</v>
          </cell>
          <cell r="O171">
            <v>2166.0447965054273</v>
          </cell>
        </row>
        <row r="172">
          <cell r="A172" t="str">
            <v>Mauritius</v>
          </cell>
          <cell r="B172" t="str">
            <v>MUS</v>
          </cell>
          <cell r="C172" t="str">
            <v>GDP per capita (current US$)</v>
          </cell>
          <cell r="D172">
            <v>8000.3764318215426</v>
          </cell>
          <cell r="E172">
            <v>9197.0429908945935</v>
          </cell>
          <cell r="F172">
            <v>9291.2363790748022</v>
          </cell>
          <cell r="G172">
            <v>9764.6440245829526</v>
          </cell>
          <cell r="H172">
            <v>10366.355188337147</v>
          </cell>
          <cell r="I172">
            <v>9507.8713365642361</v>
          </cell>
          <cell r="J172">
            <v>9965.7252173876714</v>
          </cell>
          <cell r="K172">
            <v>10841.684670677343</v>
          </cell>
          <cell r="L172">
            <v>11643.460596212401</v>
          </cell>
          <cell r="M172">
            <v>11403.252894220139</v>
          </cell>
          <cell r="N172">
            <v>9005.4620217427419</v>
          </cell>
          <cell r="O172">
            <v>9062.7224758881766</v>
          </cell>
        </row>
        <row r="173">
          <cell r="A173" t="str">
            <v>Malawi</v>
          </cell>
          <cell r="B173" t="str">
            <v>MWI</v>
          </cell>
          <cell r="C173" t="str">
            <v>GDP per capita (current US$)</v>
          </cell>
          <cell r="D173">
            <v>688.13919118536774</v>
          </cell>
          <cell r="E173">
            <v>769.05259919588161</v>
          </cell>
          <cell r="F173">
            <v>563.06153967772673</v>
          </cell>
          <cell r="G173">
            <v>501.19717297875002</v>
          </cell>
          <cell r="H173">
            <v>534.12697714908927</v>
          </cell>
          <cell r="I173">
            <v>544.27687237869895</v>
          </cell>
          <cell r="J173">
            <v>454.44326606524766</v>
          </cell>
          <cell r="K173">
            <v>500.16554720332255</v>
          </cell>
          <cell r="L173">
            <v>537.93220405043792</v>
          </cell>
          <cell r="M173">
            <v>584.362867276266</v>
          </cell>
          <cell r="N173">
            <v>622.1845913684914</v>
          </cell>
          <cell r="O173">
            <v>633.60973328682223</v>
          </cell>
        </row>
        <row r="174">
          <cell r="A174" t="str">
            <v>Malaysia</v>
          </cell>
          <cell r="B174" t="str">
            <v>MYS</v>
          </cell>
          <cell r="C174" t="str">
            <v>GDP per capita (current US$)</v>
          </cell>
          <cell r="D174">
            <v>8880.1460396428811</v>
          </cell>
          <cell r="E174">
            <v>10209.371909401887</v>
          </cell>
          <cell r="F174">
            <v>10601.510913682556</v>
          </cell>
          <cell r="G174">
            <v>10727.670553305372</v>
          </cell>
          <cell r="H174">
            <v>11045.580976532201</v>
          </cell>
          <cell r="I174">
            <v>9699.584908732164</v>
          </cell>
          <cell r="J174">
            <v>9555.6473347868268</v>
          </cell>
          <cell r="K174">
            <v>9979.7047568419475</v>
          </cell>
          <cell r="L174">
            <v>11073.978594300621</v>
          </cell>
          <cell r="M174">
            <v>11132.103453205167</v>
          </cell>
          <cell r="N174">
            <v>10160.829346559214</v>
          </cell>
          <cell r="O174">
            <v>11109.265288174653</v>
          </cell>
        </row>
        <row r="175">
          <cell r="A175" t="str">
            <v>North America</v>
          </cell>
          <cell r="B175" t="str">
            <v>NAC</v>
          </cell>
          <cell r="C175" t="str">
            <v>GDP per capita (current US$)</v>
          </cell>
          <cell r="D175">
            <v>48552.942405516776</v>
          </cell>
          <cell r="E175">
            <v>50289.024403715805</v>
          </cell>
          <cell r="F175">
            <v>51881.170886383865</v>
          </cell>
          <cell r="G175">
            <v>53234.150098465005</v>
          </cell>
          <cell r="H175">
            <v>54714.470928619136</v>
          </cell>
          <cell r="I175">
            <v>55452.42138395759</v>
          </cell>
          <cell r="J175">
            <v>56312.434884853676</v>
          </cell>
          <cell r="K175">
            <v>58423.88587868648</v>
          </cell>
          <cell r="L175">
            <v>61174.691472915882</v>
          </cell>
          <cell r="M175">
            <v>63203.373889138849</v>
          </cell>
          <cell r="N175">
            <v>61461.121126035672</v>
          </cell>
          <cell r="O175">
            <v>68382.939949246531</v>
          </cell>
        </row>
        <row r="176">
          <cell r="A176" t="str">
            <v>Namibia</v>
          </cell>
          <cell r="B176" t="str">
            <v>NAM</v>
          </cell>
          <cell r="C176" t="str">
            <v>GDP per capita (current US$)</v>
          </cell>
          <cell r="D176">
            <v>5445.4200630274081</v>
          </cell>
          <cell r="E176">
            <v>5873.0593810320406</v>
          </cell>
          <cell r="F176">
            <v>6017.1784878081835</v>
          </cell>
          <cell r="G176">
            <v>5463.0313662099552</v>
          </cell>
          <cell r="H176">
            <v>5544.1038127904958</v>
          </cell>
          <cell r="I176">
            <v>4965.672829311542</v>
          </cell>
          <cell r="J176">
            <v>4614.8921795226597</v>
          </cell>
          <cell r="K176">
            <v>5453.5706234150111</v>
          </cell>
          <cell r="L176">
            <v>5687.3811860524793</v>
          </cell>
          <cell r="M176">
            <v>5126.1761428167338</v>
          </cell>
          <cell r="N176">
            <v>4252.0418068450854</v>
          </cell>
          <cell r="O176">
            <v>4919.1889554802638</v>
          </cell>
        </row>
        <row r="177">
          <cell r="A177" t="str">
            <v>New Caledonia</v>
          </cell>
          <cell r="B177" t="str">
            <v>NCL</v>
          </cell>
          <cell r="C177" t="str">
            <v>GDP per capita (current US$)</v>
          </cell>
          <cell r="D177">
            <v>37494.895155102888</v>
          </cell>
          <cell r="E177">
            <v>40697.652940053827</v>
          </cell>
          <cell r="F177">
            <v>37294.022813337273</v>
          </cell>
          <cell r="G177">
            <v>38503.25384718884</v>
          </cell>
          <cell r="H177">
            <v>39675.566312292613</v>
          </cell>
          <cell r="I177">
            <v>32428.572112918333</v>
          </cell>
          <cell r="J177">
            <v>32286.910556868366</v>
          </cell>
          <cell r="K177">
            <v>33874.930761767813</v>
          </cell>
          <cell r="L177">
            <v>36495.195985851256</v>
          </cell>
          <cell r="M177">
            <v>34934.579494112826</v>
          </cell>
          <cell r="N177">
            <v>34700.981615768149</v>
          </cell>
          <cell r="O177">
            <v>36668.425351919053</v>
          </cell>
        </row>
        <row r="178">
          <cell r="A178" t="str">
            <v>Niger</v>
          </cell>
          <cell r="B178" t="str">
            <v>NER</v>
          </cell>
          <cell r="C178" t="str">
            <v>GDP per capita (current US$)</v>
          </cell>
          <cell r="D178">
            <v>471.61268775647795</v>
          </cell>
          <cell r="E178">
            <v>507.60249560519793</v>
          </cell>
          <cell r="F178">
            <v>525.0472844468668</v>
          </cell>
          <cell r="G178">
            <v>548.15784900616086</v>
          </cell>
          <cell r="H178">
            <v>560.75447531088571</v>
          </cell>
          <cell r="I178">
            <v>481.11130111915372</v>
          </cell>
          <cell r="J178">
            <v>497.03612077886703</v>
          </cell>
          <cell r="K178">
            <v>514.54326887238153</v>
          </cell>
          <cell r="L178">
            <v>567.33084919228406</v>
          </cell>
          <cell r="M178">
            <v>550.9635431418053</v>
          </cell>
          <cell r="N178">
            <v>564.82199732860295</v>
          </cell>
          <cell r="O178">
            <v>590.6294813880869</v>
          </cell>
        </row>
        <row r="179">
          <cell r="A179" t="str">
            <v>Nigeria</v>
          </cell>
          <cell r="B179" t="str">
            <v>NGA</v>
          </cell>
          <cell r="C179" t="str">
            <v>GDP per capita (current US$)</v>
          </cell>
          <cell r="D179">
            <v>2280.1119785250298</v>
          </cell>
          <cell r="E179">
            <v>2504.8782788443359</v>
          </cell>
          <cell r="F179">
            <v>2728.0226833542324</v>
          </cell>
          <cell r="G179">
            <v>2976.756736127666</v>
          </cell>
          <cell r="H179">
            <v>3200.9531460043127</v>
          </cell>
          <cell r="I179">
            <v>2679.5547648092083</v>
          </cell>
          <cell r="J179">
            <v>2144.7799383985634</v>
          </cell>
          <cell r="K179">
            <v>1941.8794852062488</v>
          </cell>
          <cell r="L179">
            <v>2125.8342823944818</v>
          </cell>
          <cell r="M179">
            <v>2334.0235430840817</v>
          </cell>
          <cell r="N179">
            <v>2074.6139280243833</v>
          </cell>
          <cell r="O179">
            <v>2065.7490675092254</v>
          </cell>
        </row>
        <row r="180">
          <cell r="A180" t="str">
            <v>Nicaragua</v>
          </cell>
          <cell r="B180" t="str">
            <v>NIC</v>
          </cell>
          <cell r="C180" t="str">
            <v>GDP per capita (current US$)</v>
          </cell>
          <cell r="D180">
            <v>1495.7337765992149</v>
          </cell>
          <cell r="E180">
            <v>1644.801509385022</v>
          </cell>
          <cell r="F180">
            <v>1746.4212891313807</v>
          </cell>
          <cell r="G180">
            <v>1794.782566080886</v>
          </cell>
          <cell r="H180">
            <v>1913.5213212826866</v>
          </cell>
          <cell r="I180">
            <v>2025.3272614589623</v>
          </cell>
          <cell r="J180">
            <v>2079.4455290751216</v>
          </cell>
          <cell r="K180">
            <v>2127.277658600352</v>
          </cell>
          <cell r="L180">
            <v>1981.8631678634551</v>
          </cell>
          <cell r="M180">
            <v>1905.6383130518916</v>
          </cell>
          <cell r="N180">
            <v>1876.6073716956914</v>
          </cell>
          <cell r="O180">
            <v>2064.9251155031702</v>
          </cell>
        </row>
        <row r="181">
          <cell r="A181" t="str">
            <v>Netherlands</v>
          </cell>
          <cell r="B181" t="str">
            <v>NLD</v>
          </cell>
          <cell r="C181" t="str">
            <v>GDP per capita (current US$)</v>
          </cell>
          <cell r="D181">
            <v>50999.745116889098</v>
          </cell>
          <cell r="E181">
            <v>54230.312902985563</v>
          </cell>
          <cell r="F181">
            <v>50070.141604590419</v>
          </cell>
          <cell r="G181">
            <v>52198.897560745834</v>
          </cell>
          <cell r="H181">
            <v>52900.537415322193</v>
          </cell>
          <cell r="I181">
            <v>45193.403218797073</v>
          </cell>
          <cell r="J181">
            <v>46039.105928411038</v>
          </cell>
          <cell r="K181">
            <v>48675.222335021688</v>
          </cell>
          <cell r="L181">
            <v>53044.532435224384</v>
          </cell>
          <cell r="M181">
            <v>52476.273253331776</v>
          </cell>
          <cell r="N181">
            <v>52162.570115039736</v>
          </cell>
          <cell r="O181">
            <v>57708.111213432152</v>
          </cell>
        </row>
        <row r="182">
          <cell r="A182" t="str">
            <v>Norway</v>
          </cell>
          <cell r="B182" t="str">
            <v>NOR</v>
          </cell>
          <cell r="C182" t="str">
            <v>GDP per capita (current US$)</v>
          </cell>
          <cell r="D182">
            <v>88163.208593142306</v>
          </cell>
          <cell r="E182">
            <v>101221.81347664402</v>
          </cell>
          <cell r="F182">
            <v>102175.91929837366</v>
          </cell>
          <cell r="G182">
            <v>103553.84013441675</v>
          </cell>
          <cell r="H182">
            <v>97666.695183874923</v>
          </cell>
          <cell r="I182">
            <v>74809.965804989755</v>
          </cell>
          <cell r="J182">
            <v>70867.360997074924</v>
          </cell>
          <cell r="K182">
            <v>76131.838403276415</v>
          </cell>
          <cell r="L182">
            <v>82792.84271133045</v>
          </cell>
          <cell r="M182">
            <v>76430.588947333847</v>
          </cell>
          <cell r="N182">
            <v>68340.018103370167</v>
          </cell>
          <cell r="O182">
            <v>90655.39102293925</v>
          </cell>
        </row>
        <row r="183">
          <cell r="A183" t="str">
            <v>Nepal</v>
          </cell>
          <cell r="B183" t="str">
            <v>NPL</v>
          </cell>
          <cell r="C183" t="str">
            <v>GDP per capita (current US$)</v>
          </cell>
          <cell r="D183">
            <v>589.16543491303776</v>
          </cell>
          <cell r="E183">
            <v>791.22557671328468</v>
          </cell>
          <cell r="F183">
            <v>794.09255933349561</v>
          </cell>
          <cell r="G183">
            <v>809.38445774803733</v>
          </cell>
          <cell r="H183">
            <v>827.74470491614215</v>
          </cell>
          <cell r="I183">
            <v>882.30766345757718</v>
          </cell>
          <cell r="J183">
            <v>880.22489368346874</v>
          </cell>
          <cell r="K183">
            <v>1027.9654744891848</v>
          </cell>
          <cell r="L183">
            <v>1161.5343496196003</v>
          </cell>
          <cell r="M183">
            <v>1185.682318136053</v>
          </cell>
          <cell r="N183">
            <v>1139.1898920238732</v>
          </cell>
          <cell r="O183">
            <v>1229.3942052070463</v>
          </cell>
        </row>
        <row r="184">
          <cell r="A184" t="str">
            <v>Nauru</v>
          </cell>
          <cell r="B184" t="str">
            <v>NRU</v>
          </cell>
          <cell r="C184" t="str">
            <v>GDP per capita (current US$)</v>
          </cell>
          <cell r="D184">
            <v>4644.355274468845</v>
          </cell>
          <cell r="E184">
            <v>6328.0997350124999</v>
          </cell>
          <cell r="F184">
            <v>9675.9592638359718</v>
          </cell>
          <cell r="G184">
            <v>8825.9752207730253</v>
          </cell>
          <cell r="H184">
            <v>9063.0036413676771</v>
          </cell>
          <cell r="I184">
            <v>7587.2514854724486</v>
          </cell>
          <cell r="J184">
            <v>8528.627663137584</v>
          </cell>
          <cell r="K184">
            <v>9361.038665531798</v>
          </cell>
          <cell r="L184">
            <v>10985.875552847539</v>
          </cell>
          <cell r="M184">
            <v>10316.525041663343</v>
          </cell>
          <cell r="N184">
            <v>10124.700497189557</v>
          </cell>
          <cell r="O184">
            <v>11632.69149027186</v>
          </cell>
        </row>
        <row r="185">
          <cell r="A185" t="str">
            <v>New Zealand</v>
          </cell>
          <cell r="B185" t="str">
            <v>NZL</v>
          </cell>
          <cell r="C185" t="str">
            <v>GDP per capita (current US$)</v>
          </cell>
          <cell r="D185">
            <v>33676.774123992458</v>
          </cell>
          <cell r="E185">
            <v>38387.627078407648</v>
          </cell>
          <cell r="F185">
            <v>39973.380758722349</v>
          </cell>
          <cell r="G185">
            <v>42976.649588258413</v>
          </cell>
          <cell r="H185">
            <v>44572.898753662565</v>
          </cell>
          <cell r="I185">
            <v>38630.726588692844</v>
          </cell>
          <cell r="J185">
            <v>40058.196162146647</v>
          </cell>
          <cell r="K185">
            <v>42910.972836248766</v>
          </cell>
          <cell r="L185">
            <v>43236.886692340413</v>
          </cell>
          <cell r="M185">
            <v>42796.430581838911</v>
          </cell>
          <cell r="N185">
            <v>41760.594783999688</v>
          </cell>
          <cell r="O185">
            <v>49996.420672581116</v>
          </cell>
        </row>
        <row r="186">
          <cell r="A186" t="str">
            <v>OECD members</v>
          </cell>
          <cell r="B186" t="str">
            <v>OED</v>
          </cell>
          <cell r="C186" t="str">
            <v>GDP per capita (current US$)</v>
          </cell>
          <cell r="D186">
            <v>35054.676658683929</v>
          </cell>
          <cell r="E186">
            <v>37512.905550021052</v>
          </cell>
          <cell r="F186">
            <v>37241.000465065074</v>
          </cell>
          <cell r="G186">
            <v>37494.459910437807</v>
          </cell>
          <cell r="H186">
            <v>38003.573073213585</v>
          </cell>
          <cell r="I186">
            <v>35600.831869794238</v>
          </cell>
          <cell r="J186">
            <v>36050.905234775899</v>
          </cell>
          <cell r="K186">
            <v>37405.830543947915</v>
          </cell>
          <cell r="L186">
            <v>39352.521438105432</v>
          </cell>
          <cell r="M186">
            <v>39531.343569775527</v>
          </cell>
          <cell r="N186">
            <v>38341.32075878435</v>
          </cell>
          <cell r="O186">
            <v>42522.450090269354</v>
          </cell>
        </row>
        <row r="187">
          <cell r="A187" t="str">
            <v>Oman</v>
          </cell>
          <cell r="B187" t="str">
            <v>OMN</v>
          </cell>
          <cell r="C187" t="str">
            <v>GDP per capita (current US$)</v>
          </cell>
          <cell r="D187">
            <v>22552.19900712333</v>
          </cell>
          <cell r="E187">
            <v>24166.096305362436</v>
          </cell>
          <cell r="F187">
            <v>24722.638824587379</v>
          </cell>
          <cell r="G187">
            <v>23563.940599222849</v>
          </cell>
          <cell r="H187">
            <v>23121.206376855938</v>
          </cell>
          <cell r="I187">
            <v>18777.433058916169</v>
          </cell>
          <cell r="J187">
            <v>17082.206199898243</v>
          </cell>
          <cell r="K187">
            <v>17802.575117804914</v>
          </cell>
          <cell r="L187">
            <v>19887.574311314886</v>
          </cell>
          <cell r="M187">
            <v>19132.15227390936</v>
          </cell>
          <cell r="N187">
            <v>16707.623006321432</v>
          </cell>
          <cell r="O187">
            <v>19509.466463386663</v>
          </cell>
        </row>
        <row r="188">
          <cell r="A188" t="str">
            <v>Other small states</v>
          </cell>
          <cell r="B188" t="str">
            <v>OSS</v>
          </cell>
          <cell r="C188" t="str">
            <v>GDP per capita (current US$)</v>
          </cell>
          <cell r="D188">
            <v>12141.890830687935</v>
          </cell>
          <cell r="E188">
            <v>14663.147973648569</v>
          </cell>
          <cell r="F188">
            <v>14990.614346235694</v>
          </cell>
          <cell r="G188">
            <v>15307.155902911543</v>
          </cell>
          <cell r="H188">
            <v>15449.974038191292</v>
          </cell>
          <cell r="I188">
            <v>12506.317999365945</v>
          </cell>
          <cell r="J188">
            <v>12092.103339997455</v>
          </cell>
          <cell r="K188">
            <v>12899.879053046299</v>
          </cell>
          <cell r="L188">
            <v>14068.447018157871</v>
          </cell>
          <cell r="M188">
            <v>13563.897657123263</v>
          </cell>
          <cell r="N188">
            <v>11679.557471583335</v>
          </cell>
          <cell r="O188">
            <v>13931.796724275955</v>
          </cell>
        </row>
        <row r="189">
          <cell r="A189" t="str">
            <v>Pakistan</v>
          </cell>
          <cell r="B189" t="str">
            <v>PAK</v>
          </cell>
          <cell r="C189" t="str">
            <v>GDP per capita (current US$)</v>
          </cell>
          <cell r="D189">
            <v>911.08999612284299</v>
          </cell>
          <cell r="E189">
            <v>1075.4510201549615</v>
          </cell>
          <cell r="F189">
            <v>1109.6787352145632</v>
          </cell>
          <cell r="G189">
            <v>1126.0407760640055</v>
          </cell>
          <cell r="H189">
            <v>1173.3923092440934</v>
          </cell>
          <cell r="I189">
            <v>1282.4430258399766</v>
          </cell>
          <cell r="J189">
            <v>1468.8220769089194</v>
          </cell>
          <cell r="K189">
            <v>1567.6406196989517</v>
          </cell>
          <cell r="L189">
            <v>1620.7425960250951</v>
          </cell>
          <cell r="M189">
            <v>1437.1658337701017</v>
          </cell>
          <cell r="N189">
            <v>1322.3147827027128</v>
          </cell>
          <cell r="O189">
            <v>1505.0101927945946</v>
          </cell>
        </row>
        <row r="190">
          <cell r="A190" t="str">
            <v>Panama</v>
          </cell>
          <cell r="B190" t="str">
            <v>PAN</v>
          </cell>
          <cell r="C190" t="str">
            <v>GDP per capita (current US$)</v>
          </cell>
          <cell r="D190">
            <v>8124.5583073487069</v>
          </cell>
          <cell r="E190">
            <v>9403.43990821634</v>
          </cell>
          <cell r="F190">
            <v>10767.293178817225</v>
          </cell>
          <cell r="G190">
            <v>11932.286220586588</v>
          </cell>
          <cell r="H190">
            <v>12837.247958428232</v>
          </cell>
          <cell r="I190">
            <v>13669.559442409705</v>
          </cell>
          <cell r="J190">
            <v>14382.232381996932</v>
          </cell>
          <cell r="K190">
            <v>15185.972481380291</v>
          </cell>
          <cell r="L190">
            <v>16156.074294281885</v>
          </cell>
          <cell r="M190">
            <v>16472.831754840576</v>
          </cell>
          <cell r="N190">
            <v>13293.333205043316</v>
          </cell>
          <cell r="O190">
            <v>15491.289790248151</v>
          </cell>
        </row>
        <row r="191">
          <cell r="A191" t="str">
            <v>Peru</v>
          </cell>
          <cell r="B191" t="str">
            <v>PER</v>
          </cell>
          <cell r="C191" t="str">
            <v>GDP per capita (current US$)</v>
          </cell>
          <cell r="D191">
            <v>5047.204643322495</v>
          </cell>
          <cell r="E191">
            <v>5826.8323065607783</v>
          </cell>
          <cell r="F191">
            <v>6475.7194170342891</v>
          </cell>
          <cell r="G191">
            <v>6697.1876826887865</v>
          </cell>
          <cell r="H191">
            <v>6614.8304988967629</v>
          </cell>
          <cell r="I191">
            <v>6180.118799373945</v>
          </cell>
          <cell r="J191">
            <v>6163.8611786259926</v>
          </cell>
          <cell r="K191">
            <v>6676.3077877014002</v>
          </cell>
          <cell r="L191">
            <v>6912.1046226835169</v>
          </cell>
          <cell r="M191">
            <v>6955.8817696367823</v>
          </cell>
          <cell r="N191">
            <v>6063.6265798016711</v>
          </cell>
          <cell r="O191">
            <v>6635.4639234485885</v>
          </cell>
        </row>
        <row r="192">
          <cell r="A192" t="str">
            <v>Philippines</v>
          </cell>
          <cell r="B192" t="str">
            <v>PHL</v>
          </cell>
          <cell r="C192" t="str">
            <v>GDP per capita (current US$)</v>
          </cell>
          <cell r="D192">
            <v>2201.7768193447214</v>
          </cell>
          <cell r="E192">
            <v>2431.1999648949231</v>
          </cell>
          <cell r="F192">
            <v>2671.7775384888755</v>
          </cell>
          <cell r="G192">
            <v>2847.5679541774289</v>
          </cell>
          <cell r="H192">
            <v>2935.9285781194012</v>
          </cell>
          <cell r="I192">
            <v>2974.2969204762908</v>
          </cell>
          <cell r="J192">
            <v>3038.1520459360599</v>
          </cell>
          <cell r="K192">
            <v>3077.4344315281351</v>
          </cell>
          <cell r="L192">
            <v>3194.6727041495528</v>
          </cell>
          <cell r="M192">
            <v>3413.8490672059002</v>
          </cell>
          <cell r="N192">
            <v>3224.422811046597</v>
          </cell>
          <cell r="O192">
            <v>3460.5394007762061</v>
          </cell>
        </row>
        <row r="193">
          <cell r="A193" t="str">
            <v>Palau</v>
          </cell>
          <cell r="B193" t="str">
            <v>PLW</v>
          </cell>
          <cell r="C193" t="str">
            <v>GDP per capita (current US$)</v>
          </cell>
          <cell r="D193">
            <v>10029.288025889968</v>
          </cell>
          <cell r="E193">
            <v>10795.564692982456</v>
          </cell>
          <cell r="F193">
            <v>11835.383929566477</v>
          </cell>
          <cell r="G193">
            <v>12418.826172423476</v>
          </cell>
          <cell r="H193">
            <v>13580.006743088334</v>
          </cell>
          <cell r="I193">
            <v>15761.363380914916</v>
          </cell>
          <cell r="J193">
            <v>16743.376740008982</v>
          </cell>
          <cell r="K193">
            <v>16011.661153781466</v>
          </cell>
          <cell r="L193">
            <v>15948.275862068966</v>
          </cell>
          <cell r="M193">
            <v>15567.090868497433</v>
          </cell>
          <cell r="N193">
            <v>14016.247496105052</v>
          </cell>
          <cell r="O193">
            <v>12083.888149134487</v>
          </cell>
        </row>
        <row r="194">
          <cell r="A194" t="str">
            <v>Papua New Guinea</v>
          </cell>
          <cell r="B194" t="str">
            <v>PNG</v>
          </cell>
          <cell r="C194" t="str">
            <v>GDP per capita (current US$)</v>
          </cell>
          <cell r="D194">
            <v>1879.240443842883</v>
          </cell>
          <cell r="E194">
            <v>2303.8266605264498</v>
          </cell>
          <cell r="F194">
            <v>2653.0923580243225</v>
          </cell>
          <cell r="G194">
            <v>2578.4986472075807</v>
          </cell>
          <cell r="H194">
            <v>2742.250049982315</v>
          </cell>
          <cell r="I194">
            <v>2502.0737462448933</v>
          </cell>
          <cell r="J194">
            <v>2332.6756636019009</v>
          </cell>
          <cell r="K194">
            <v>2495.1404735234078</v>
          </cell>
          <cell r="L194">
            <v>2584.3277383250174</v>
          </cell>
          <cell r="M194">
            <v>2593.7757978369309</v>
          </cell>
          <cell r="N194">
            <v>2446.0844134005929</v>
          </cell>
          <cell r="O194">
            <v>2644.5371733094057</v>
          </cell>
        </row>
        <row r="195">
          <cell r="A195" t="str">
            <v>Poland</v>
          </cell>
          <cell r="B195" t="str">
            <v>POL</v>
          </cell>
          <cell r="C195" t="str">
            <v>GDP per capita (current US$)</v>
          </cell>
          <cell r="D195">
            <v>12504.250185609268</v>
          </cell>
          <cell r="E195">
            <v>13776.389395702001</v>
          </cell>
          <cell r="F195">
            <v>13010.75691859833</v>
          </cell>
          <cell r="G195">
            <v>13558.342561347763</v>
          </cell>
          <cell r="H195">
            <v>14181.950180309888</v>
          </cell>
          <cell r="I195">
            <v>12560.051419682035</v>
          </cell>
          <cell r="J195">
            <v>12378.811764073547</v>
          </cell>
          <cell r="K195">
            <v>13815.499946253982</v>
          </cell>
          <cell r="L195">
            <v>15504.508937214512</v>
          </cell>
          <cell r="M195">
            <v>15700.0135796738</v>
          </cell>
          <cell r="N195">
            <v>15816.820402273377</v>
          </cell>
          <cell r="O195">
            <v>17999.832268298462</v>
          </cell>
        </row>
        <row r="196">
          <cell r="A196" t="str">
            <v>Pre-demographic dividend</v>
          </cell>
          <cell r="B196" t="str">
            <v>PRE</v>
          </cell>
          <cell r="C196" t="str">
            <v>GDP per capita (current US$)</v>
          </cell>
          <cell r="D196">
            <v>1434.1356763470376</v>
          </cell>
          <cell r="E196">
            <v>1622.1215164371215</v>
          </cell>
          <cell r="F196">
            <v>1709.6822892724258</v>
          </cell>
          <cell r="G196">
            <v>1819.8682766270945</v>
          </cell>
          <cell r="H196">
            <v>1876.4762186182556</v>
          </cell>
          <cell r="I196">
            <v>1557.659475251646</v>
          </cell>
          <cell r="J196">
            <v>1382.1384005372636</v>
          </cell>
          <cell r="K196">
            <v>1429.3051680192718</v>
          </cell>
          <cell r="L196">
            <v>1447.5095177489729</v>
          </cell>
          <cell r="M196">
            <v>1484.2360142925979</v>
          </cell>
          <cell r="N196">
            <v>1329.368451682494</v>
          </cell>
          <cell r="O196">
            <v>1413.9736595938464</v>
          </cell>
        </row>
        <row r="197">
          <cell r="A197" t="str">
            <v>Puerto Rico</v>
          </cell>
          <cell r="B197" t="str">
            <v>PRI</v>
          </cell>
          <cell r="C197" t="str">
            <v>GDP per capita (current US$)</v>
          </cell>
          <cell r="D197">
            <v>26435.748785780022</v>
          </cell>
          <cell r="E197">
            <v>27278.883049920463</v>
          </cell>
          <cell r="F197">
            <v>27944.733893742392</v>
          </cell>
          <cell r="G197">
            <v>28513.165735106708</v>
          </cell>
          <cell r="H197">
            <v>28981.457330586607</v>
          </cell>
          <cell r="I197">
            <v>29763.488301386144</v>
          </cell>
          <cell r="J197">
            <v>30627.163401701131</v>
          </cell>
          <cell r="K197">
            <v>31108.752750891203</v>
          </cell>
          <cell r="L197">
            <v>31615.06679184331</v>
          </cell>
          <cell r="M197">
            <v>32916.866800639007</v>
          </cell>
          <cell r="N197">
            <v>31427.429113679878</v>
          </cell>
          <cell r="O197">
            <v>32601.56563918211</v>
          </cell>
        </row>
        <row r="198">
          <cell r="A198" t="str">
            <v>Korea, Dem. People's Rep.</v>
          </cell>
          <cell r="B198" t="str">
            <v>PRK</v>
          </cell>
          <cell r="C198" t="str">
            <v>GDP per capita (current US$)</v>
          </cell>
        </row>
        <row r="199">
          <cell r="A199" t="str">
            <v>Portugal</v>
          </cell>
          <cell r="B199" t="str">
            <v>PRT</v>
          </cell>
          <cell r="C199" t="str">
            <v>GDP per capita (current US$)</v>
          </cell>
          <cell r="D199">
            <v>22520.642312405016</v>
          </cell>
          <cell r="E199">
            <v>23217.295496520906</v>
          </cell>
          <cell r="F199">
            <v>20563.713601262887</v>
          </cell>
          <cell r="G199">
            <v>21653.195975222636</v>
          </cell>
          <cell r="H199">
            <v>22103.700970331742</v>
          </cell>
          <cell r="I199">
            <v>19250.106537685195</v>
          </cell>
          <cell r="J199">
            <v>19991.97248788107</v>
          </cell>
          <cell r="K199">
            <v>21490.42986310416</v>
          </cell>
          <cell r="L199">
            <v>23562.554522818711</v>
          </cell>
          <cell r="M199">
            <v>23330.817288931587</v>
          </cell>
          <cell r="N199">
            <v>22242.406417971597</v>
          </cell>
          <cell r="O199">
            <v>24598.472793754441</v>
          </cell>
        </row>
        <row r="200">
          <cell r="A200" t="str">
            <v>Paraguay</v>
          </cell>
          <cell r="B200" t="str">
            <v>PRY</v>
          </cell>
          <cell r="C200" t="str">
            <v>GDP per capita (current US$)</v>
          </cell>
          <cell r="D200">
            <v>4702.9157698827221</v>
          </cell>
          <cell r="E200">
            <v>5772.9955098883647</v>
          </cell>
          <cell r="F200">
            <v>5621.2440263851313</v>
          </cell>
          <cell r="G200">
            <v>6435.8265502278418</v>
          </cell>
          <cell r="H200">
            <v>6629.4265185753047</v>
          </cell>
          <cell r="I200">
            <v>5861.3897241609257</v>
          </cell>
          <cell r="J200">
            <v>5759.0183331565731</v>
          </cell>
          <cell r="K200">
            <v>6136.0583543028361</v>
          </cell>
          <cell r="L200">
            <v>6242.9615023953756</v>
          </cell>
          <cell r="M200">
            <v>5807.8388141418691</v>
          </cell>
          <cell r="N200">
            <v>5353.3480446419835</v>
          </cell>
          <cell r="O200">
            <v>5959.4417632788554</v>
          </cell>
        </row>
        <row r="201">
          <cell r="A201" t="str">
            <v>West Bank and Gaza</v>
          </cell>
          <cell r="B201" t="str">
            <v>PSE</v>
          </cell>
          <cell r="C201" t="str">
            <v>GDP per capita (current US$)</v>
          </cell>
          <cell r="D201">
            <v>2557.0756235669851</v>
          </cell>
          <cell r="E201">
            <v>2880.7984370790932</v>
          </cell>
          <cell r="F201">
            <v>3067.4387273561442</v>
          </cell>
          <cell r="G201">
            <v>3315.2975390928173</v>
          </cell>
          <cell r="H201">
            <v>3352.1125950604278</v>
          </cell>
          <cell r="I201">
            <v>3272.1543236070793</v>
          </cell>
          <cell r="J201">
            <v>3527.6138241317785</v>
          </cell>
          <cell r="K201">
            <v>3620.3604871593707</v>
          </cell>
          <cell r="L201">
            <v>3562.3309427025574</v>
          </cell>
          <cell r="M201">
            <v>3656.8582713701089</v>
          </cell>
          <cell r="N201">
            <v>3233.5686383585844</v>
          </cell>
          <cell r="O201">
            <v>3678.6356566219401</v>
          </cell>
        </row>
        <row r="202">
          <cell r="A202" t="str">
            <v>Pacific island small states</v>
          </cell>
          <cell r="B202" t="str">
            <v>PSS</v>
          </cell>
          <cell r="C202" t="str">
            <v>GDP per capita (current US$)</v>
          </cell>
          <cell r="D202">
            <v>2882.7163711287899</v>
          </cell>
          <cell r="E202">
            <v>3324.3955015248362</v>
          </cell>
          <cell r="F202">
            <v>3484.2031963818363</v>
          </cell>
          <cell r="G202">
            <v>3582.8786211819647</v>
          </cell>
          <cell r="H202">
            <v>3851.250993088875</v>
          </cell>
          <cell r="I202">
            <v>3723.8752132951204</v>
          </cell>
          <cell r="J202">
            <v>3866.8619207037923</v>
          </cell>
          <cell r="K202">
            <v>4128.6606529426244</v>
          </cell>
          <cell r="L202">
            <v>4286.7341436248907</v>
          </cell>
          <cell r="M202">
            <v>4234.8339630692417</v>
          </cell>
          <cell r="N202">
            <v>3713.5069434300181</v>
          </cell>
          <cell r="O202">
            <v>3641.5582474065063</v>
          </cell>
        </row>
        <row r="203">
          <cell r="A203" t="str">
            <v>Post-demographic dividend</v>
          </cell>
          <cell r="B203" t="str">
            <v>PST</v>
          </cell>
          <cell r="C203" t="str">
            <v>GDP per capita (current US$)</v>
          </cell>
          <cell r="D203">
            <v>39711.096438339009</v>
          </cell>
          <cell r="E203">
            <v>42532.643964217568</v>
          </cell>
          <cell r="F203">
            <v>42289.862069627969</v>
          </cell>
          <cell r="G203">
            <v>42524.077825059081</v>
          </cell>
          <cell r="H203">
            <v>43169.444015104193</v>
          </cell>
          <cell r="I203">
            <v>40641.162932046063</v>
          </cell>
          <cell r="J203">
            <v>41372.282308682159</v>
          </cell>
          <cell r="K203">
            <v>42971.526871528054</v>
          </cell>
          <cell r="L203">
            <v>45386.747212091388</v>
          </cell>
          <cell r="M203">
            <v>45701.584392338729</v>
          </cell>
          <cell r="N203">
            <v>44494.645741439359</v>
          </cell>
          <cell r="O203">
            <v>49340.466480345021</v>
          </cell>
        </row>
        <row r="204">
          <cell r="A204" t="str">
            <v>French Polynesia</v>
          </cell>
          <cell r="B204" t="str">
            <v>PYF</v>
          </cell>
          <cell r="C204" t="str">
            <v>GDP per capita (current US$)</v>
          </cell>
          <cell r="D204">
            <v>21447.858228003312</v>
          </cell>
          <cell r="E204">
            <v>21747.988884816834</v>
          </cell>
          <cell r="F204">
            <v>19864.535681841455</v>
          </cell>
          <cell r="G204">
            <v>20941.517224215735</v>
          </cell>
          <cell r="H204">
            <v>21223.075398401252</v>
          </cell>
          <cell r="I204">
            <v>18252.514134594403</v>
          </cell>
          <cell r="J204">
            <v>18726.639504344759</v>
          </cell>
          <cell r="K204">
            <v>19743.95899290112</v>
          </cell>
          <cell r="L204">
            <v>20614.894392747912</v>
          </cell>
          <cell r="M204">
            <v>20093.20861742854</v>
          </cell>
          <cell r="N204">
            <v>18984.617379539646</v>
          </cell>
          <cell r="O204">
            <v>19999.076759320236</v>
          </cell>
        </row>
        <row r="205">
          <cell r="A205" t="str">
            <v>Qatar</v>
          </cell>
          <cell r="B205" t="str">
            <v>QAT</v>
          </cell>
          <cell r="C205" t="str">
            <v>GDP per capita (current US$)</v>
          </cell>
          <cell r="D205">
            <v>73021.309752503541</v>
          </cell>
          <cell r="E205">
            <v>92992.997130745163</v>
          </cell>
          <cell r="F205">
            <v>98041.36223808935</v>
          </cell>
          <cell r="G205">
            <v>97630.825515208766</v>
          </cell>
          <cell r="H205">
            <v>93126.149463382157</v>
          </cell>
          <cell r="I205">
            <v>66984.910200239567</v>
          </cell>
          <cell r="J205">
            <v>58467.235571108693</v>
          </cell>
          <cell r="K205">
            <v>59407.698049888255</v>
          </cell>
          <cell r="L205">
            <v>66264.081168209028</v>
          </cell>
          <cell r="M205">
            <v>62827.396954327502</v>
          </cell>
          <cell r="N205">
            <v>52315.660078311659</v>
          </cell>
          <cell r="O205">
            <v>66838.327641480195</v>
          </cell>
        </row>
        <row r="206">
          <cell r="A206" t="str">
            <v>Romania</v>
          </cell>
          <cell r="B206" t="str">
            <v>ROU</v>
          </cell>
          <cell r="C206" t="str">
            <v>GDP per capita (current US$)</v>
          </cell>
          <cell r="D206">
            <v>8397.8091731145723</v>
          </cell>
          <cell r="E206">
            <v>9560.1583800063072</v>
          </cell>
          <cell r="F206">
            <v>8930.7299116497361</v>
          </cell>
          <cell r="G206">
            <v>9497.2074268785509</v>
          </cell>
          <cell r="H206">
            <v>10031.342152669788</v>
          </cell>
          <cell r="I206">
            <v>8976.9552362860504</v>
          </cell>
          <cell r="J206">
            <v>9404.3804870232361</v>
          </cell>
          <cell r="K206">
            <v>10727.971745736078</v>
          </cell>
          <cell r="L206">
            <v>12494.42463558921</v>
          </cell>
          <cell r="M206">
            <v>12957.999114221826</v>
          </cell>
          <cell r="N206">
            <v>13047.45768117801</v>
          </cell>
          <cell r="O206">
            <v>14927.116855573182</v>
          </cell>
        </row>
        <row r="207">
          <cell r="A207" t="str">
            <v>Russian Federation</v>
          </cell>
          <cell r="B207" t="str">
            <v>RUS</v>
          </cell>
          <cell r="C207" t="str">
            <v>GDP per capita (current US$)</v>
          </cell>
          <cell r="D207">
            <v>10674.990234375</v>
          </cell>
          <cell r="E207">
            <v>14311.064453125</v>
          </cell>
          <cell r="F207">
            <v>15420.8583984375</v>
          </cell>
          <cell r="G207">
            <v>15974.623046875</v>
          </cell>
          <cell r="H207">
            <v>14095.646484375</v>
          </cell>
          <cell r="I207">
            <v>9313.021484375</v>
          </cell>
          <cell r="J207">
            <v>8704.89453125</v>
          </cell>
          <cell r="K207">
            <v>10720.33203125</v>
          </cell>
          <cell r="L207">
            <v>11287.3544921875</v>
          </cell>
          <cell r="M207">
            <v>11536.2587890625</v>
          </cell>
          <cell r="N207">
            <v>10194.44140625</v>
          </cell>
          <cell r="O207">
            <v>12593.1572265625</v>
          </cell>
        </row>
        <row r="208">
          <cell r="A208" t="str">
            <v>Rwanda</v>
          </cell>
          <cell r="B208" t="str">
            <v>RWA</v>
          </cell>
          <cell r="C208" t="str">
            <v>GDP per capita (current US$)</v>
          </cell>
          <cell r="D208">
            <v>594.10951179316896</v>
          </cell>
          <cell r="E208">
            <v>650.93618196702448</v>
          </cell>
          <cell r="F208">
            <v>706.13903396217859</v>
          </cell>
          <cell r="G208">
            <v>704.42352362855638</v>
          </cell>
          <cell r="H208">
            <v>724.72868117981318</v>
          </cell>
          <cell r="I208">
            <v>733.82285039066448</v>
          </cell>
          <cell r="J208">
            <v>728.80667702497135</v>
          </cell>
          <cell r="K208">
            <v>756.54760494285279</v>
          </cell>
          <cell r="L208">
            <v>768.96413026014068</v>
          </cell>
          <cell r="M208">
            <v>806.12801439464647</v>
          </cell>
          <cell r="N208">
            <v>773.82055747337938</v>
          </cell>
          <cell r="O208">
            <v>821.22819407243571</v>
          </cell>
        </row>
        <row r="209">
          <cell r="A209" t="str">
            <v>South Asia</v>
          </cell>
          <cell r="B209" t="str">
            <v>SAS</v>
          </cell>
          <cell r="C209" t="str">
            <v>GDP per capita (current US$)</v>
          </cell>
          <cell r="D209">
            <v>1242.0425433041723</v>
          </cell>
          <cell r="E209">
            <v>1351.6226789683419</v>
          </cell>
          <cell r="F209">
            <v>1347.4508172053565</v>
          </cell>
          <cell r="G209">
            <v>1364.3996935900509</v>
          </cell>
          <cell r="H209">
            <v>1475.3382139949704</v>
          </cell>
          <cell r="I209">
            <v>1523.3833362564787</v>
          </cell>
          <cell r="J209">
            <v>1675.3676225853019</v>
          </cell>
          <cell r="K209">
            <v>1887.8573851475239</v>
          </cell>
          <cell r="L209">
            <v>1920.2084103931193</v>
          </cell>
          <cell r="M209">
            <v>1964.9805191679523</v>
          </cell>
          <cell r="N209">
            <v>1853.8930871651621</v>
          </cell>
          <cell r="O209">
            <v>2136.1580598144724</v>
          </cell>
        </row>
        <row r="210">
          <cell r="A210" t="str">
            <v>Saudi Arabia</v>
          </cell>
          <cell r="B210" t="str">
            <v>SAU</v>
          </cell>
          <cell r="C210" t="str">
            <v>GDP per capita (current US$)</v>
          </cell>
          <cell r="D210">
            <v>17958.947831333062</v>
          </cell>
          <cell r="E210">
            <v>22441.571143891022</v>
          </cell>
          <cell r="F210">
            <v>24069.203314813149</v>
          </cell>
          <cell r="G210">
            <v>23945.512310689199</v>
          </cell>
          <cell r="H210">
            <v>23862.801186009579</v>
          </cell>
          <cell r="I210">
            <v>20442.366063161295</v>
          </cell>
          <cell r="J210">
            <v>19930.407543815989</v>
          </cell>
          <cell r="K210">
            <v>20910.48296179713</v>
          </cell>
          <cell r="L210">
            <v>24175.583123744946</v>
          </cell>
          <cell r="M210">
            <v>23405.706108773589</v>
          </cell>
          <cell r="N210">
            <v>20398.060987369907</v>
          </cell>
          <cell r="O210">
            <v>24160.676045530661</v>
          </cell>
        </row>
        <row r="211">
          <cell r="A211" t="str">
            <v>Sudan</v>
          </cell>
          <cell r="B211" t="str">
            <v>SDN</v>
          </cell>
          <cell r="C211" t="str">
            <v>GDP per capita (current US$)</v>
          </cell>
          <cell r="D211">
            <v>1706.41491699219</v>
          </cell>
          <cell r="E211">
            <v>1982.81652832031</v>
          </cell>
          <cell r="F211">
            <v>1797.40075683594</v>
          </cell>
          <cell r="G211">
            <v>1834.56115722656</v>
          </cell>
          <cell r="H211">
            <v>2076.0009765625</v>
          </cell>
          <cell r="I211">
            <v>2226.40942382813</v>
          </cell>
          <cell r="J211">
            <v>2614.29443359375</v>
          </cell>
          <cell r="K211">
            <v>3188.76928710938</v>
          </cell>
          <cell r="L211">
            <v>769.869140625</v>
          </cell>
          <cell r="M211">
            <v>748.01092529296898</v>
          </cell>
          <cell r="N211">
            <v>608.33251953125</v>
          </cell>
          <cell r="O211">
            <v>749.706787109375</v>
          </cell>
        </row>
        <row r="212">
          <cell r="A212" t="str">
            <v>Senegal</v>
          </cell>
          <cell r="B212" t="str">
            <v>SEN</v>
          </cell>
          <cell r="C212" t="str">
            <v>GDP per capita (current US$)</v>
          </cell>
          <cell r="D212">
            <v>1286.6049658907311</v>
          </cell>
          <cell r="E212">
            <v>1383.5391173214341</v>
          </cell>
          <cell r="F212">
            <v>1334.7259140748172</v>
          </cell>
          <cell r="G212">
            <v>1391.5321900200181</v>
          </cell>
          <cell r="H212">
            <v>1417.0949878318568</v>
          </cell>
          <cell r="I212">
            <v>1238.126399820309</v>
          </cell>
          <cell r="J212">
            <v>1290.7499711322469</v>
          </cell>
          <cell r="K212">
            <v>1385.1992145888903</v>
          </cell>
          <cell r="L212">
            <v>1484.2270692923241</v>
          </cell>
          <cell r="M212">
            <v>1462.6783520711047</v>
          </cell>
          <cell r="N212">
            <v>1492.475904203337</v>
          </cell>
          <cell r="O212">
            <v>1633.5601188060518</v>
          </cell>
        </row>
        <row r="213">
          <cell r="A213" t="str">
            <v>Singapore</v>
          </cell>
          <cell r="B213" t="str">
            <v>SGP</v>
          </cell>
          <cell r="C213" t="str">
            <v>GDP per capita (current US$)</v>
          </cell>
          <cell r="D213">
            <v>47236.671537124152</v>
          </cell>
          <cell r="E213">
            <v>53891.462288304072</v>
          </cell>
          <cell r="F213">
            <v>55547.54625323911</v>
          </cell>
          <cell r="G213">
            <v>56967.425794038332</v>
          </cell>
          <cell r="H213">
            <v>57564.80231149774</v>
          </cell>
          <cell r="I213">
            <v>55645.606861460568</v>
          </cell>
          <cell r="J213">
            <v>56895.643337297763</v>
          </cell>
          <cell r="K213">
            <v>61164.897356977272</v>
          </cell>
          <cell r="L213">
            <v>66836.53851225278</v>
          </cell>
          <cell r="M213">
            <v>66070.470667922651</v>
          </cell>
          <cell r="N213">
            <v>61274.006462697587</v>
          </cell>
          <cell r="O213">
            <v>77710.069956561667</v>
          </cell>
        </row>
        <row r="214">
          <cell r="A214" t="str">
            <v>Solomon Islands</v>
          </cell>
          <cell r="B214" t="str">
            <v>SLB</v>
          </cell>
          <cell r="C214" t="str">
            <v>GDP per capita (current US$)</v>
          </cell>
          <cell r="D214">
            <v>1661.9978137772666</v>
          </cell>
          <cell r="E214">
            <v>1921.3563446363924</v>
          </cell>
          <cell r="F214">
            <v>2087.6376621512909</v>
          </cell>
          <cell r="G214">
            <v>2208.0852532595841</v>
          </cell>
          <cell r="H214">
            <v>2235.7335956261009</v>
          </cell>
          <cell r="I214">
            <v>2134.8054243687393</v>
          </cell>
          <cell r="J214">
            <v>2196.2839077456601</v>
          </cell>
          <cell r="K214">
            <v>2283.5789444133061</v>
          </cell>
          <cell r="L214">
            <v>2450.4829305159897</v>
          </cell>
          <cell r="M214">
            <v>2398.7729626860273</v>
          </cell>
          <cell r="N214">
            <v>2222.4621429733611</v>
          </cell>
          <cell r="O214">
            <v>2232.5369564653074</v>
          </cell>
        </row>
        <row r="215">
          <cell r="A215" t="str">
            <v>Sierra Leone</v>
          </cell>
          <cell r="B215" t="str">
            <v>SLE</v>
          </cell>
          <cell r="C215" t="str">
            <v>GDP per capita (current US$)</v>
          </cell>
          <cell r="D215">
            <v>400.54069336495695</v>
          </cell>
          <cell r="E215">
            <v>443.4518319750141</v>
          </cell>
          <cell r="F215">
            <v>558.17977471244501</v>
          </cell>
          <cell r="G215">
            <v>706.45266520150449</v>
          </cell>
          <cell r="H215">
            <v>702.33860325432966</v>
          </cell>
          <cell r="I215">
            <v>581.29341181495408</v>
          </cell>
          <cell r="J215">
            <v>515.44783140803975</v>
          </cell>
          <cell r="K215">
            <v>484.45611564657912</v>
          </cell>
          <cell r="L215">
            <v>519.64998351646648</v>
          </cell>
          <cell r="M215">
            <v>506.60690815649798</v>
          </cell>
          <cell r="N215">
            <v>493.43225243184446</v>
          </cell>
          <cell r="O215">
            <v>504.62127217952622</v>
          </cell>
        </row>
        <row r="216">
          <cell r="A216" t="str">
            <v>El Salvador</v>
          </cell>
          <cell r="B216" t="str">
            <v>SLV</v>
          </cell>
          <cell r="C216" t="str">
            <v>GDP per capita (current US$)</v>
          </cell>
          <cell r="D216">
            <v>3017.3073947577</v>
          </cell>
          <cell r="E216">
            <v>3304.9741834788929</v>
          </cell>
          <cell r="F216">
            <v>3471.0512686549846</v>
          </cell>
          <cell r="G216">
            <v>3555.1620995848125</v>
          </cell>
          <cell r="H216">
            <v>3638.5176581916235</v>
          </cell>
          <cell r="I216">
            <v>3761.5136800027476</v>
          </cell>
          <cell r="J216">
            <v>3870.3129824606312</v>
          </cell>
          <cell r="K216">
            <v>3986.0490143543907</v>
          </cell>
          <cell r="L216">
            <v>4145.8623510318594</v>
          </cell>
          <cell r="M216">
            <v>4280.2884040471854</v>
          </cell>
          <cell r="N216">
            <v>3961.7266334759902</v>
          </cell>
          <cell r="O216">
            <v>4664.3112226838475</v>
          </cell>
        </row>
        <row r="217">
          <cell r="A217" t="str">
            <v>San Marino</v>
          </cell>
          <cell r="B217" t="str">
            <v>SMR</v>
          </cell>
          <cell r="C217" t="str">
            <v>GDP per capita (current US$)</v>
          </cell>
          <cell r="D217">
            <v>59516.323399139568</v>
          </cell>
          <cell r="E217">
            <v>55815.285260887293</v>
          </cell>
          <cell r="F217">
            <v>48433.570299766856</v>
          </cell>
          <cell r="G217">
            <v>50435.367329687011</v>
          </cell>
          <cell r="H217">
            <v>50133.60652416329</v>
          </cell>
          <cell r="I217">
            <v>42281.811254792563</v>
          </cell>
          <cell r="J217">
            <v>43398.428524217197</v>
          </cell>
          <cell r="K217">
            <v>44885.517837047504</v>
          </cell>
          <cell r="L217">
            <v>48464.524646587692</v>
          </cell>
          <cell r="M217">
            <v>47287.3983949924</v>
          </cell>
          <cell r="N217">
            <v>45321.489222868011</v>
          </cell>
          <cell r="O217">
            <v>54982.451715714247</v>
          </cell>
        </row>
        <row r="218">
          <cell r="A218" t="str">
            <v>Somalia</v>
          </cell>
          <cell r="B218" t="str">
            <v>SOM</v>
          </cell>
          <cell r="C218" t="str">
            <v>GDP per capita (current US$)</v>
          </cell>
          <cell r="G218">
            <v>356.11790340624162</v>
          </cell>
          <cell r="H218">
            <v>377.5573871616669</v>
          </cell>
          <cell r="I218">
            <v>387.60799441670122</v>
          </cell>
          <cell r="J218">
            <v>387.18668156176301</v>
          </cell>
          <cell r="K218">
            <v>377.34907197625762</v>
          </cell>
          <cell r="L218">
            <v>379.98600269521484</v>
          </cell>
          <cell r="M218">
            <v>405.786763279583</v>
          </cell>
          <cell r="N218">
            <v>416.21777471824419</v>
          </cell>
          <cell r="O218">
            <v>446.98155963536016</v>
          </cell>
        </row>
        <row r="219">
          <cell r="A219" t="str">
            <v>Serbia</v>
          </cell>
          <cell r="B219" t="str">
            <v>SRB</v>
          </cell>
          <cell r="C219" t="str">
            <v>GDP per capita (current US$)</v>
          </cell>
          <cell r="D219">
            <v>5735.4228565984877</v>
          </cell>
          <cell r="E219">
            <v>6809.1598040014596</v>
          </cell>
          <cell r="F219">
            <v>6015.9452275696913</v>
          </cell>
          <cell r="G219">
            <v>6755.073674616292</v>
          </cell>
          <cell r="H219">
            <v>6600.0561864059537</v>
          </cell>
          <cell r="I219">
            <v>5588.9794435876984</v>
          </cell>
          <cell r="J219">
            <v>5765.2033524800936</v>
          </cell>
          <cell r="K219">
            <v>6292.5465490010965</v>
          </cell>
          <cell r="L219">
            <v>7252.4036676716487</v>
          </cell>
          <cell r="M219">
            <v>7417.2065848778457</v>
          </cell>
          <cell r="N219">
            <v>7733.8034939264808</v>
          </cell>
          <cell r="O219">
            <v>9230.1744467456629</v>
          </cell>
        </row>
        <row r="220">
          <cell r="A220" t="str">
            <v>Sub-Saharan Africa (excluding high income)</v>
          </cell>
          <cell r="B220" t="str">
            <v>SSA</v>
          </cell>
          <cell r="C220" t="str">
            <v>GDP per capita (current US$)</v>
          </cell>
          <cell r="D220">
            <v>1660.4686521188237</v>
          </cell>
          <cell r="E220">
            <v>1823.0998029118778</v>
          </cell>
          <cell r="F220">
            <v>1841.9717720434044</v>
          </cell>
          <cell r="G220">
            <v>1904.2904823023991</v>
          </cell>
          <cell r="H220">
            <v>1935.4307952975894</v>
          </cell>
          <cell r="I220">
            <v>1680.1435091818532</v>
          </cell>
          <cell r="J220">
            <v>1520.2583756955783</v>
          </cell>
          <cell r="K220">
            <v>1602.20823161311</v>
          </cell>
          <cell r="L220">
            <v>1622.8347739225578</v>
          </cell>
          <cell r="M220">
            <v>1624.4371723344075</v>
          </cell>
          <cell r="N220">
            <v>1487.8947680280373</v>
          </cell>
          <cell r="O220">
            <v>1630.0315417538779</v>
          </cell>
        </row>
        <row r="221">
          <cell r="A221" t="str">
            <v>South Sudan</v>
          </cell>
          <cell r="B221" t="str">
            <v>SSD</v>
          </cell>
          <cell r="C221" t="str">
            <v>GDP per capita (current US$)</v>
          </cell>
          <cell r="D221">
            <v>1503.1338890108184</v>
          </cell>
          <cell r="E221">
            <v>1455.3584071886235</v>
          </cell>
          <cell r="F221">
            <v>1114.9237226019134</v>
          </cell>
          <cell r="G221">
            <v>1659.1407872847781</v>
          </cell>
          <cell r="H221">
            <v>1245.1493110722627</v>
          </cell>
          <cell r="I221">
            <v>1071.7777647554512</v>
          </cell>
        </row>
        <row r="222">
          <cell r="A222" t="str">
            <v>Sub-Saharan Africa</v>
          </cell>
          <cell r="B222" t="str">
            <v>SSF</v>
          </cell>
          <cell r="C222" t="str">
            <v>GDP per capita (current US$)</v>
          </cell>
          <cell r="D222">
            <v>1661.4150635253372</v>
          </cell>
          <cell r="E222">
            <v>1824.0944913845385</v>
          </cell>
          <cell r="F222">
            <v>1842.9690865488003</v>
          </cell>
          <cell r="G222">
            <v>1905.4983455425429</v>
          </cell>
          <cell r="H222">
            <v>1936.6643655883668</v>
          </cell>
          <cell r="I222">
            <v>1681.3673340164567</v>
          </cell>
          <cell r="J222">
            <v>1521.5275095147558</v>
          </cell>
          <cell r="K222">
            <v>1603.5018042158958</v>
          </cell>
          <cell r="L222">
            <v>1624.1445316149966</v>
          </cell>
          <cell r="M222">
            <v>1625.7625757034541</v>
          </cell>
          <cell r="N222">
            <v>1488.795499747464</v>
          </cell>
          <cell r="O222">
            <v>1630.9839032738637</v>
          </cell>
        </row>
        <row r="223">
          <cell r="A223" t="str">
            <v>Small states</v>
          </cell>
          <cell r="B223" t="str">
            <v>SST</v>
          </cell>
          <cell r="C223" t="str">
            <v>GDP per capita (current US$)</v>
          </cell>
          <cell r="D223">
            <v>10987.306233255775</v>
          </cell>
          <cell r="E223">
            <v>13027.611892246618</v>
          </cell>
          <cell r="F223">
            <v>13385.115393725984</v>
          </cell>
          <cell r="G223">
            <v>13667.126513564228</v>
          </cell>
          <cell r="H223">
            <v>13841.311772044624</v>
          </cell>
          <cell r="I223">
            <v>11583.980861756803</v>
          </cell>
          <cell r="J223">
            <v>11165.602648205548</v>
          </cell>
          <cell r="K223">
            <v>11855.798934452559</v>
          </cell>
          <cell r="L223">
            <v>12810.406187727884</v>
          </cell>
          <cell r="M223">
            <v>12442.120127346376</v>
          </cell>
          <cell r="N223">
            <v>10702.886020787402</v>
          </cell>
          <cell r="O223">
            <v>12638.570310545238</v>
          </cell>
        </row>
        <row r="224">
          <cell r="A224" t="str">
            <v>Sao Tome and Principe</v>
          </cell>
          <cell r="B224" t="str">
            <v>STP</v>
          </cell>
          <cell r="C224" t="str">
            <v>GDP per capita (current US$)</v>
          </cell>
          <cell r="D224">
            <v>1079.6896543678708</v>
          </cell>
          <cell r="E224">
            <v>1244.2716246937775</v>
          </cell>
          <cell r="F224">
            <v>1319.9008326901139</v>
          </cell>
          <cell r="G224">
            <v>1551.1929045744228</v>
          </cell>
          <cell r="H224">
            <v>1754.6004708082994</v>
          </cell>
          <cell r="I224">
            <v>1571.498539924396</v>
          </cell>
          <cell r="J224">
            <v>1688.3753028850931</v>
          </cell>
          <cell r="K224">
            <v>1805.52465051182</v>
          </cell>
          <cell r="L224">
            <v>1950.6293518093676</v>
          </cell>
          <cell r="M224">
            <v>1991.7382638518327</v>
          </cell>
          <cell r="N224">
            <v>2161.3102007876792</v>
          </cell>
          <cell r="O224">
            <v>2360.5435538589727</v>
          </cell>
        </row>
        <row r="225">
          <cell r="A225" t="str">
            <v>Suriname</v>
          </cell>
          <cell r="B225" t="str">
            <v>SUR</v>
          </cell>
          <cell r="C225" t="str">
            <v>GDP per capita (current US$)</v>
          </cell>
          <cell r="D225">
            <v>7999.5083656327733</v>
          </cell>
          <cell r="E225">
            <v>8009.2523024472266</v>
          </cell>
          <cell r="F225">
            <v>8922.9561861350157</v>
          </cell>
          <cell r="G225">
            <v>9124.5410929707505</v>
          </cell>
          <cell r="H225">
            <v>9199.1778932914513</v>
          </cell>
          <cell r="I225">
            <v>8907.8381273581963</v>
          </cell>
          <cell r="J225">
            <v>5705.3992322219365</v>
          </cell>
          <cell r="K225">
            <v>6112.8829122520674</v>
          </cell>
          <cell r="L225">
            <v>6730.8367825032092</v>
          </cell>
          <cell r="M225">
            <v>6690.0447860122822</v>
          </cell>
          <cell r="N225">
            <v>4796.5333138992783</v>
          </cell>
          <cell r="O225">
            <v>4869.1342262124235</v>
          </cell>
        </row>
        <row r="226">
          <cell r="A226" t="str">
            <v>Slovak Republic</v>
          </cell>
          <cell r="B226" t="str">
            <v>SVK</v>
          </cell>
          <cell r="C226" t="str">
            <v>GDP per capita (current US$)</v>
          </cell>
          <cell r="D226">
            <v>16908.847956488033</v>
          </cell>
          <cell r="E226">
            <v>18509.740215754224</v>
          </cell>
          <cell r="F226">
            <v>17498.353900259353</v>
          </cell>
          <cell r="G226">
            <v>18276.00955165477</v>
          </cell>
          <cell r="H226">
            <v>18719.988140936828</v>
          </cell>
          <cell r="I226">
            <v>16390.882174850707</v>
          </cell>
          <cell r="J226">
            <v>16563.440497123349</v>
          </cell>
          <cell r="K226">
            <v>17585.197002257126</v>
          </cell>
          <cell r="L226">
            <v>19486.393684550163</v>
          </cell>
          <cell r="M226">
            <v>19381.592110484995</v>
          </cell>
          <cell r="N226">
            <v>19551.621160193114</v>
          </cell>
          <cell r="O226">
            <v>21782.855065919633</v>
          </cell>
        </row>
        <row r="227">
          <cell r="A227" t="str">
            <v>Slovenia</v>
          </cell>
          <cell r="B227" t="str">
            <v>SVN</v>
          </cell>
          <cell r="C227" t="str">
            <v>GDP per capita (current US$)</v>
          </cell>
          <cell r="D227">
            <v>23532.480854547382</v>
          </cell>
          <cell r="E227">
            <v>25128.01504313057</v>
          </cell>
          <cell r="F227">
            <v>22641.805122502992</v>
          </cell>
          <cell r="G227">
            <v>23503.282485025728</v>
          </cell>
          <cell r="H227">
            <v>24247.173318407935</v>
          </cell>
          <cell r="I227">
            <v>20890.166430417266</v>
          </cell>
          <cell r="J227">
            <v>21678.359467063547</v>
          </cell>
          <cell r="K227">
            <v>23514.025460414898</v>
          </cell>
          <cell r="L227">
            <v>26123.747127790586</v>
          </cell>
          <cell r="M227">
            <v>26016.078683913562</v>
          </cell>
          <cell r="N227">
            <v>25545.241002713195</v>
          </cell>
          <cell r="O227">
            <v>29291.40062344306</v>
          </cell>
        </row>
        <row r="228">
          <cell r="A228" t="str">
            <v>Sweden</v>
          </cell>
          <cell r="B228" t="str">
            <v>SWE</v>
          </cell>
          <cell r="C228" t="str">
            <v>GDP per capita (current US$)</v>
          </cell>
          <cell r="D228">
            <v>52869.044289158664</v>
          </cell>
          <cell r="E228">
            <v>60755.759550846473</v>
          </cell>
          <cell r="F228">
            <v>58037.821319217262</v>
          </cell>
          <cell r="G228">
            <v>61126.943196397886</v>
          </cell>
          <cell r="H228">
            <v>60020.360457657203</v>
          </cell>
          <cell r="I228">
            <v>51545.483609532152</v>
          </cell>
          <cell r="J228">
            <v>51965.157153198517</v>
          </cell>
          <cell r="K228">
            <v>53791.50872984028</v>
          </cell>
          <cell r="L228">
            <v>54589.060386060613</v>
          </cell>
          <cell r="M228">
            <v>51939.429744529123</v>
          </cell>
          <cell r="N228">
            <v>52837.903977814902</v>
          </cell>
          <cell r="O228">
            <v>61143.221242804735</v>
          </cell>
        </row>
        <row r="229">
          <cell r="A229" t="str">
            <v>Eswatini</v>
          </cell>
          <cell r="B229" t="str">
            <v>SWZ</v>
          </cell>
          <cell r="C229" t="str">
            <v>GDP per capita (current US$)</v>
          </cell>
          <cell r="D229">
            <v>4035.5345020459317</v>
          </cell>
          <cell r="E229">
            <v>4360.9598879788145</v>
          </cell>
          <cell r="F229">
            <v>4396.5793204015754</v>
          </cell>
          <cell r="G229">
            <v>4111.1283530428173</v>
          </cell>
          <cell r="H229">
            <v>3928.5229112634133</v>
          </cell>
          <cell r="I229">
            <v>3583.3112903134265</v>
          </cell>
          <cell r="J229">
            <v>3339.9904272143772</v>
          </cell>
          <cell r="K229">
            <v>3824.046783384993</v>
          </cell>
          <cell r="L229">
            <v>4021.4455562245639</v>
          </cell>
          <cell r="M229">
            <v>3818.5404250768338</v>
          </cell>
          <cell r="N229">
            <v>3372.9046388384427</v>
          </cell>
          <cell r="O229">
            <v>3982.9052293168511</v>
          </cell>
        </row>
        <row r="230">
          <cell r="A230" t="str">
            <v>Sint Maarten (Dutch part)</v>
          </cell>
          <cell r="B230" t="str">
            <v>SXM</v>
          </cell>
          <cell r="C230" t="str">
            <v>GDP per capita (current US$)</v>
          </cell>
          <cell r="E230">
            <v>27997.289830263504</v>
          </cell>
          <cell r="F230">
            <v>28460.332615118634</v>
          </cell>
          <cell r="G230">
            <v>27942.880540141527</v>
          </cell>
          <cell r="H230">
            <v>33043.68838126694</v>
          </cell>
          <cell r="I230">
            <v>32274.890552435903</v>
          </cell>
          <cell r="J230">
            <v>31616.681699266654</v>
          </cell>
          <cell r="K230">
            <v>29369.056827816916</v>
          </cell>
          <cell r="L230">
            <v>28988.259208587737</v>
          </cell>
          <cell r="M230">
            <v>35084.035193060205</v>
          </cell>
          <cell r="N230">
            <v>29314.094294704289</v>
          </cell>
          <cell r="O230">
            <v>32316.595983484571</v>
          </cell>
        </row>
        <row r="231">
          <cell r="A231" t="str">
            <v>Seychelles</v>
          </cell>
          <cell r="B231" t="str">
            <v>SYC</v>
          </cell>
          <cell r="C231" t="str">
            <v>GDP per capita (current US$)</v>
          </cell>
          <cell r="D231">
            <v>10938.153089782418</v>
          </cell>
          <cell r="E231">
            <v>12113.881812803245</v>
          </cell>
          <cell r="F231">
            <v>12342.510088872819</v>
          </cell>
          <cell r="G231">
            <v>14729.627029995936</v>
          </cell>
          <cell r="H231">
            <v>15188.174277940778</v>
          </cell>
          <cell r="I231">
            <v>14894.485782709642</v>
          </cell>
          <cell r="J231">
            <v>15409.805019377372</v>
          </cell>
          <cell r="K231">
            <v>15961.24168167166</v>
          </cell>
          <cell r="L231">
            <v>16409.471127945333</v>
          </cell>
          <cell r="M231">
            <v>16851.119764877054</v>
          </cell>
          <cell r="N231">
            <v>12020.021913518975</v>
          </cell>
          <cell r="O231">
            <v>12963.064671708771</v>
          </cell>
        </row>
        <row r="232">
          <cell r="A232" t="str">
            <v>Syrian Arab Republic</v>
          </cell>
          <cell r="B232" t="str">
            <v>SYR</v>
          </cell>
          <cell r="C232" t="str">
            <v>GDP per capita (current US$)</v>
          </cell>
          <cell r="D232">
            <v>11304.644927596008</v>
          </cell>
          <cell r="E232">
            <v>2971.2824338306982</v>
          </cell>
          <cell r="F232">
            <v>1910.6045258083336</v>
          </cell>
          <cell r="G232">
            <v>993.73988311450682</v>
          </cell>
          <cell r="H232">
            <v>1071.2342036606667</v>
          </cell>
          <cell r="I232">
            <v>857.49786752209286</v>
          </cell>
          <cell r="J232">
            <v>664.34167226510306</v>
          </cell>
          <cell r="K232">
            <v>862.31906380784631</v>
          </cell>
          <cell r="L232">
            <v>1111.8720928510154</v>
          </cell>
          <cell r="M232">
            <v>1124.520554158001</v>
          </cell>
          <cell r="N232">
            <v>537.21136142455202</v>
          </cell>
        </row>
        <row r="233">
          <cell r="A233" t="str">
            <v>Turks and Caicos Islands</v>
          </cell>
          <cell r="B233" t="str">
            <v>TCA</v>
          </cell>
          <cell r="C233" t="str">
            <v>GDP per capita (current US$)</v>
          </cell>
          <cell r="D233">
            <v>23103.942676444862</v>
          </cell>
          <cell r="E233">
            <v>23649.714434060228</v>
          </cell>
          <cell r="F233">
            <v>22666.406907515353</v>
          </cell>
          <cell r="G233">
            <v>22451.568732511758</v>
          </cell>
          <cell r="H233">
            <v>24040.874660568814</v>
          </cell>
          <cell r="I233">
            <v>25783.29410476764</v>
          </cell>
          <cell r="J233">
            <v>26995.032160225906</v>
          </cell>
          <cell r="K233">
            <v>25659.195863869088</v>
          </cell>
          <cell r="L233">
            <v>26831.971460939571</v>
          </cell>
          <cell r="M233">
            <v>27795.148560817084</v>
          </cell>
          <cell r="N233">
            <v>20882.261270214112</v>
          </cell>
          <cell r="O233">
            <v>23158.637895110169</v>
          </cell>
        </row>
        <row r="234">
          <cell r="A234" t="str">
            <v>Chad</v>
          </cell>
          <cell r="B234" t="str">
            <v>TCD</v>
          </cell>
          <cell r="C234" t="str">
            <v>GDP per capita (current US$)</v>
          </cell>
          <cell r="D234">
            <v>896.87670421627467</v>
          </cell>
          <cell r="E234">
            <v>988.19416063668598</v>
          </cell>
          <cell r="F234">
            <v>969.61614190890145</v>
          </cell>
          <cell r="G234">
            <v>980.0835446662245</v>
          </cell>
          <cell r="H234">
            <v>1017.7877623455704</v>
          </cell>
          <cell r="I234">
            <v>774.41160314689728</v>
          </cell>
          <cell r="J234">
            <v>691.98007735414012</v>
          </cell>
          <cell r="K234">
            <v>662.89747343382987</v>
          </cell>
          <cell r="L234">
            <v>720.26510091069292</v>
          </cell>
          <cell r="M234">
            <v>701.62120081143428</v>
          </cell>
          <cell r="N234">
            <v>643.772216240999</v>
          </cell>
          <cell r="O234">
            <v>685.69031499661298</v>
          </cell>
        </row>
        <row r="235">
          <cell r="A235" t="str">
            <v>East Asia &amp; Pacific (IDA &amp; IBRD countries)</v>
          </cell>
          <cell r="B235" t="str">
            <v>TEA</v>
          </cell>
          <cell r="C235" t="str">
            <v>GDP per capita (current US$)</v>
          </cell>
          <cell r="D235">
            <v>4051.9729478456757</v>
          </cell>
          <cell r="E235">
            <v>4916.0485577967574</v>
          </cell>
          <cell r="F235">
            <v>5436.7296823894485</v>
          </cell>
          <cell r="G235">
            <v>5948.4709890700042</v>
          </cell>
          <cell r="H235">
            <v>6361.9822107210375</v>
          </cell>
          <cell r="I235">
            <v>6574.5734718545227</v>
          </cell>
          <cell r="J235">
            <v>6664.8134085637448</v>
          </cell>
          <cell r="K235">
            <v>7228.8011016365408</v>
          </cell>
          <cell r="L235">
            <v>8032.8445126589359</v>
          </cell>
          <cell r="M235">
            <v>8259.7632555147593</v>
          </cell>
          <cell r="N235">
            <v>8354.6529382749377</v>
          </cell>
          <cell r="O235">
            <v>9921.1777056892879</v>
          </cell>
        </row>
        <row r="236">
          <cell r="A236" t="str">
            <v>Europe &amp; Central Asia (IDA &amp; IBRD countries)</v>
          </cell>
          <cell r="B236" t="str">
            <v>TEC</v>
          </cell>
          <cell r="C236" t="str">
            <v>GDP per capita (current US$)</v>
          </cell>
          <cell r="D236">
            <v>8280.2645673983989</v>
          </cell>
          <cell r="E236">
            <v>10026.983220632335</v>
          </cell>
          <cell r="F236">
            <v>10420.825586952529</v>
          </cell>
          <cell r="G236">
            <v>10963.292610902934</v>
          </cell>
          <cell r="H236">
            <v>10296.602549671632</v>
          </cell>
          <cell r="I236">
            <v>7995.1885622111467</v>
          </cell>
          <cell r="J236">
            <v>7640.9843601171096</v>
          </cell>
          <cell r="K236">
            <v>8532.0864331133453</v>
          </cell>
          <cell r="L236">
            <v>8869.0558268963796</v>
          </cell>
          <cell r="M236">
            <v>9016.2637706304558</v>
          </cell>
          <cell r="N236">
            <v>8439.6671090980944</v>
          </cell>
          <cell r="O236">
            <v>9983.8476691969245</v>
          </cell>
        </row>
        <row r="237">
          <cell r="A237" t="str">
            <v>Togo</v>
          </cell>
          <cell r="B237" t="str">
            <v>TGO</v>
          </cell>
          <cell r="C237" t="str">
            <v>GDP per capita (current US$)</v>
          </cell>
          <cell r="D237">
            <v>709.14067008040035</v>
          </cell>
          <cell r="E237">
            <v>779.76351974187901</v>
          </cell>
          <cell r="F237">
            <v>759.89597217512426</v>
          </cell>
          <cell r="G237">
            <v>826.42860728063931</v>
          </cell>
          <cell r="H237">
            <v>853.00781375510201</v>
          </cell>
          <cell r="I237">
            <v>760.24291161205213</v>
          </cell>
          <cell r="J237">
            <v>787.28016155631587</v>
          </cell>
          <cell r="K237">
            <v>814.41983755384035</v>
          </cell>
          <cell r="L237">
            <v>873.55515632601816</v>
          </cell>
          <cell r="M237">
            <v>848.30482691763655</v>
          </cell>
          <cell r="N237">
            <v>875.24540990673427</v>
          </cell>
          <cell r="O237">
            <v>964.05001018689461</v>
          </cell>
        </row>
        <row r="238">
          <cell r="A238" t="str">
            <v>Thailand</v>
          </cell>
          <cell r="B238" t="str">
            <v>THA</v>
          </cell>
          <cell r="C238" t="str">
            <v>GDP per capita (current US$)</v>
          </cell>
          <cell r="D238">
            <v>4996.3720976009063</v>
          </cell>
          <cell r="E238">
            <v>5396.6435267411243</v>
          </cell>
          <cell r="F238">
            <v>5748.6327822695876</v>
          </cell>
          <cell r="G238">
            <v>6041.1340134797911</v>
          </cell>
          <cell r="H238">
            <v>5822.3777231993763</v>
          </cell>
          <cell r="I238">
            <v>5708.7941466217208</v>
          </cell>
          <cell r="J238">
            <v>5854.4638524307929</v>
          </cell>
          <cell r="K238">
            <v>6436.7896491163892</v>
          </cell>
          <cell r="L238">
            <v>7124.5588670516063</v>
          </cell>
          <cell r="M238">
            <v>7628.5760869936639</v>
          </cell>
          <cell r="N238">
            <v>7001.7854125577069</v>
          </cell>
          <cell r="O238">
            <v>7060.8976094160762</v>
          </cell>
        </row>
        <row r="239">
          <cell r="A239" t="str">
            <v>Tajikistan</v>
          </cell>
          <cell r="B239" t="str">
            <v>TJK</v>
          </cell>
          <cell r="C239" t="str">
            <v>GDP per capita (current US$)</v>
          </cell>
          <cell r="D239">
            <v>740.27619125025058</v>
          </cell>
          <cell r="E239">
            <v>837.88149517574743</v>
          </cell>
          <cell r="F239">
            <v>959.36021750023065</v>
          </cell>
          <cell r="G239">
            <v>1038.3207167548189</v>
          </cell>
          <cell r="H239">
            <v>1094.4301240492389</v>
          </cell>
          <cell r="I239">
            <v>970.36259967069429</v>
          </cell>
          <cell r="J239">
            <v>801.3938399597796</v>
          </cell>
          <cell r="K239">
            <v>844.36524985183132</v>
          </cell>
          <cell r="L239">
            <v>850.66695817873506</v>
          </cell>
          <cell r="M239">
            <v>889.02337180752568</v>
          </cell>
          <cell r="N239">
            <v>852.33022958979075</v>
          </cell>
          <cell r="O239">
            <v>916.69196706192179</v>
          </cell>
        </row>
        <row r="240">
          <cell r="A240" t="str">
            <v>Turkmenistan</v>
          </cell>
          <cell r="B240" t="str">
            <v>TKM</v>
          </cell>
          <cell r="C240" t="str">
            <v>GDP per capita (current US$)</v>
          </cell>
          <cell r="D240">
            <v>4286.8805051541376</v>
          </cell>
          <cell r="E240">
            <v>5453.1550045941431</v>
          </cell>
          <cell r="F240">
            <v>6441.8866177432183</v>
          </cell>
          <cell r="G240">
            <v>7049.7975051953472</v>
          </cell>
          <cell r="H240">
            <v>7685.5098585232727</v>
          </cell>
          <cell r="I240">
            <v>6208.2966545015952</v>
          </cell>
          <cell r="J240">
            <v>6163.253405976111</v>
          </cell>
          <cell r="K240">
            <v>6354.5328297942197</v>
          </cell>
          <cell r="L240">
            <v>6721.3495403724501</v>
          </cell>
          <cell r="M240">
            <v>7180.4595520093972</v>
          </cell>
          <cell r="N240">
            <v>7297.1800421940716</v>
          </cell>
        </row>
        <row r="241">
          <cell r="A241" t="str">
            <v>Latin America &amp; the Caribbean (IDA &amp; IBRD countries)</v>
          </cell>
          <cell r="B241" t="str">
            <v>TLA</v>
          </cell>
          <cell r="C241" t="str">
            <v>GDP per capita (current US$)</v>
          </cell>
          <cell r="D241">
            <v>9009.87827741818</v>
          </cell>
          <cell r="E241">
            <v>10161.715995813405</v>
          </cell>
          <cell r="F241">
            <v>10149.12070164143</v>
          </cell>
          <cell r="G241">
            <v>10287.077422201433</v>
          </cell>
          <cell r="H241">
            <v>10377.345039816653</v>
          </cell>
          <cell r="I241">
            <v>8505.1532235828145</v>
          </cell>
          <cell r="J241">
            <v>8199.5448127520176</v>
          </cell>
          <cell r="K241">
            <v>9052.3312764988059</v>
          </cell>
          <cell r="L241">
            <v>8759.3248222680068</v>
          </cell>
          <cell r="M241">
            <v>8532.4843576248823</v>
          </cell>
          <cell r="N241">
            <v>7136.2147409501613</v>
          </cell>
          <cell r="O241">
            <v>8195.128659983211</v>
          </cell>
        </row>
        <row r="242">
          <cell r="A242" t="str">
            <v>Timor-Leste</v>
          </cell>
          <cell r="B242" t="str">
            <v>TLS</v>
          </cell>
          <cell r="C242" t="str">
            <v>GDP per capita (current US$)</v>
          </cell>
          <cell r="D242">
            <v>810.14160953838632</v>
          </cell>
          <cell r="E242">
            <v>936.59836330702535</v>
          </cell>
          <cell r="F242">
            <v>1019.9649109236725</v>
          </cell>
          <cell r="G242">
            <v>1201.4236088691453</v>
          </cell>
          <cell r="H242">
            <v>1221.5342285391152</v>
          </cell>
          <cell r="I242">
            <v>1322.3008874510392</v>
          </cell>
          <cell r="J242">
            <v>1347.9263606089362</v>
          </cell>
          <cell r="K242">
            <v>1283.5258820737834</v>
          </cell>
          <cell r="L242">
            <v>1239.3660869599673</v>
          </cell>
          <cell r="M242">
            <v>1584.2638222233329</v>
          </cell>
          <cell r="N242">
            <v>1660.3083088781111</v>
          </cell>
          <cell r="O242">
            <v>2741.3939446243667</v>
          </cell>
        </row>
        <row r="243">
          <cell r="A243" t="str">
            <v>Middle East &amp; North Africa (IDA &amp; IBRD countries)</v>
          </cell>
          <cell r="B243" t="str">
            <v>TMN</v>
          </cell>
          <cell r="C243" t="str">
            <v>GDP per capita (current US$)</v>
          </cell>
          <cell r="D243">
            <v>4647.9309016989619</v>
          </cell>
          <cell r="E243">
            <v>4698.6853374873299</v>
          </cell>
          <cell r="F243">
            <v>4975.3066623855584</v>
          </cell>
          <cell r="G243">
            <v>4483.2454882275078</v>
          </cell>
          <cell r="H243">
            <v>4328.8074284255435</v>
          </cell>
          <cell r="I243">
            <v>3811.7735439555772</v>
          </cell>
          <cell r="J243">
            <v>3836.321671077525</v>
          </cell>
          <cell r="K243">
            <v>3773.1367794931757</v>
          </cell>
          <cell r="L243">
            <v>3513.8337925982732</v>
          </cell>
          <cell r="M243">
            <v>3473.7421144763375</v>
          </cell>
          <cell r="N243">
            <v>3118.8605067658991</v>
          </cell>
          <cell r="O243">
            <v>3604.0122980072856</v>
          </cell>
        </row>
        <row r="244">
          <cell r="A244" t="str">
            <v>Tonga</v>
          </cell>
          <cell r="B244" t="str">
            <v>TON</v>
          </cell>
          <cell r="C244" t="str">
            <v>GDP per capita (current US$)</v>
          </cell>
          <cell r="D244">
            <v>3416.110431758063</v>
          </cell>
          <cell r="E244">
            <v>3852.1437875956562</v>
          </cell>
          <cell r="F244">
            <v>4378.5728149805864</v>
          </cell>
          <cell r="G244">
            <v>4208.1886856201791</v>
          </cell>
          <cell r="H244">
            <v>4125.426028298396</v>
          </cell>
          <cell r="I244">
            <v>4117.9303701851059</v>
          </cell>
          <cell r="J244">
            <v>3978.4382119708707</v>
          </cell>
          <cell r="K244">
            <v>4367.255629712442</v>
          </cell>
          <cell r="L244">
            <v>4649.6135128298465</v>
          </cell>
          <cell r="M244">
            <v>4878.978188322465</v>
          </cell>
          <cell r="N244">
            <v>4605.9708784370059</v>
          </cell>
          <cell r="O244">
            <v>4425.9705910742014</v>
          </cell>
        </row>
        <row r="245">
          <cell r="A245" t="str">
            <v>South Asia (IDA &amp; IBRD)</v>
          </cell>
          <cell r="B245" t="str">
            <v>TSA</v>
          </cell>
          <cell r="C245" t="str">
            <v>GDP per capita (current US$)</v>
          </cell>
          <cell r="D245">
            <v>1242.0425433041723</v>
          </cell>
          <cell r="E245">
            <v>1351.6226789683419</v>
          </cell>
          <cell r="F245">
            <v>1347.4508172053565</v>
          </cell>
          <cell r="G245">
            <v>1364.3996935900509</v>
          </cell>
          <cell r="H245">
            <v>1475.3382139949704</v>
          </cell>
          <cell r="I245">
            <v>1523.3833362564787</v>
          </cell>
          <cell r="J245">
            <v>1675.3676225853019</v>
          </cell>
          <cell r="K245">
            <v>1887.8573851475239</v>
          </cell>
          <cell r="L245">
            <v>1920.2084103931193</v>
          </cell>
          <cell r="M245">
            <v>1964.9805191679523</v>
          </cell>
          <cell r="N245">
            <v>1853.8930871651621</v>
          </cell>
          <cell r="O245">
            <v>2136.1580598144724</v>
          </cell>
        </row>
        <row r="246">
          <cell r="A246" t="str">
            <v>Sub-Saharan Africa (IDA &amp; IBRD countries)</v>
          </cell>
          <cell r="B246" t="str">
            <v>TSS</v>
          </cell>
          <cell r="C246" t="str">
            <v>GDP per capita (current US$)</v>
          </cell>
          <cell r="D246">
            <v>1661.4150635253361</v>
          </cell>
          <cell r="E246">
            <v>1824.0944913845387</v>
          </cell>
          <cell r="F246">
            <v>1842.9690865487999</v>
          </cell>
          <cell r="G246">
            <v>1905.4983455425424</v>
          </cell>
          <cell r="H246">
            <v>1936.6643655883665</v>
          </cell>
          <cell r="I246">
            <v>1681.3673340164569</v>
          </cell>
          <cell r="J246">
            <v>1521.5275095147554</v>
          </cell>
          <cell r="K246">
            <v>1603.501804215897</v>
          </cell>
          <cell r="L246">
            <v>1624.1445316149964</v>
          </cell>
          <cell r="M246">
            <v>1625.7625757034548</v>
          </cell>
          <cell r="N246">
            <v>1488.7954997474646</v>
          </cell>
          <cell r="O246">
            <v>1630.9839032738639</v>
          </cell>
        </row>
        <row r="247">
          <cell r="A247" t="str">
            <v>Trinidad and Tobago</v>
          </cell>
          <cell r="B247" t="str">
            <v>TTO</v>
          </cell>
          <cell r="C247" t="str">
            <v>GDP per capita (current US$)</v>
          </cell>
          <cell r="D247">
            <v>15711.538169203643</v>
          </cell>
          <cell r="E247">
            <v>17910.317182181039</v>
          </cell>
          <cell r="F247">
            <v>18961.233589840245</v>
          </cell>
          <cell r="G247">
            <v>19821.528649640997</v>
          </cell>
          <cell r="H247">
            <v>20327.98345505289</v>
          </cell>
          <cell r="I247">
            <v>18389.531028980182</v>
          </cell>
          <cell r="J247">
            <v>15991.108791436376</v>
          </cell>
          <cell r="K247">
            <v>16094.666778829447</v>
          </cell>
          <cell r="L247">
            <v>16164.161334456678</v>
          </cell>
          <cell r="M247">
            <v>15690.963095220537</v>
          </cell>
          <cell r="N247">
            <v>13871.798215861396</v>
          </cell>
          <cell r="O247">
            <v>16032.502767725027</v>
          </cell>
        </row>
        <row r="248">
          <cell r="A248" t="str">
            <v>Tunisia</v>
          </cell>
          <cell r="B248" t="str">
            <v>TUN</v>
          </cell>
          <cell r="C248" t="str">
            <v>GDP per capita (current US$)</v>
          </cell>
          <cell r="D248">
            <v>4241.0119095192777</v>
          </cell>
          <cell r="E248">
            <v>4361.9480893669843</v>
          </cell>
          <cell r="F248">
            <v>4233.9171576366598</v>
          </cell>
          <cell r="G248">
            <v>4308.3374209970834</v>
          </cell>
          <cell r="H248">
            <v>4398.6386954085374</v>
          </cell>
          <cell r="I248">
            <v>3960.9248491366316</v>
          </cell>
          <cell r="J248">
            <v>3796.1090108609319</v>
          </cell>
          <cell r="K248">
            <v>3569.7188388367281</v>
          </cell>
          <cell r="L248">
            <v>3577.1694604525997</v>
          </cell>
          <cell r="M248">
            <v>3477.8442705207399</v>
          </cell>
          <cell r="N248">
            <v>3497.7332305726854</v>
          </cell>
          <cell r="O248">
            <v>3807.1845631020587</v>
          </cell>
        </row>
        <row r="249">
          <cell r="A249" t="str">
            <v>Turkiye</v>
          </cell>
          <cell r="B249" t="str">
            <v>TUR</v>
          </cell>
          <cell r="C249" t="str">
            <v>GDP per capita (current US$)</v>
          </cell>
          <cell r="D249">
            <v>10614.984569901297</v>
          </cell>
          <cell r="E249">
            <v>11308.371735120596</v>
          </cell>
          <cell r="F249">
            <v>11697.474362080537</v>
          </cell>
          <cell r="G249">
            <v>12507.803157886383</v>
          </cell>
          <cell r="H249">
            <v>12020.349659273021</v>
          </cell>
          <cell r="I249">
            <v>10851.920106980433</v>
          </cell>
          <cell r="J249">
            <v>10734.256468719179</v>
          </cell>
          <cell r="K249">
            <v>10464.007789585952</v>
          </cell>
          <cell r="L249">
            <v>9400.8363370372281</v>
          </cell>
          <cell r="M249">
            <v>9103.0123969746346</v>
          </cell>
          <cell r="N249">
            <v>8561.0643326366026</v>
          </cell>
          <cell r="O249">
            <v>9661.2277342042416</v>
          </cell>
        </row>
        <row r="250">
          <cell r="A250" t="str">
            <v>Tuvalu</v>
          </cell>
          <cell r="B250" t="str">
            <v>TUV</v>
          </cell>
          <cell r="C250" t="str">
            <v>GDP per capita (current US$)</v>
          </cell>
          <cell r="D250">
            <v>3043.1653225523478</v>
          </cell>
          <cell r="E250">
            <v>3663.2662938375993</v>
          </cell>
          <cell r="F250">
            <v>3624.9841738876598</v>
          </cell>
          <cell r="G250">
            <v>3536.9011754735761</v>
          </cell>
          <cell r="H250">
            <v>3556.3787891578545</v>
          </cell>
          <cell r="I250">
            <v>3384.3825341675069</v>
          </cell>
          <cell r="J250">
            <v>3836.0730708939923</v>
          </cell>
          <cell r="K250">
            <v>4181.4375693992497</v>
          </cell>
          <cell r="L250">
            <v>4419.2563232971406</v>
          </cell>
          <cell r="M250">
            <v>4940.0506820692008</v>
          </cell>
          <cell r="N250">
            <v>4674.9090881849352</v>
          </cell>
          <cell r="O250">
            <v>5372.7567660373197</v>
          </cell>
        </row>
        <row r="251">
          <cell r="A251" t="str">
            <v>Tanzania</v>
          </cell>
          <cell r="B251" t="str">
            <v>TZA</v>
          </cell>
          <cell r="C251" t="str">
            <v>GDP per capita (current US$)</v>
          </cell>
          <cell r="D251">
            <v>730.81329345703102</v>
          </cell>
          <cell r="E251">
            <v>768.93347167968795</v>
          </cell>
          <cell r="F251">
            <v>854.543212890625</v>
          </cell>
          <cell r="G251">
            <v>955.3212890625</v>
          </cell>
          <cell r="H251">
            <v>1012.98474121094</v>
          </cell>
          <cell r="I251">
            <v>929.10723876953102</v>
          </cell>
          <cell r="J251">
            <v>942.88134765625</v>
          </cell>
          <cell r="K251">
            <v>975.924560546875</v>
          </cell>
          <cell r="L251">
            <v>1011.59967041016</v>
          </cell>
          <cell r="M251">
            <v>1050.93237304688</v>
          </cell>
          <cell r="N251">
            <v>1104.16442871094</v>
          </cell>
          <cell r="O251">
            <v>1146.03198242188</v>
          </cell>
        </row>
        <row r="252">
          <cell r="A252" t="str">
            <v>Uganda</v>
          </cell>
          <cell r="B252" t="str">
            <v>UGA</v>
          </cell>
          <cell r="C252" t="str">
            <v>GDP per capita (current US$)</v>
          </cell>
          <cell r="D252">
            <v>824.73767117384341</v>
          </cell>
          <cell r="E252">
            <v>837.09588431915301</v>
          </cell>
          <cell r="F252">
            <v>796.71113932856326</v>
          </cell>
          <cell r="G252">
            <v>819.75786744561162</v>
          </cell>
          <cell r="H252">
            <v>897.50972851981089</v>
          </cell>
          <cell r="I252">
            <v>864.18005936760187</v>
          </cell>
          <cell r="J252">
            <v>753.68440553891082</v>
          </cell>
          <cell r="K252">
            <v>766.17760397357404</v>
          </cell>
          <cell r="L252">
            <v>793.12808227850985</v>
          </cell>
          <cell r="M252">
            <v>823.02473282994595</v>
          </cell>
          <cell r="N252">
            <v>846.88119921480745</v>
          </cell>
          <cell r="O252">
            <v>883.46572807812845</v>
          </cell>
        </row>
        <row r="253">
          <cell r="A253" t="str">
            <v>Ukraine</v>
          </cell>
          <cell r="B253" t="str">
            <v>UKR</v>
          </cell>
          <cell r="C253" t="str">
            <v>GDP per capita (current US$)</v>
          </cell>
          <cell r="D253">
            <v>3078.41479492188</v>
          </cell>
          <cell r="E253">
            <v>3704.84228515625</v>
          </cell>
          <cell r="F253">
            <v>4004.78979492188</v>
          </cell>
          <cell r="G253">
            <v>4187.73974609375</v>
          </cell>
          <cell r="H253">
            <v>3104.65380859375</v>
          </cell>
          <cell r="I253">
            <v>2124.66259765625</v>
          </cell>
          <cell r="J253">
            <v>2187.7275390625</v>
          </cell>
          <cell r="K253">
            <v>2638.32543945313</v>
          </cell>
          <cell r="L253">
            <v>3096.5625</v>
          </cell>
          <cell r="M253">
            <v>3661.45776367188</v>
          </cell>
          <cell r="N253">
            <v>3751.7373046875</v>
          </cell>
          <cell r="O253">
            <v>4827.845703125</v>
          </cell>
        </row>
        <row r="254">
          <cell r="A254" t="str">
            <v>Upper middle income</v>
          </cell>
          <cell r="B254" t="str">
            <v>UMC</v>
          </cell>
          <cell r="C254" t="str">
            <v>GDP per capita (current US$)</v>
          </cell>
          <cell r="D254">
            <v>5979.9112950034814</v>
          </cell>
          <cell r="E254">
            <v>7163.5391590180907</v>
          </cell>
          <cell r="F254">
            <v>7596.7169892162165</v>
          </cell>
          <cell r="G254">
            <v>8056.6563235444855</v>
          </cell>
          <cell r="H254">
            <v>8218.2957400947671</v>
          </cell>
          <cell r="I254">
            <v>7664.0454083091354</v>
          </cell>
          <cell r="J254">
            <v>7590.1823918059827</v>
          </cell>
          <cell r="K254">
            <v>8335.1581241543008</v>
          </cell>
          <cell r="L254">
            <v>8895.0102237820938</v>
          </cell>
          <cell r="M254">
            <v>9006.0371561514148</v>
          </cell>
          <cell r="N254">
            <v>8649.3655613326537</v>
          </cell>
          <cell r="O254">
            <v>10257.279776595413</v>
          </cell>
        </row>
        <row r="255">
          <cell r="A255" t="str">
            <v>Uruguay</v>
          </cell>
          <cell r="B255" t="str">
            <v>URY</v>
          </cell>
          <cell r="C255" t="str">
            <v>GDP per capita (current US$)</v>
          </cell>
          <cell r="D255">
            <v>12512.594126844118</v>
          </cell>
          <cell r="E255">
            <v>14975.562560218657</v>
          </cell>
          <cell r="F255">
            <v>16087.25207779731</v>
          </cell>
          <cell r="G255">
            <v>18140.891918067206</v>
          </cell>
          <cell r="H255">
            <v>18131.578846566077</v>
          </cell>
          <cell r="I255">
            <v>16950.75337624317</v>
          </cell>
          <cell r="J255">
            <v>16837.940380304932</v>
          </cell>
          <cell r="K255">
            <v>18995.397019555403</v>
          </cell>
          <cell r="L255">
            <v>19026.049610890004</v>
          </cell>
          <cell r="M255">
            <v>18098.361548608984</v>
          </cell>
          <cell r="N255">
            <v>15650.499427415501</v>
          </cell>
          <cell r="O255">
            <v>17923.995332796145</v>
          </cell>
        </row>
        <row r="256">
          <cell r="A256" t="str">
            <v>United States</v>
          </cell>
          <cell r="B256" t="str">
            <v>USA</v>
          </cell>
          <cell r="C256" t="str">
            <v>GDP per capita (current US$)</v>
          </cell>
          <cell r="D256">
            <v>48650.643128333555</v>
          </cell>
          <cell r="E256">
            <v>50065.966504174205</v>
          </cell>
          <cell r="F256">
            <v>51784.418573883733</v>
          </cell>
          <cell r="G256">
            <v>53291.127689140565</v>
          </cell>
          <cell r="H256">
            <v>55123.84978690464</v>
          </cell>
          <cell r="I256">
            <v>56762.729451598891</v>
          </cell>
          <cell r="J256">
            <v>57866.744934109141</v>
          </cell>
          <cell r="K256">
            <v>59907.754260885005</v>
          </cell>
          <cell r="L256">
            <v>62823.309438196971</v>
          </cell>
          <cell r="M256">
            <v>65120.394662865256</v>
          </cell>
          <cell r="N256">
            <v>63528.634302750848</v>
          </cell>
          <cell r="O256">
            <v>70219.472454115006</v>
          </cell>
        </row>
        <row r="257">
          <cell r="A257" t="str">
            <v>Uzbekistan</v>
          </cell>
          <cell r="B257" t="str">
            <v>UZB</v>
          </cell>
          <cell r="C257" t="str">
            <v>GDP per capita (current US$)</v>
          </cell>
          <cell r="D257">
            <v>1742.3492564507694</v>
          </cell>
          <cell r="E257">
            <v>2051.1295151641821</v>
          </cell>
          <cell r="F257">
            <v>2267.6232753551167</v>
          </cell>
          <cell r="G257">
            <v>2419.7187438178676</v>
          </cell>
          <cell r="H257">
            <v>2628.4600544320997</v>
          </cell>
          <cell r="I257">
            <v>2753.9710578308604</v>
          </cell>
          <cell r="J257">
            <v>2704.6771885500798</v>
          </cell>
          <cell r="K257">
            <v>1916.7646252423017</v>
          </cell>
          <cell r="L257">
            <v>1604.258641573567</v>
          </cell>
          <cell r="M257">
            <v>1795.2017684565726</v>
          </cell>
          <cell r="N257">
            <v>1759.3074705078525</v>
          </cell>
          <cell r="O257">
            <v>1993.4244779079504</v>
          </cell>
        </row>
        <row r="258">
          <cell r="A258" t="str">
            <v>St. Vincent and the Grenadines</v>
          </cell>
          <cell r="B258" t="str">
            <v>VCT</v>
          </cell>
          <cell r="C258" t="str">
            <v>GDP per capita (current US$)</v>
          </cell>
          <cell r="D258">
            <v>6590.9895788861641</v>
          </cell>
          <cell r="E258">
            <v>6566.4827131759957</v>
          </cell>
          <cell r="F258">
            <v>6754.3701839567057</v>
          </cell>
          <cell r="G258">
            <v>7117.5547627664891</v>
          </cell>
          <cell r="H258">
            <v>7210.6165485737647</v>
          </cell>
          <cell r="I258">
            <v>7386.737484240216</v>
          </cell>
          <cell r="J258">
            <v>7684.7792821395033</v>
          </cell>
          <cell r="K258">
            <v>7996.6562331953246</v>
          </cell>
          <cell r="L258">
            <v>8399.6939668784798</v>
          </cell>
          <cell r="M258">
            <v>8680.2419824706612</v>
          </cell>
          <cell r="N258">
            <v>8306.3675811585144</v>
          </cell>
          <cell r="O258">
            <v>8360.1010591717168</v>
          </cell>
        </row>
        <row r="259">
          <cell r="A259" t="str">
            <v>Venezuela, RB</v>
          </cell>
          <cell r="B259" t="str">
            <v>VEN</v>
          </cell>
          <cell r="C259" t="str">
            <v>GDP per capita (current US$)</v>
          </cell>
          <cell r="D259">
            <v>13692.914966621063</v>
          </cell>
          <cell r="E259">
            <v>10877.112363881559</v>
          </cell>
          <cell r="F259">
            <v>12937.927597234851</v>
          </cell>
          <cell r="G259">
            <v>12433.980785339827</v>
          </cell>
          <cell r="H259">
            <v>15975.729375336146</v>
          </cell>
        </row>
        <row r="260">
          <cell r="A260" t="str">
            <v>British Virgin Islands</v>
          </cell>
          <cell r="B260" t="str">
            <v>VGB</v>
          </cell>
          <cell r="C260" t="str">
            <v>GDP per capita (current US$)</v>
          </cell>
        </row>
        <row r="261">
          <cell r="A261" t="str">
            <v>Virgin Islands (U.S.)</v>
          </cell>
          <cell r="B261" t="str">
            <v>VIR</v>
          </cell>
          <cell r="C261" t="str">
            <v>GDP per capita (current US$)</v>
          </cell>
          <cell r="D261">
            <v>39905.128418099433</v>
          </cell>
          <cell r="E261">
            <v>38997.13731646505</v>
          </cell>
          <cell r="F261">
            <v>37795.319259067546</v>
          </cell>
          <cell r="G261">
            <v>34597.976694032819</v>
          </cell>
          <cell r="H261">
            <v>33045.364379599931</v>
          </cell>
          <cell r="I261">
            <v>34007.352941176468</v>
          </cell>
          <cell r="J261">
            <v>35324.974887458608</v>
          </cell>
          <cell r="K261">
            <v>35365.069303977405</v>
          </cell>
          <cell r="L261">
            <v>36653.863048008898</v>
          </cell>
          <cell r="M261">
            <v>38596.030711828178</v>
          </cell>
          <cell r="N261">
            <v>39552.168595352341</v>
          </cell>
        </row>
        <row r="262">
          <cell r="A262" t="str">
            <v>Vietnam</v>
          </cell>
          <cell r="B262" t="str">
            <v>VNM</v>
          </cell>
          <cell r="C262" t="str">
            <v>GDP per capita (current US$)</v>
          </cell>
          <cell r="D262">
            <v>1684.0116673877706</v>
          </cell>
          <cell r="E262">
            <v>1953.5569786075193</v>
          </cell>
          <cell r="F262">
            <v>2190.232283960539</v>
          </cell>
          <cell r="G262">
            <v>2367.4995424106855</v>
          </cell>
          <cell r="H262">
            <v>2558.7789242000999</v>
          </cell>
          <cell r="I262">
            <v>2595.2349787073695</v>
          </cell>
          <cell r="J262">
            <v>2760.7171010751972</v>
          </cell>
          <cell r="K262">
            <v>2992.0717459594052</v>
          </cell>
          <cell r="L262">
            <v>3267.2250085205073</v>
          </cell>
          <cell r="M262">
            <v>3491.0912785972828</v>
          </cell>
          <cell r="N262">
            <v>3586.3472965674932</v>
          </cell>
          <cell r="O262">
            <v>3756.4891223747263</v>
          </cell>
        </row>
        <row r="263">
          <cell r="A263" t="str">
            <v>Vanuatu</v>
          </cell>
          <cell r="B263" t="str">
            <v>VUT</v>
          </cell>
          <cell r="C263" t="str">
            <v>GDP per capita (current US$)</v>
          </cell>
          <cell r="D263">
            <v>2732.5515572225363</v>
          </cell>
          <cell r="E263">
            <v>3064.7512120789879</v>
          </cell>
          <cell r="F263">
            <v>2906.3424613081843</v>
          </cell>
          <cell r="G263">
            <v>2877.4445280128539</v>
          </cell>
          <cell r="H263">
            <v>2861.2031640794617</v>
          </cell>
          <cell r="I263">
            <v>2643.8868939955782</v>
          </cell>
          <cell r="J263">
            <v>2757.2033059338637</v>
          </cell>
          <cell r="K263">
            <v>3032.1970202818698</v>
          </cell>
          <cell r="L263">
            <v>3076.8353148387964</v>
          </cell>
          <cell r="M263">
            <v>3076.5898858836058</v>
          </cell>
          <cell r="N263">
            <v>2917.7568490893273</v>
          </cell>
          <cell r="O263">
            <v>3044.5736403195674</v>
          </cell>
        </row>
        <row r="264">
          <cell r="A264" t="str">
            <v>World</v>
          </cell>
          <cell r="B264" t="str">
            <v>WLD</v>
          </cell>
          <cell r="C264" t="str">
            <v>GDP per capita (current US$)</v>
          </cell>
          <cell r="D264">
            <v>9558.0217306930299</v>
          </cell>
          <cell r="E264">
            <v>10473.744853898919</v>
          </cell>
          <cell r="F264">
            <v>10575.660129935797</v>
          </cell>
          <cell r="G264">
            <v>10738.317408268142</v>
          </cell>
          <cell r="H264">
            <v>10898.72081124002</v>
          </cell>
          <cell r="I264">
            <v>10156.953457803676</v>
          </cell>
          <cell r="J264">
            <v>10208.869900251149</v>
          </cell>
          <cell r="K264">
            <v>10746.85626841763</v>
          </cell>
          <cell r="L264">
            <v>11290.09997484749</v>
          </cell>
          <cell r="M264">
            <v>11330.453670493505</v>
          </cell>
          <cell r="N264">
            <v>10895.735232906396</v>
          </cell>
          <cell r="O264">
            <v>12282.000071329077</v>
          </cell>
        </row>
        <row r="265">
          <cell r="A265" t="str">
            <v>Samoa</v>
          </cell>
          <cell r="B265" t="str">
            <v>WSM</v>
          </cell>
          <cell r="C265" t="str">
            <v>GDP per capita (current US$)</v>
          </cell>
          <cell r="D265">
            <v>3494.3952899181436</v>
          </cell>
          <cell r="E265">
            <v>3789.626477544085</v>
          </cell>
          <cell r="F265">
            <v>3902.312163839058</v>
          </cell>
          <cell r="G265">
            <v>3989.8982485629026</v>
          </cell>
          <cell r="H265">
            <v>3948.7287814226033</v>
          </cell>
          <cell r="I265">
            <v>4048.4670567544808</v>
          </cell>
          <cell r="J265">
            <v>4105.8106812825245</v>
          </cell>
          <cell r="K265">
            <v>4261.6405133116186</v>
          </cell>
          <cell r="L265">
            <v>4189.0522193681663</v>
          </cell>
          <cell r="M265">
            <v>4308.3014528768463</v>
          </cell>
          <cell r="N265">
            <v>4042.7227147414442</v>
          </cell>
          <cell r="O265">
            <v>3857.3566849383528</v>
          </cell>
        </row>
        <row r="266">
          <cell r="A266" t="str">
            <v>Kosovo</v>
          </cell>
          <cell r="B266" t="str">
            <v>XKX</v>
          </cell>
          <cell r="C266" t="str">
            <v>GDP per capita (current US$)</v>
          </cell>
          <cell r="D266">
            <v>3009.5234649073464</v>
          </cell>
          <cell r="E266">
            <v>3540.8232856457021</v>
          </cell>
          <cell r="F266">
            <v>3410.6927269791977</v>
          </cell>
          <cell r="G266">
            <v>3704.5621992708848</v>
          </cell>
          <cell r="H266">
            <v>3902.5298198421497</v>
          </cell>
          <cell r="I266">
            <v>3520.7804208034136</v>
          </cell>
          <cell r="J266">
            <v>3759.4710397255872</v>
          </cell>
          <cell r="K266">
            <v>4009.3560380767326</v>
          </cell>
          <cell r="L266">
            <v>4384.1904040162617</v>
          </cell>
          <cell r="M266">
            <v>4416.0313218317324</v>
          </cell>
          <cell r="N266">
            <v>4310.9329838939302</v>
          </cell>
          <cell r="O266">
            <v>5269.7839011438864</v>
          </cell>
        </row>
        <row r="267">
          <cell r="A267" t="str">
            <v>Yemen, Rep.</v>
          </cell>
          <cell r="B267" t="str">
            <v>YEM</v>
          </cell>
          <cell r="C267" t="str">
            <v>GDP per capita (current US$)</v>
          </cell>
          <cell r="D267">
            <v>1249.0630852985616</v>
          </cell>
          <cell r="E267">
            <v>1284.6176353928718</v>
          </cell>
          <cell r="F267">
            <v>1349.9902949195891</v>
          </cell>
          <cell r="G267">
            <v>1497.7479410273056</v>
          </cell>
          <cell r="H267">
            <v>1557.6014056318197</v>
          </cell>
          <cell r="I267">
            <v>1488.4162671508311</v>
          </cell>
          <cell r="J267">
            <v>1069.8169968846692</v>
          </cell>
          <cell r="K267">
            <v>893.71657285269555</v>
          </cell>
          <cell r="L267">
            <v>701.71487776794754</v>
          </cell>
        </row>
        <row r="268">
          <cell r="A268" t="str">
            <v>South Africa</v>
          </cell>
          <cell r="B268" t="str">
            <v>ZAF</v>
          </cell>
          <cell r="C268" t="str">
            <v>GDP per capita (current US$)</v>
          </cell>
          <cell r="D268">
            <v>8059.5628410109166</v>
          </cell>
          <cell r="E268">
            <v>8737.0411101999307</v>
          </cell>
          <cell r="F268">
            <v>8173.8691381715971</v>
          </cell>
          <cell r="G268">
            <v>7441.2308539967535</v>
          </cell>
          <cell r="H268">
            <v>6965.1378973692963</v>
          </cell>
          <cell r="I268">
            <v>6204.9299014584567</v>
          </cell>
          <cell r="J268">
            <v>5735.0667871784217</v>
          </cell>
          <cell r="K268">
            <v>6734.4751531249349</v>
          </cell>
          <cell r="L268">
            <v>7048.5081123907376</v>
          </cell>
          <cell r="M268">
            <v>6688.7747464964532</v>
          </cell>
          <cell r="N268">
            <v>5741.6412487725211</v>
          </cell>
          <cell r="O268">
            <v>7055.0551762129835</v>
          </cell>
        </row>
        <row r="269">
          <cell r="A269" t="str">
            <v>Zambia</v>
          </cell>
          <cell r="B269" t="str">
            <v>ZMB</v>
          </cell>
          <cell r="C269" t="str">
            <v>GDP per capita (current US$)</v>
          </cell>
          <cell r="D269">
            <v>1469.3614500268363</v>
          </cell>
          <cell r="E269">
            <v>1644.4568305445168</v>
          </cell>
          <cell r="F269">
            <v>1729.6474709705731</v>
          </cell>
          <cell r="G269">
            <v>1840.320553357893</v>
          </cell>
          <cell r="H269">
            <v>1724.5762196823189</v>
          </cell>
          <cell r="I269">
            <v>1307.9096491603236</v>
          </cell>
          <cell r="J269">
            <v>1249.9231434840551</v>
          </cell>
          <cell r="K269">
            <v>1495.752138410211</v>
          </cell>
          <cell r="L269">
            <v>1475.1998363670293</v>
          </cell>
          <cell r="M269">
            <v>1268.1209405624106</v>
          </cell>
          <cell r="N269">
            <v>956.83174748628153</v>
          </cell>
          <cell r="O269">
            <v>1137.3443948319618</v>
          </cell>
        </row>
        <row r="270">
          <cell r="A270" t="str">
            <v>Zimbabwe</v>
          </cell>
          <cell r="B270" t="str">
            <v>ZWE</v>
          </cell>
          <cell r="C270" t="str">
            <v>GDP per capita (current US$)</v>
          </cell>
          <cell r="D270">
            <v>937.84033998737209</v>
          </cell>
          <cell r="E270">
            <v>1082.6157732528213</v>
          </cell>
          <cell r="F270">
            <v>1290.1939574670246</v>
          </cell>
          <cell r="G270">
            <v>1408.3678103123607</v>
          </cell>
          <cell r="H270">
            <v>1407.0342910991558</v>
          </cell>
          <cell r="I270">
            <v>1410.3291734890802</v>
          </cell>
          <cell r="J270">
            <v>1421.7877914056774</v>
          </cell>
          <cell r="K270">
            <v>1192.1070119886174</v>
          </cell>
          <cell r="L270">
            <v>2269.1770123233241</v>
          </cell>
          <cell r="M270">
            <v>1421.8685964175797</v>
          </cell>
          <cell r="N270">
            <v>1372.6966743331732</v>
          </cell>
          <cell r="O270">
            <v>1773.9204108807812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etadata - Countries"/>
      <sheetName val="Metadata - Indicators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2">
          <cell r="A2" t="str">
            <v>Last Updated Date</v>
          </cell>
          <cell r="B2">
            <v>45188</v>
          </cell>
        </row>
        <row r="4">
          <cell r="A4" t="str">
            <v>Country Name</v>
          </cell>
          <cell r="B4" t="str">
            <v>Country Code</v>
          </cell>
          <cell r="C4" t="str">
            <v>Indicator Name</v>
          </cell>
          <cell r="D4" t="str">
            <v>2010</v>
          </cell>
          <cell r="E4" t="str">
            <v>2011</v>
          </cell>
          <cell r="F4" t="str">
            <v>2012</v>
          </cell>
          <cell r="G4" t="str">
            <v>2013</v>
          </cell>
          <cell r="H4" t="str">
            <v>2014</v>
          </cell>
          <cell r="I4" t="str">
            <v>2015</v>
          </cell>
          <cell r="J4" t="str">
            <v>2016</v>
          </cell>
          <cell r="K4" t="str">
            <v>2017</v>
          </cell>
          <cell r="L4" t="str">
            <v>2018</v>
          </cell>
          <cell r="M4" t="str">
            <v>2019</v>
          </cell>
          <cell r="N4" t="str">
            <v>2020</v>
          </cell>
          <cell r="O4" t="str">
            <v>2021</v>
          </cell>
          <cell r="P4" t="str">
            <v>2022</v>
          </cell>
        </row>
        <row r="5">
          <cell r="A5" t="str">
            <v>Aruba</v>
          </cell>
          <cell r="B5" t="str">
            <v>ABW</v>
          </cell>
          <cell r="C5" t="str">
            <v>GDP per capita, PPP (current international $)</v>
          </cell>
          <cell r="D5">
            <v>34230.325090491249</v>
          </cell>
          <cell r="E5">
            <v>35780.249742521257</v>
          </cell>
          <cell r="F5">
            <v>34786.59399320629</v>
          </cell>
          <cell r="G5">
            <v>36932.184163611055</v>
          </cell>
          <cell r="H5">
            <v>36846.848285308464</v>
          </cell>
          <cell r="I5">
            <v>37343.912963314498</v>
          </cell>
          <cell r="J5">
            <v>37583.840322929245</v>
          </cell>
          <cell r="K5">
            <v>38865.188195117022</v>
          </cell>
          <cell r="L5">
            <v>41685.363318473042</v>
          </cell>
          <cell r="M5">
            <v>42510.065589576901</v>
          </cell>
          <cell r="N5">
            <v>35012.391466385227</v>
          </cell>
          <cell r="O5">
            <v>42887.374912557614</v>
          </cell>
        </row>
        <row r="6">
          <cell r="A6" t="str">
            <v>Africa Eastern and Southern</v>
          </cell>
          <cell r="B6" t="str">
            <v>AFE</v>
          </cell>
          <cell r="C6" t="str">
            <v>GDP per capita, PPP (current international $)</v>
          </cell>
          <cell r="D6">
            <v>3188.3063039693229</v>
          </cell>
          <cell r="E6">
            <v>3293.8259639528783</v>
          </cell>
          <cell r="F6">
            <v>3209.1830931947088</v>
          </cell>
          <cell r="G6">
            <v>3334.6546960685559</v>
          </cell>
          <cell r="H6">
            <v>3471.6651250016143</v>
          </cell>
          <cell r="I6">
            <v>3498.8648925484586</v>
          </cell>
          <cell r="J6">
            <v>3592.0926212244694</v>
          </cell>
          <cell r="K6">
            <v>3635.2596418872195</v>
          </cell>
          <cell r="L6">
            <v>3724.9948820596182</v>
          </cell>
          <cell r="M6">
            <v>3778.2102357333215</v>
          </cell>
          <cell r="N6">
            <v>3624.8206741428089</v>
          </cell>
          <cell r="O6">
            <v>3858.0046512448939</v>
          </cell>
          <cell r="P6">
            <v>4169.0195324727902</v>
          </cell>
        </row>
        <row r="7">
          <cell r="A7" t="str">
            <v>Afghanistan</v>
          </cell>
          <cell r="B7" t="str">
            <v>AFG</v>
          </cell>
          <cell r="C7" t="str">
            <v>GDP per capita, PPP (current international $)</v>
          </cell>
          <cell r="D7">
            <v>1771.197985011951</v>
          </cell>
          <cell r="E7">
            <v>1749.9369949167735</v>
          </cell>
          <cell r="F7">
            <v>1958.4476274792448</v>
          </cell>
          <cell r="G7">
            <v>2062.0591762527574</v>
          </cell>
          <cell r="H7">
            <v>2110.8295679774706</v>
          </cell>
          <cell r="I7">
            <v>2128.1259382266885</v>
          </cell>
          <cell r="J7">
            <v>2023.8346562973152</v>
          </cell>
          <cell r="K7">
            <v>2096.0931105533659</v>
          </cell>
          <cell r="L7">
            <v>2110.2393836551823</v>
          </cell>
          <cell r="M7">
            <v>2168.1337646868924</v>
          </cell>
          <cell r="N7">
            <v>2078.5950863720254</v>
          </cell>
          <cell r="O7">
            <v>1673.9640589214841</v>
          </cell>
        </row>
        <row r="8">
          <cell r="A8" t="str">
            <v>Africa Western and Central</v>
          </cell>
          <cell r="B8" t="str">
            <v>AFW</v>
          </cell>
          <cell r="C8" t="str">
            <v>GDP per capita, PPP (current international $)</v>
          </cell>
          <cell r="D8">
            <v>3552.1489114251381</v>
          </cell>
          <cell r="E8">
            <v>3699.5490436858099</v>
          </cell>
          <cell r="F8">
            <v>3802.0600029217339</v>
          </cell>
          <cell r="G8">
            <v>3952.0231877411898</v>
          </cell>
          <cell r="H8">
            <v>4144.2596617915169</v>
          </cell>
          <cell r="I8">
            <v>4077.321423611817</v>
          </cell>
          <cell r="J8">
            <v>4003.7565585925572</v>
          </cell>
          <cell r="K8">
            <v>4051.2711992351215</v>
          </cell>
          <cell r="L8">
            <v>4161.7827558063918</v>
          </cell>
          <cell r="M8">
            <v>4267.0505221922995</v>
          </cell>
          <cell r="N8">
            <v>4179.6323660462995</v>
          </cell>
          <cell r="O8">
            <v>4429.9521329315603</v>
          </cell>
          <cell r="P8">
            <v>4798.4345188527359</v>
          </cell>
        </row>
        <row r="9">
          <cell r="A9" t="str">
            <v>Angola</v>
          </cell>
          <cell r="B9" t="str">
            <v>AGO</v>
          </cell>
          <cell r="C9" t="str">
            <v>GDP per capita, PPP (current international $)</v>
          </cell>
          <cell r="D9">
            <v>6586.465819268813</v>
          </cell>
          <cell r="E9">
            <v>6700.1140997780394</v>
          </cell>
          <cell r="F9">
            <v>7389.3149601875612</v>
          </cell>
          <cell r="G9">
            <v>7643.9219442901976</v>
          </cell>
          <cell r="H9">
            <v>8123.0480653777686</v>
          </cell>
          <cell r="I9">
            <v>7274.0904747793074</v>
          </cell>
          <cell r="J9">
            <v>7027.1466341321893</v>
          </cell>
          <cell r="K9">
            <v>7216.061372670023</v>
          </cell>
          <cell r="L9">
            <v>7043.9553598232933</v>
          </cell>
          <cell r="M9">
            <v>6882.2791226086647</v>
          </cell>
          <cell r="N9">
            <v>6367.4373167563053</v>
          </cell>
          <cell r="O9">
            <v>6523.4636127875883</v>
          </cell>
          <cell r="P9">
            <v>6973.6962988961077</v>
          </cell>
        </row>
        <row r="10">
          <cell r="A10" t="str">
            <v>Albania</v>
          </cell>
          <cell r="B10" t="str">
            <v>ALB</v>
          </cell>
          <cell r="C10" t="str">
            <v>GDP per capita, PPP (current international $)</v>
          </cell>
          <cell r="D10">
            <v>9628.6401124768545</v>
          </cell>
          <cell r="E10">
            <v>10207.759455224506</v>
          </cell>
          <cell r="F10">
            <v>10526.250106420639</v>
          </cell>
          <cell r="G10">
            <v>10570.966044550447</v>
          </cell>
          <cell r="H10">
            <v>11259.303681177371</v>
          </cell>
          <cell r="I10">
            <v>11658.894896997839</v>
          </cell>
          <cell r="J10">
            <v>12078.799334471809</v>
          </cell>
          <cell r="K10">
            <v>12770.991863440533</v>
          </cell>
          <cell r="L10">
            <v>13498.184606593013</v>
          </cell>
          <cell r="M10">
            <v>14407.437645105059</v>
          </cell>
          <cell r="N10">
            <v>14064.038614986188</v>
          </cell>
          <cell r="O10">
            <v>15532.706055864273</v>
          </cell>
          <cell r="P10">
            <v>18551.71647937399</v>
          </cell>
        </row>
        <row r="11">
          <cell r="A11" t="str">
            <v>Andorra</v>
          </cell>
          <cell r="B11" t="str">
            <v>AND</v>
          </cell>
          <cell r="C11" t="str">
            <v>GDP per capita, PPP (current international $)</v>
          </cell>
        </row>
        <row r="12">
          <cell r="A12" t="str">
            <v>Arab World</v>
          </cell>
          <cell r="B12" t="str">
            <v>ARB</v>
          </cell>
          <cell r="C12" t="str">
            <v>GDP per capita, PPP (current international $)</v>
          </cell>
          <cell r="D12">
            <v>14442.519444518704</v>
          </cell>
          <cell r="E12">
            <v>14998.34562637389</v>
          </cell>
          <cell r="F12">
            <v>15937.909169626791</v>
          </cell>
          <cell r="G12">
            <v>15880.311430413554</v>
          </cell>
          <cell r="H12">
            <v>15625.492134837166</v>
          </cell>
          <cell r="I12">
            <v>14145.346886925865</v>
          </cell>
          <cell r="J12">
            <v>13712.360111712798</v>
          </cell>
          <cell r="K12">
            <v>14332.353524291173</v>
          </cell>
          <cell r="L12">
            <v>14766.677788746045</v>
          </cell>
          <cell r="M12">
            <v>14967.115756963329</v>
          </cell>
          <cell r="N12">
            <v>14220.797826544051</v>
          </cell>
          <cell r="O12">
            <v>15167.260659052659</v>
          </cell>
          <cell r="P12">
            <v>16913.653036809606</v>
          </cell>
        </row>
        <row r="13">
          <cell r="A13" t="str">
            <v>United Arab Emirates</v>
          </cell>
          <cell r="B13" t="str">
            <v>ARE</v>
          </cell>
          <cell r="C13" t="str">
            <v>GDP per capita, PPP (current international $)</v>
          </cell>
          <cell r="D13">
            <v>65411.940039255373</v>
          </cell>
          <cell r="E13">
            <v>70619.315848113634</v>
          </cell>
          <cell r="F13">
            <v>74853.575098665315</v>
          </cell>
          <cell r="G13">
            <v>75877.99796328845</v>
          </cell>
          <cell r="H13">
            <v>78859.089115515715</v>
          </cell>
          <cell r="I13">
            <v>69705.704858943238</v>
          </cell>
          <cell r="J13">
            <v>68853.819772447503</v>
          </cell>
          <cell r="K13">
            <v>71182.370716957434</v>
          </cell>
          <cell r="L13">
            <v>73270.671581532821</v>
          </cell>
          <cell r="M13">
            <v>74826.518415644619</v>
          </cell>
          <cell r="N13">
            <v>71458.638522072768</v>
          </cell>
          <cell r="O13">
            <v>76948.327496285172</v>
          </cell>
          <cell r="P13">
            <v>87729.191263806104</v>
          </cell>
        </row>
        <row r="14">
          <cell r="A14" t="str">
            <v>Argentina</v>
          </cell>
          <cell r="B14" t="str">
            <v>ARG</v>
          </cell>
          <cell r="C14" t="str">
            <v>GDP per capita, PPP (current international $)</v>
          </cell>
          <cell r="D14">
            <v>18063.914343250646</v>
          </cell>
          <cell r="E14">
            <v>19322.227123694192</v>
          </cell>
          <cell r="F14">
            <v>19641.35286383472</v>
          </cell>
          <cell r="G14">
            <v>20131.680424698345</v>
          </cell>
          <cell r="H14">
            <v>19683.771505644214</v>
          </cell>
          <cell r="I14">
            <v>20105.198991816469</v>
          </cell>
          <cell r="J14">
            <v>20307.870052141996</v>
          </cell>
          <cell r="K14">
            <v>23597.117752839007</v>
          </cell>
          <cell r="L14">
            <v>23294.098675241927</v>
          </cell>
          <cell r="M14">
            <v>23007.836591605559</v>
          </cell>
          <cell r="N14">
            <v>20787.857870614967</v>
          </cell>
          <cell r="O14">
            <v>23754.36138988434</v>
          </cell>
          <cell r="P14">
            <v>26504.590561969602</v>
          </cell>
        </row>
        <row r="15">
          <cell r="A15" t="str">
            <v>Armenia</v>
          </cell>
          <cell r="B15" t="str">
            <v>ARM</v>
          </cell>
          <cell r="C15" t="str">
            <v>GDP per capita, PPP (current international $)</v>
          </cell>
          <cell r="D15">
            <v>7331.3865035382241</v>
          </cell>
          <cell r="E15">
            <v>7881.7717346847694</v>
          </cell>
          <cell r="F15">
            <v>9267.3970056296475</v>
          </cell>
          <cell r="G15">
            <v>9822.9474406685567</v>
          </cell>
          <cell r="H15">
            <v>10114.939836750018</v>
          </cell>
          <cell r="I15">
            <v>10132.31897524303</v>
          </cell>
          <cell r="J15">
            <v>10966.85332700738</v>
          </cell>
          <cell r="K15">
            <v>12509.639606481782</v>
          </cell>
          <cell r="L15">
            <v>13549.522424589539</v>
          </cell>
          <cell r="M15">
            <v>14924.776928317975</v>
          </cell>
          <cell r="N15">
            <v>14105.911252533137</v>
          </cell>
          <cell r="O15">
            <v>15661.511345193579</v>
          </cell>
          <cell r="P15">
            <v>18941.526808052844</v>
          </cell>
        </row>
        <row r="16">
          <cell r="A16" t="str">
            <v>American Samoa</v>
          </cell>
          <cell r="B16" t="str">
            <v>ASM</v>
          </cell>
          <cell r="C16" t="str">
            <v>GDP per capita, PPP (current international $)</v>
          </cell>
        </row>
        <row r="17">
          <cell r="A17" t="str">
            <v>Antigua and Barbuda</v>
          </cell>
          <cell r="B17" t="str">
            <v>ATG</v>
          </cell>
          <cell r="C17" t="str">
            <v>GDP per capita, PPP (current international $)</v>
          </cell>
          <cell r="D17">
            <v>21175.383308877295</v>
          </cell>
          <cell r="E17">
            <v>20939.331274669727</v>
          </cell>
          <cell r="F17">
            <v>20208.939287672692</v>
          </cell>
          <cell r="G17">
            <v>19437.616969172646</v>
          </cell>
          <cell r="H17">
            <v>19748.625384429346</v>
          </cell>
          <cell r="I17">
            <v>19674.563296155702</v>
          </cell>
          <cell r="J17">
            <v>20790.419171961752</v>
          </cell>
          <cell r="K17">
            <v>20777.559498933693</v>
          </cell>
          <cell r="L17">
            <v>22603.192865208992</v>
          </cell>
          <cell r="M17">
            <v>23880.221273594721</v>
          </cell>
          <cell r="N17">
            <v>19839.925589047409</v>
          </cell>
          <cell r="O17">
            <v>21958.688709215028</v>
          </cell>
          <cell r="P17">
            <v>25336.642598600676</v>
          </cell>
        </row>
        <row r="18">
          <cell r="A18" t="str">
            <v>Australia</v>
          </cell>
          <cell r="B18" t="str">
            <v>AUS</v>
          </cell>
          <cell r="C18" t="str">
            <v>GDP per capita, PPP (current international $)</v>
          </cell>
          <cell r="D18">
            <v>39363.618057361207</v>
          </cell>
          <cell r="E18">
            <v>42018.117943652825</v>
          </cell>
          <cell r="F18">
            <v>42847.296746531094</v>
          </cell>
          <cell r="G18">
            <v>45907.754679605598</v>
          </cell>
          <cell r="H18">
            <v>46882.185571663736</v>
          </cell>
          <cell r="I18">
            <v>46251.408684871509</v>
          </cell>
          <cell r="J18">
            <v>47249.434815275323</v>
          </cell>
          <cell r="K18">
            <v>48400.245787522799</v>
          </cell>
          <cell r="L18">
            <v>50192.957328284072</v>
          </cell>
          <cell r="M18">
            <v>51909.015102325757</v>
          </cell>
          <cell r="N18">
            <v>53066.490988666774</v>
          </cell>
          <cell r="O18">
            <v>55947.052228052125</v>
          </cell>
          <cell r="P18">
            <v>62625.357642365037</v>
          </cell>
        </row>
        <row r="19">
          <cell r="A19" t="str">
            <v>Austria</v>
          </cell>
          <cell r="B19" t="str">
            <v>AUT</v>
          </cell>
          <cell r="C19" t="str">
            <v>GDP per capita, PPP (current international $)</v>
          </cell>
          <cell r="D19">
            <v>42007.293746125528</v>
          </cell>
          <cell r="E19">
            <v>44452.73274579992</v>
          </cell>
          <cell r="F19">
            <v>46457.345777031136</v>
          </cell>
          <cell r="G19">
            <v>47922.049120745505</v>
          </cell>
          <cell r="H19">
            <v>48799.715467698465</v>
          </cell>
          <cell r="I19">
            <v>49865.903942418467</v>
          </cell>
          <cell r="J19">
            <v>52684.017113076807</v>
          </cell>
          <cell r="K19">
            <v>54172.98678882535</v>
          </cell>
          <cell r="L19">
            <v>56937.944282983961</v>
          </cell>
          <cell r="M19">
            <v>59704.223377822578</v>
          </cell>
          <cell r="N19">
            <v>57258.690227227075</v>
          </cell>
          <cell r="O19">
            <v>59962.827052170316</v>
          </cell>
          <cell r="P19">
            <v>67935.847973637341</v>
          </cell>
        </row>
        <row r="20">
          <cell r="A20" t="str">
            <v>Azerbaijan</v>
          </cell>
          <cell r="B20" t="str">
            <v>AZE</v>
          </cell>
          <cell r="C20" t="str">
            <v>GDP per capita, PPP (current international $)</v>
          </cell>
          <cell r="D20">
            <v>14678.77373953017</v>
          </cell>
          <cell r="E20">
            <v>14804.574450791106</v>
          </cell>
          <cell r="F20">
            <v>15957.718850284937</v>
          </cell>
          <cell r="G20">
            <v>17188.945505661191</v>
          </cell>
          <cell r="H20">
            <v>17443.878256309374</v>
          </cell>
          <cell r="I20">
            <v>14938.401127671546</v>
          </cell>
          <cell r="J20">
            <v>14371.022741009152</v>
          </cell>
          <cell r="K20">
            <v>14121.406935559091</v>
          </cell>
          <cell r="L20">
            <v>14551.200114110523</v>
          </cell>
          <cell r="M20">
            <v>15054.544606508955</v>
          </cell>
          <cell r="N20">
            <v>14495.656972131232</v>
          </cell>
          <cell r="O20">
            <v>15927.21014849619</v>
          </cell>
          <cell r="P20">
            <v>17764.445588543949</v>
          </cell>
        </row>
        <row r="21">
          <cell r="A21" t="str">
            <v>Burundi</v>
          </cell>
          <cell r="B21" t="str">
            <v>BDI</v>
          </cell>
          <cell r="C21" t="str">
            <v>GDP per capita, PPP (current international $)</v>
          </cell>
          <cell r="D21">
            <v>630.35819295417718</v>
          </cell>
          <cell r="E21">
            <v>646.10312748322656</v>
          </cell>
          <cell r="F21">
            <v>651.95232728211647</v>
          </cell>
          <cell r="G21">
            <v>696.49700021123567</v>
          </cell>
          <cell r="H21">
            <v>728.87006025642586</v>
          </cell>
          <cell r="I21">
            <v>797.05011411534986</v>
          </cell>
          <cell r="J21">
            <v>766.58722060752461</v>
          </cell>
          <cell r="K21">
            <v>750.78761627097697</v>
          </cell>
          <cell r="L21">
            <v>758.24903164913189</v>
          </cell>
          <cell r="M21">
            <v>760.60412613059111</v>
          </cell>
          <cell r="N21">
            <v>751.20091187125718</v>
          </cell>
          <cell r="O21">
            <v>787.94277873393526</v>
          </cell>
          <cell r="P21">
            <v>836.18756902761049</v>
          </cell>
        </row>
        <row r="22">
          <cell r="A22" t="str">
            <v>Belgium</v>
          </cell>
          <cell r="B22" t="str">
            <v>BEL</v>
          </cell>
          <cell r="C22" t="str">
            <v>GDP per capita, PPP (current international $)</v>
          </cell>
          <cell r="D22">
            <v>39838.040511042025</v>
          </cell>
          <cell r="E22">
            <v>40942.372710454023</v>
          </cell>
          <cell r="F22">
            <v>42290.762052001919</v>
          </cell>
          <cell r="G22">
            <v>43671.11959259001</v>
          </cell>
          <cell r="H22">
            <v>44929.685593415998</v>
          </cell>
          <cell r="I22">
            <v>46200.904454307027</v>
          </cell>
          <cell r="J22">
            <v>48597.399982620118</v>
          </cell>
          <cell r="K22">
            <v>50442.270541962374</v>
          </cell>
          <cell r="L22">
            <v>52530.562082134718</v>
          </cell>
          <cell r="M22">
            <v>55804.818923234096</v>
          </cell>
          <cell r="N22">
            <v>54569.92538501809</v>
          </cell>
          <cell r="O22">
            <v>58840.702274712574</v>
          </cell>
          <cell r="P22">
            <v>65027.294895404404</v>
          </cell>
        </row>
        <row r="23">
          <cell r="A23" t="str">
            <v>Benin</v>
          </cell>
          <cell r="B23" t="str">
            <v>BEN</v>
          </cell>
          <cell r="C23" t="str">
            <v>GDP per capita, PPP (current international $)</v>
          </cell>
          <cell r="D23">
            <v>2302.6877910018047</v>
          </cell>
          <cell r="E23">
            <v>2350.356451523026</v>
          </cell>
          <cell r="F23">
            <v>2427.4326592231664</v>
          </cell>
          <cell r="G23">
            <v>2590.9250453763107</v>
          </cell>
          <cell r="H23">
            <v>2745.8586116336132</v>
          </cell>
          <cell r="I23">
            <v>2792.6096452670245</v>
          </cell>
          <cell r="J23">
            <v>2901.2646709170135</v>
          </cell>
          <cell r="K23">
            <v>2933.8373843172012</v>
          </cell>
          <cell r="L23">
            <v>3113.2549286431204</v>
          </cell>
          <cell r="M23">
            <v>3290.3072019440524</v>
          </cell>
          <cell r="N23">
            <v>3364.9732181798577</v>
          </cell>
          <cell r="O23">
            <v>3665.1940283552181</v>
          </cell>
          <cell r="P23">
            <v>4056.1083407659912</v>
          </cell>
        </row>
        <row r="24">
          <cell r="A24" t="str">
            <v>Burkina Faso</v>
          </cell>
          <cell r="B24" t="str">
            <v>BFA</v>
          </cell>
          <cell r="C24" t="str">
            <v>GDP per capita, PPP (current international $)</v>
          </cell>
          <cell r="D24">
            <v>1454.5787474417584</v>
          </cell>
          <cell r="E24">
            <v>1536.808944223488</v>
          </cell>
          <cell r="F24">
            <v>1568.0668585350998</v>
          </cell>
          <cell r="G24">
            <v>1629.3178362159847</v>
          </cell>
          <cell r="H24">
            <v>1637.9280509898592</v>
          </cell>
          <cell r="I24">
            <v>1657.9161069221229</v>
          </cell>
          <cell r="J24">
            <v>1833.4330534306662</v>
          </cell>
          <cell r="K24">
            <v>1978.1550116137641</v>
          </cell>
          <cell r="L24">
            <v>2100.5309235431855</v>
          </cell>
          <cell r="M24">
            <v>2199.5525064158883</v>
          </cell>
          <cell r="N24">
            <v>2211.0114396253202</v>
          </cell>
          <cell r="O24">
            <v>2405.3061183342684</v>
          </cell>
          <cell r="P24">
            <v>2545.8635486867624</v>
          </cell>
        </row>
        <row r="25">
          <cell r="A25" t="str">
            <v>Bangladesh</v>
          </cell>
          <cell r="B25" t="str">
            <v>BGD</v>
          </cell>
          <cell r="C25" t="str">
            <v>GDP per capita, PPP (current international $)</v>
          </cell>
          <cell r="D25">
            <v>2906.0519204969278</v>
          </cell>
          <cell r="E25">
            <v>3119.9299729809873</v>
          </cell>
          <cell r="F25">
            <v>3493.9228211664172</v>
          </cell>
          <cell r="G25">
            <v>3734.7256509522363</v>
          </cell>
          <cell r="H25">
            <v>3997.2867005881094</v>
          </cell>
          <cell r="I25">
            <v>4216.7197391645623</v>
          </cell>
          <cell r="J25">
            <v>4558.5638947753823</v>
          </cell>
          <cell r="K25">
            <v>4830.776082681301</v>
          </cell>
          <cell r="L25">
            <v>5247.6947072274415</v>
          </cell>
          <cell r="M25">
            <v>5699.0781466116186</v>
          </cell>
          <cell r="N25">
            <v>5904.5673754849659</v>
          </cell>
          <cell r="O25">
            <v>6522.5558405933953</v>
          </cell>
          <cell r="P25">
            <v>7395.0959867772535</v>
          </cell>
        </row>
        <row r="26">
          <cell r="A26" t="str">
            <v>Bulgaria</v>
          </cell>
          <cell r="B26" t="str">
            <v>BGR</v>
          </cell>
          <cell r="C26" t="str">
            <v>GDP per capita, PPP (current international $)</v>
          </cell>
          <cell r="D26">
            <v>14956.357308918999</v>
          </cell>
          <cell r="E26">
            <v>15747.079596229752</v>
          </cell>
          <cell r="F26">
            <v>16327.858470892161</v>
          </cell>
          <cell r="G26">
            <v>16647.00987207357</v>
          </cell>
          <cell r="H26">
            <v>17616.954072743483</v>
          </cell>
          <cell r="I26">
            <v>18391.896811324434</v>
          </cell>
          <cell r="J26">
            <v>20074.264788349999</v>
          </cell>
          <cell r="K26">
            <v>21469.970889311611</v>
          </cell>
          <cell r="L26">
            <v>23016.066803904825</v>
          </cell>
          <cell r="M26">
            <v>25170.215995636707</v>
          </cell>
          <cell r="N26">
            <v>25296.07093658785</v>
          </cell>
          <cell r="O26">
            <v>28113.117230114469</v>
          </cell>
          <cell r="P26">
            <v>33582.282610919581</v>
          </cell>
        </row>
        <row r="27">
          <cell r="A27" t="str">
            <v>Bahrain</v>
          </cell>
          <cell r="B27" t="str">
            <v>BHR</v>
          </cell>
          <cell r="C27" t="str">
            <v>GDP per capita, PPP (current international $)</v>
          </cell>
          <cell r="D27">
            <v>47929.443463014002</v>
          </cell>
          <cell r="E27">
            <v>49960.267868083931</v>
          </cell>
          <cell r="F27">
            <v>53778.488674083143</v>
          </cell>
          <cell r="G27">
            <v>53672.104219447145</v>
          </cell>
          <cell r="H27">
            <v>52073.984616449525</v>
          </cell>
          <cell r="I27">
            <v>45900.703025358554</v>
          </cell>
          <cell r="J27">
            <v>45281.301920325473</v>
          </cell>
          <cell r="K27">
            <v>48929.447011995137</v>
          </cell>
          <cell r="L27">
            <v>50114.150391354451</v>
          </cell>
          <cell r="M27">
            <v>51879.736343876495</v>
          </cell>
          <cell r="N27">
            <v>50682.759564748238</v>
          </cell>
          <cell r="O27">
            <v>54901.512628498189</v>
          </cell>
          <cell r="P27">
            <v>61227.897221149571</v>
          </cell>
        </row>
        <row r="28">
          <cell r="A28" t="str">
            <v>Bahamas, The</v>
          </cell>
          <cell r="B28" t="str">
            <v>BHS</v>
          </cell>
          <cell r="C28" t="str">
            <v>GDP per capita, PPP (current international $)</v>
          </cell>
          <cell r="D28">
            <v>29095.484670074464</v>
          </cell>
          <cell r="E28">
            <v>29512.320032480213</v>
          </cell>
          <cell r="F28">
            <v>30169.909094394548</v>
          </cell>
          <cell r="G28">
            <v>29845.702292818929</v>
          </cell>
          <cell r="H28">
            <v>31255.211266081682</v>
          </cell>
          <cell r="I28">
            <v>31746.803382577407</v>
          </cell>
          <cell r="J28">
            <v>32112.203893104794</v>
          </cell>
          <cell r="K28">
            <v>34067.846183443275</v>
          </cell>
          <cell r="L28">
            <v>35167.399499889631</v>
          </cell>
          <cell r="M28">
            <v>35299.111491522104</v>
          </cell>
          <cell r="N28">
            <v>27224.470856616164</v>
          </cell>
          <cell r="O28">
            <v>33162.265434092231</v>
          </cell>
          <cell r="P28">
            <v>40378.551745440178</v>
          </cell>
        </row>
        <row r="29">
          <cell r="A29" t="str">
            <v>Bosnia and Herzegovina</v>
          </cell>
          <cell r="B29" t="str">
            <v>BIH</v>
          </cell>
          <cell r="C29" t="str">
            <v>GDP per capita, PPP (current international $)</v>
          </cell>
          <cell r="D29">
            <v>9089.1361447117597</v>
          </cell>
          <cell r="E29">
            <v>9758.0218995030718</v>
          </cell>
          <cell r="F29">
            <v>10109.40068764732</v>
          </cell>
          <cell r="G29">
            <v>10788.268083071926</v>
          </cell>
          <cell r="H29">
            <v>11148.387833582601</v>
          </cell>
          <cell r="I29">
            <v>11826.066013986319</v>
          </cell>
          <cell r="J29">
            <v>12869.768403904785</v>
          </cell>
          <cell r="K29">
            <v>13582.184752486297</v>
          </cell>
          <cell r="L29">
            <v>14801.263002862586</v>
          </cell>
          <cell r="M29">
            <v>16118.666803577618</v>
          </cell>
          <cell r="N29">
            <v>15860.104522154606</v>
          </cell>
          <cell r="O29">
            <v>17705.806977075328</v>
          </cell>
          <cell r="P29">
            <v>20376.892194247263</v>
          </cell>
        </row>
        <row r="30">
          <cell r="A30" t="str">
            <v>Belarus</v>
          </cell>
          <cell r="B30" t="str">
            <v>BLR</v>
          </cell>
          <cell r="C30" t="str">
            <v>GDP per capita, PPP (current international $)</v>
          </cell>
          <cell r="D30">
            <v>15361.831706832685</v>
          </cell>
          <cell r="E30">
            <v>16563.201407820929</v>
          </cell>
          <cell r="F30">
            <v>18105.286718044408</v>
          </cell>
          <cell r="G30">
            <v>18994.190188761542</v>
          </cell>
          <cell r="H30">
            <v>19007.997324287579</v>
          </cell>
          <cell r="I30">
            <v>18095.70341855452</v>
          </cell>
          <cell r="J30">
            <v>17785.943197096585</v>
          </cell>
          <cell r="K30">
            <v>18356.066057551412</v>
          </cell>
          <cell r="L30">
            <v>19430.909209772122</v>
          </cell>
          <cell r="M30">
            <v>20106.068912637606</v>
          </cell>
          <cell r="N30">
            <v>20317.23192048497</v>
          </cell>
          <cell r="O30">
            <v>21928.68575746506</v>
          </cell>
          <cell r="P30">
            <v>22590.590922336385</v>
          </cell>
        </row>
        <row r="31">
          <cell r="A31" t="str">
            <v>Belize</v>
          </cell>
          <cell r="B31" t="str">
            <v>BLZ</v>
          </cell>
          <cell r="C31" t="str">
            <v>GDP per capita, PPP (current international $)</v>
          </cell>
          <cell r="D31">
            <v>9623.8686803315559</v>
          </cell>
          <cell r="E31">
            <v>9592.1308307043582</v>
          </cell>
          <cell r="F31">
            <v>9113.4748534142727</v>
          </cell>
          <cell r="G31">
            <v>9314.2250090277448</v>
          </cell>
          <cell r="H31">
            <v>9246.7237525974997</v>
          </cell>
          <cell r="I31">
            <v>9317.1968359296243</v>
          </cell>
          <cell r="J31">
            <v>9161.6250471445019</v>
          </cell>
          <cell r="K31">
            <v>8873.7540251936043</v>
          </cell>
          <cell r="L31">
            <v>9010.0605958500764</v>
          </cell>
          <cell r="M31">
            <v>9411.4628475387817</v>
          </cell>
          <cell r="N31">
            <v>8134.5982720893717</v>
          </cell>
          <cell r="O31">
            <v>9668.766288621624</v>
          </cell>
          <cell r="P31">
            <v>11450.916899537795</v>
          </cell>
        </row>
        <row r="32">
          <cell r="A32" t="str">
            <v>Bermuda</v>
          </cell>
          <cell r="B32" t="str">
            <v>BMU</v>
          </cell>
          <cell r="C32" t="str">
            <v>GDP per capita, PPP (current international $)</v>
          </cell>
          <cell r="D32">
            <v>70627.822194112305</v>
          </cell>
          <cell r="E32">
            <v>69998.843420471152</v>
          </cell>
          <cell r="F32">
            <v>67453.820523601506</v>
          </cell>
          <cell r="G32">
            <v>68993.227487677097</v>
          </cell>
          <cell r="H32">
            <v>68775.446742671804</v>
          </cell>
          <cell r="I32">
            <v>71873.228057818167</v>
          </cell>
          <cell r="J32">
            <v>76362.051414214147</v>
          </cell>
          <cell r="K32">
            <v>81834.955873554281</v>
          </cell>
          <cell r="L32">
            <v>83380.874900667433</v>
          </cell>
          <cell r="M32">
            <v>85145.943638106823</v>
          </cell>
          <cell r="N32">
            <v>80381.445493319508</v>
          </cell>
          <cell r="O32">
            <v>86699.251991002733</v>
          </cell>
          <cell r="P32">
            <v>95837.032419488751</v>
          </cell>
        </row>
        <row r="33">
          <cell r="A33" t="str">
            <v>Bolivia</v>
          </cell>
          <cell r="B33" t="str">
            <v>BOL</v>
          </cell>
          <cell r="C33" t="str">
            <v>GDP per capita, PPP (current international $)</v>
          </cell>
          <cell r="D33">
            <v>5079.3827211500593</v>
          </cell>
          <cell r="E33">
            <v>5363.9879027080942</v>
          </cell>
          <cell r="F33">
            <v>5814.070134963481</v>
          </cell>
          <cell r="G33">
            <v>6500.8768068682375</v>
          </cell>
          <cell r="H33">
            <v>6920.7788613615103</v>
          </cell>
          <cell r="I33">
            <v>6992.1275814474066</v>
          </cell>
          <cell r="J33">
            <v>7345.8268414872236</v>
          </cell>
          <cell r="K33">
            <v>8244.9334457511541</v>
          </cell>
          <cell r="L33">
            <v>8669.8278486623058</v>
          </cell>
          <cell r="M33">
            <v>8890.4629536660177</v>
          </cell>
          <cell r="N33">
            <v>8110.1147562400247</v>
          </cell>
          <cell r="O33">
            <v>8885.241334022232</v>
          </cell>
          <cell r="P33">
            <v>9683.6174966317376</v>
          </cell>
        </row>
        <row r="34">
          <cell r="A34" t="str">
            <v>Brazil</v>
          </cell>
          <cell r="B34" t="str">
            <v>BRA</v>
          </cell>
          <cell r="C34" t="str">
            <v>GDP per capita, PPP (current international $)</v>
          </cell>
          <cell r="D34">
            <v>14254.519769744695</v>
          </cell>
          <cell r="E34">
            <v>14989.157783757355</v>
          </cell>
          <cell r="F34">
            <v>14994.343469398058</v>
          </cell>
          <cell r="G34">
            <v>15535.723765174043</v>
          </cell>
          <cell r="H34">
            <v>15664.801741141449</v>
          </cell>
          <cell r="I34">
            <v>14692.632306695583</v>
          </cell>
          <cell r="J34">
            <v>14208.161105180689</v>
          </cell>
          <cell r="K34">
            <v>14477.861768060051</v>
          </cell>
          <cell r="L34">
            <v>14971.054666593209</v>
          </cell>
          <cell r="M34">
            <v>15307.941235482665</v>
          </cell>
          <cell r="N34">
            <v>14900.104216321977</v>
          </cell>
          <cell r="O34">
            <v>16260.098748632228</v>
          </cell>
          <cell r="P34">
            <v>17821.737260987727</v>
          </cell>
        </row>
        <row r="35">
          <cell r="A35" t="str">
            <v>Barbados</v>
          </cell>
          <cell r="B35" t="str">
            <v>BRB</v>
          </cell>
          <cell r="C35" t="str">
            <v>GDP per capita, PPP (current international $)</v>
          </cell>
          <cell r="D35">
            <v>16568.368956499788</v>
          </cell>
          <cell r="E35">
            <v>16749.039346109505</v>
          </cell>
          <cell r="F35">
            <v>15726.235802934658</v>
          </cell>
          <cell r="G35">
            <v>15747.137090840259</v>
          </cell>
          <cell r="H35">
            <v>15575.950729261564</v>
          </cell>
          <cell r="I35">
            <v>15947.421522280751</v>
          </cell>
          <cell r="J35">
            <v>16370.74562280646</v>
          </cell>
          <cell r="K35">
            <v>16198.962160436573</v>
          </cell>
          <cell r="L35">
            <v>16388.599535129273</v>
          </cell>
          <cell r="M35">
            <v>16631.464390732475</v>
          </cell>
          <cell r="N35">
            <v>14579.090380308353</v>
          </cell>
          <cell r="O35">
            <v>15177.849708424381</v>
          </cell>
          <cell r="P35">
            <v>17837.453224747253</v>
          </cell>
        </row>
        <row r="36">
          <cell r="A36" t="str">
            <v>Brunei Darussalam</v>
          </cell>
          <cell r="B36" t="str">
            <v>BRN</v>
          </cell>
          <cell r="C36" t="str">
            <v>GDP per capita, PPP (current international $)</v>
          </cell>
          <cell r="D36">
            <v>78784.827224234949</v>
          </cell>
          <cell r="E36">
            <v>82300.656045302065</v>
          </cell>
          <cell r="F36">
            <v>86588.609520411497</v>
          </cell>
          <cell r="G36">
            <v>82305.276253660981</v>
          </cell>
          <cell r="H36">
            <v>80027.985299855107</v>
          </cell>
          <cell r="I36">
            <v>61572.621703636236</v>
          </cell>
          <cell r="J36">
            <v>55477.469397528592</v>
          </cell>
          <cell r="K36">
            <v>60173.051133601315</v>
          </cell>
          <cell r="L36">
            <v>61084.258043867929</v>
          </cell>
          <cell r="M36">
            <v>64029.442999724073</v>
          </cell>
          <cell r="N36">
            <v>65054.194321265211</v>
          </cell>
          <cell r="O36">
            <v>66347.658140333879</v>
          </cell>
          <cell r="P36">
            <v>69274.984141086723</v>
          </cell>
        </row>
        <row r="37">
          <cell r="A37" t="str">
            <v>Bhutan</v>
          </cell>
          <cell r="B37" t="str">
            <v>BTN</v>
          </cell>
          <cell r="C37" t="str">
            <v>GDP per capita, PPP (current international $)</v>
          </cell>
          <cell r="D37">
            <v>6504.3479335183511</v>
          </cell>
          <cell r="E37">
            <v>7090.9482765162556</v>
          </cell>
          <cell r="F37">
            <v>7697.5064154697866</v>
          </cell>
          <cell r="G37">
            <v>7785.2140641365104</v>
          </cell>
          <cell r="H37">
            <v>8462.798599276035</v>
          </cell>
          <cell r="I37">
            <v>9303.9459824516234</v>
          </cell>
          <cell r="J37">
            <v>10275.160593249611</v>
          </cell>
          <cell r="K37">
            <v>10986.88813592971</v>
          </cell>
          <cell r="L37">
            <v>11503.847207001882</v>
          </cell>
          <cell r="M37">
            <v>12297.620734478218</v>
          </cell>
          <cell r="N37">
            <v>11137.831004680802</v>
          </cell>
          <cell r="O37">
            <v>12036.364077501052</v>
          </cell>
        </row>
        <row r="38">
          <cell r="A38" t="str">
            <v>Botswana</v>
          </cell>
          <cell r="B38" t="str">
            <v>BWA</v>
          </cell>
          <cell r="C38" t="str">
            <v>GDP per capita, PPP (current international $)</v>
          </cell>
          <cell r="D38">
            <v>12139.498530196186</v>
          </cell>
          <cell r="E38">
            <v>12976.260675745008</v>
          </cell>
          <cell r="F38">
            <v>12069.468767214847</v>
          </cell>
          <cell r="G38">
            <v>12833.278355639783</v>
          </cell>
          <cell r="H38">
            <v>14338.57408188419</v>
          </cell>
          <cell r="I38">
            <v>13420.506600770979</v>
          </cell>
          <cell r="J38">
            <v>15277.042321956207</v>
          </cell>
          <cell r="K38">
            <v>14656.772988720955</v>
          </cell>
          <cell r="L38">
            <v>15321.780200520743</v>
          </cell>
          <cell r="M38">
            <v>15759.162230819173</v>
          </cell>
          <cell r="N38">
            <v>14303.936113017449</v>
          </cell>
          <cell r="O38">
            <v>16449.346229547918</v>
          </cell>
          <cell r="P38">
            <v>18323.045702839339</v>
          </cell>
        </row>
        <row r="39">
          <cell r="A39" t="str">
            <v>Central African Republic</v>
          </cell>
          <cell r="B39" t="str">
            <v>CAF</v>
          </cell>
          <cell r="C39" t="str">
            <v>GDP per capita, PPP (current international $)</v>
          </cell>
          <cell r="D39">
            <v>902.78158421317721</v>
          </cell>
          <cell r="E39">
            <v>945.59312848527384</v>
          </cell>
          <cell r="F39">
            <v>1024.247562784916</v>
          </cell>
          <cell r="G39">
            <v>683.96563252261012</v>
          </cell>
          <cell r="H39">
            <v>670.1038234035932</v>
          </cell>
          <cell r="I39">
            <v>733.74958070805133</v>
          </cell>
          <cell r="J39">
            <v>787.47116842467506</v>
          </cell>
          <cell r="K39">
            <v>839.60000945213528</v>
          </cell>
          <cell r="L39">
            <v>875.19371775648415</v>
          </cell>
          <cell r="M39">
            <v>898.31531993209296</v>
          </cell>
          <cell r="N39">
            <v>895.25147718496112</v>
          </cell>
          <cell r="O39">
            <v>924.15142427788692</v>
          </cell>
          <cell r="P39">
            <v>967.26832382756777</v>
          </cell>
        </row>
        <row r="40">
          <cell r="A40" t="str">
            <v>Canada</v>
          </cell>
          <cell r="B40" t="str">
            <v>CAN</v>
          </cell>
          <cell r="C40" t="str">
            <v>GDP per capita, PPP (current international $)</v>
          </cell>
          <cell r="D40">
            <v>40099.44823943769</v>
          </cell>
          <cell r="E40">
            <v>41666.7076267956</v>
          </cell>
          <cell r="F40">
            <v>42290.965410274519</v>
          </cell>
          <cell r="G40">
            <v>44298.578734276482</v>
          </cell>
          <cell r="H40">
            <v>45753.750554799364</v>
          </cell>
          <cell r="I40">
            <v>44670.080538583774</v>
          </cell>
          <cell r="J40">
            <v>46472.340248631524</v>
          </cell>
          <cell r="K40">
            <v>48317.17458351508</v>
          </cell>
          <cell r="L40">
            <v>49992.762275770823</v>
          </cell>
          <cell r="M40">
            <v>49832.405377076408</v>
          </cell>
          <cell r="N40">
            <v>47226.365140333437</v>
          </cell>
          <cell r="O40">
            <v>53023.420556245808</v>
          </cell>
          <cell r="P40">
            <v>58399.545481318397</v>
          </cell>
        </row>
        <row r="41">
          <cell r="A41" t="str">
            <v>Central Europe and the Baltics</v>
          </cell>
          <cell r="B41" t="str">
            <v>CEB</v>
          </cell>
          <cell r="C41" t="str">
            <v>GDP per capita, PPP (current international $)</v>
          </cell>
          <cell r="D41">
            <v>20823.372581027546</v>
          </cell>
          <cell r="E41">
            <v>22309.097998639278</v>
          </cell>
          <cell r="F41">
            <v>23107.001569009924</v>
          </cell>
          <cell r="G41">
            <v>23859.905789937831</v>
          </cell>
          <cell r="H41">
            <v>24926.905401032702</v>
          </cell>
          <cell r="I41">
            <v>26134.61122234607</v>
          </cell>
          <cell r="J41">
            <v>27753.500067741494</v>
          </cell>
          <cell r="K41">
            <v>29830.047857864527</v>
          </cell>
          <cell r="L41">
            <v>32011.755756152885</v>
          </cell>
          <cell r="M41">
            <v>34957.248735569199</v>
          </cell>
          <cell r="N41">
            <v>34847.140482511837</v>
          </cell>
          <cell r="O41">
            <v>37716.763753004838</v>
          </cell>
          <cell r="P41">
            <v>42799.330286038741</v>
          </cell>
        </row>
        <row r="42">
          <cell r="A42" t="str">
            <v>Switzerland</v>
          </cell>
          <cell r="B42" t="str">
            <v>CHE</v>
          </cell>
          <cell r="C42" t="str">
            <v>GDP per capita, PPP (current international $)</v>
          </cell>
          <cell r="D42">
            <v>54438.978700943771</v>
          </cell>
          <cell r="E42">
            <v>57493.581055921073</v>
          </cell>
          <cell r="F42">
            <v>59440.915860766581</v>
          </cell>
          <cell r="G42">
            <v>61656.46617085157</v>
          </cell>
          <cell r="H42">
            <v>63417.04371575651</v>
          </cell>
          <cell r="I42">
            <v>65265.045733559971</v>
          </cell>
          <cell r="J42">
            <v>67350.751874775699</v>
          </cell>
          <cell r="K42">
            <v>68193.505494409445</v>
          </cell>
          <cell r="L42">
            <v>70688.818749119411</v>
          </cell>
          <cell r="M42">
            <v>72668.747107338961</v>
          </cell>
          <cell r="N42">
            <v>70810.820689613596</v>
          </cell>
          <cell r="O42">
            <v>75979.766221149242</v>
          </cell>
          <cell r="P42">
            <v>83598.453356565005</v>
          </cell>
        </row>
        <row r="43">
          <cell r="A43" t="str">
            <v>Channel Islands</v>
          </cell>
          <cell r="B43" t="str">
            <v>CHI</v>
          </cell>
          <cell r="C43" t="str">
            <v>GDP per capita, PPP (current international $)</v>
          </cell>
        </row>
        <row r="44">
          <cell r="A44" t="str">
            <v>Chile</v>
          </cell>
          <cell r="B44" t="str">
            <v>CHL</v>
          </cell>
          <cell r="C44" t="str">
            <v>GDP per capita, PPP (current international $)</v>
          </cell>
          <cell r="D44">
            <v>18104.724595627249</v>
          </cell>
          <cell r="E44">
            <v>20330.524599554585</v>
          </cell>
          <cell r="F44">
            <v>21584.681267793909</v>
          </cell>
          <cell r="G44">
            <v>22425.589416218747</v>
          </cell>
          <cell r="H44">
            <v>22779.427669696845</v>
          </cell>
          <cell r="I44">
            <v>22691.486624734564</v>
          </cell>
          <cell r="J44">
            <v>23492.287856264455</v>
          </cell>
          <cell r="K44">
            <v>24546.912420860357</v>
          </cell>
          <cell r="L44">
            <v>25564.536716881004</v>
          </cell>
          <cell r="M44">
            <v>25600.192703484943</v>
          </cell>
          <cell r="N44">
            <v>24941.235088040321</v>
          </cell>
          <cell r="O44">
            <v>28337.073211983316</v>
          </cell>
          <cell r="P44">
            <v>30208.805531053004</v>
          </cell>
        </row>
        <row r="45">
          <cell r="A45" t="str">
            <v>China</v>
          </cell>
          <cell r="B45" t="str">
            <v>CHN</v>
          </cell>
          <cell r="C45" t="str">
            <v>GDP per capita, PPP (current international $)</v>
          </cell>
          <cell r="D45">
            <v>9254.7796034297335</v>
          </cell>
          <cell r="E45">
            <v>10292.940478067503</v>
          </cell>
          <cell r="F45">
            <v>11168.697297977549</v>
          </cell>
          <cell r="G45">
            <v>11872.497381161669</v>
          </cell>
          <cell r="H45">
            <v>12480.338530378078</v>
          </cell>
          <cell r="I45">
            <v>12897.502286859244</v>
          </cell>
          <cell r="J45">
            <v>13483.377266531863</v>
          </cell>
          <cell r="K45">
            <v>14243.532610849123</v>
          </cell>
          <cell r="L45">
            <v>15497.825740303308</v>
          </cell>
          <cell r="M45">
            <v>16655.399363509347</v>
          </cell>
          <cell r="N45">
            <v>17209.442953974256</v>
          </cell>
          <cell r="O45">
            <v>19484.30808652053</v>
          </cell>
          <cell r="P45">
            <v>21475.610527214005</v>
          </cell>
        </row>
        <row r="46">
          <cell r="A46" t="str">
            <v>Cote d'Ivoire</v>
          </cell>
          <cell r="B46" t="str">
            <v>CIV</v>
          </cell>
          <cell r="C46" t="str">
            <v>GDP per capita, PPP (current international $)</v>
          </cell>
          <cell r="D46">
            <v>3577.7069818874725</v>
          </cell>
          <cell r="E46">
            <v>3384.930979047519</v>
          </cell>
          <cell r="F46">
            <v>3483.6897887319519</v>
          </cell>
          <cell r="G46">
            <v>3801.6164709828527</v>
          </cell>
          <cell r="H46">
            <v>4254.2308958630811</v>
          </cell>
          <cell r="I46">
            <v>4579.8514596945088</v>
          </cell>
          <cell r="J46">
            <v>4693.6750451672051</v>
          </cell>
          <cell r="K46">
            <v>4836.0483665488246</v>
          </cell>
          <cell r="L46">
            <v>5060.5974297543207</v>
          </cell>
          <cell r="M46">
            <v>5350.0101409096897</v>
          </cell>
          <cell r="N46">
            <v>5377.3944462425097</v>
          </cell>
          <cell r="O46">
            <v>5866.4957576257193</v>
          </cell>
          <cell r="P46">
            <v>6538.2964198943719</v>
          </cell>
        </row>
        <row r="47">
          <cell r="A47" t="str">
            <v>Cameroon</v>
          </cell>
          <cell r="B47" t="str">
            <v>CMR</v>
          </cell>
          <cell r="C47" t="str">
            <v>GDP per capita, PPP (current international $)</v>
          </cell>
          <cell r="D47">
            <v>2882.7507000355222</v>
          </cell>
          <cell r="E47">
            <v>2957.1634561651713</v>
          </cell>
          <cell r="F47">
            <v>3022.3580113926423</v>
          </cell>
          <cell r="G47">
            <v>3194.1620321667601</v>
          </cell>
          <cell r="H47">
            <v>3369.3248903348426</v>
          </cell>
          <cell r="I47">
            <v>3437.7898257802008</v>
          </cell>
          <cell r="J47">
            <v>3559.1351204372581</v>
          </cell>
          <cell r="K47">
            <v>3691.0947236525194</v>
          </cell>
          <cell r="L47">
            <v>3822.2327646397171</v>
          </cell>
          <cell r="M47">
            <v>3915.8274985059156</v>
          </cell>
          <cell r="N47">
            <v>3870.8294330396907</v>
          </cell>
          <cell r="O47">
            <v>4083.3077134503214</v>
          </cell>
          <cell r="P47">
            <v>4408.0462735492192</v>
          </cell>
        </row>
        <row r="48">
          <cell r="A48" t="str">
            <v>Congo, Dem. Rep.</v>
          </cell>
          <cell r="B48" t="str">
            <v>COD</v>
          </cell>
          <cell r="C48" t="str">
            <v>GDP per capita, PPP (current international $)</v>
          </cell>
          <cell r="D48">
            <v>616.53239909782064</v>
          </cell>
          <cell r="E48">
            <v>650.43660319397748</v>
          </cell>
          <cell r="F48">
            <v>650.92158956887306</v>
          </cell>
          <cell r="G48">
            <v>731.9328213174266</v>
          </cell>
          <cell r="H48">
            <v>824.41243758695214</v>
          </cell>
          <cell r="I48">
            <v>877.68083519796983</v>
          </cell>
          <cell r="J48">
            <v>932.40516523987242</v>
          </cell>
          <cell r="K48">
            <v>1023.5398331529161</v>
          </cell>
          <cell r="L48">
            <v>1073.4469055836191</v>
          </cell>
          <cell r="M48">
            <v>1104.8433677641185</v>
          </cell>
          <cell r="N48">
            <v>1102.553517528848</v>
          </cell>
          <cell r="O48">
            <v>1184.7204857619911</v>
          </cell>
          <cell r="P48">
            <v>1337.391115051689</v>
          </cell>
        </row>
        <row r="49">
          <cell r="A49" t="str">
            <v>Congo, Rep.</v>
          </cell>
          <cell r="B49" t="str">
            <v>COG</v>
          </cell>
          <cell r="C49" t="str">
            <v>GDP per capita, PPP (current international $)</v>
          </cell>
          <cell r="D49">
            <v>5152.5177895995666</v>
          </cell>
          <cell r="E49">
            <v>5204.0008336414885</v>
          </cell>
          <cell r="F49">
            <v>6062.8227764881021</v>
          </cell>
          <cell r="G49">
            <v>5810.9223832608486</v>
          </cell>
          <cell r="H49">
            <v>5681.7722016676726</v>
          </cell>
          <cell r="I49">
            <v>4448.9165861239189</v>
          </cell>
          <cell r="J49">
            <v>3687.5809492721487</v>
          </cell>
          <cell r="K49">
            <v>4073.9260852755547</v>
          </cell>
          <cell r="L49">
            <v>3877.4395626472319</v>
          </cell>
          <cell r="M49">
            <v>3851.7735549083482</v>
          </cell>
          <cell r="N49">
            <v>3574.2413865435824</v>
          </cell>
          <cell r="O49">
            <v>3569.017490442372</v>
          </cell>
          <cell r="P49">
            <v>3790.7113070116111</v>
          </cell>
        </row>
        <row r="50">
          <cell r="A50" t="str">
            <v>Colombia</v>
          </cell>
          <cell r="B50" t="str">
            <v>COL</v>
          </cell>
          <cell r="C50" t="str">
            <v>GDP per capita, PPP (current international $)</v>
          </cell>
          <cell r="D50">
            <v>10830.195117557356</v>
          </cell>
          <cell r="E50">
            <v>11694.726607933704</v>
          </cell>
          <cell r="F50">
            <v>12095.648497370159</v>
          </cell>
          <cell r="G50">
            <v>12798.663187384926</v>
          </cell>
          <cell r="H50">
            <v>13390.031948220108</v>
          </cell>
          <cell r="I50">
            <v>13378.675147177777</v>
          </cell>
          <cell r="J50">
            <v>13971.339587731334</v>
          </cell>
          <cell r="K50">
            <v>14334.914608362222</v>
          </cell>
          <cell r="L50">
            <v>15161.317974430851</v>
          </cell>
          <cell r="M50">
            <v>15872.308983164514</v>
          </cell>
          <cell r="N50">
            <v>15103.073820888552</v>
          </cell>
          <cell r="O50">
            <v>17105.002466705948</v>
          </cell>
          <cell r="P50">
            <v>20287.400263168231</v>
          </cell>
        </row>
        <row r="51">
          <cell r="A51" t="str">
            <v>Comoros</v>
          </cell>
          <cell r="B51" t="str">
            <v>COM</v>
          </cell>
          <cell r="C51" t="str">
            <v>GDP per capita, PPP (current international $)</v>
          </cell>
          <cell r="D51">
            <v>2367.7786286765458</v>
          </cell>
          <cell r="E51">
            <v>2464.3542270778662</v>
          </cell>
          <cell r="F51">
            <v>2655.734874616639</v>
          </cell>
          <cell r="G51">
            <v>2795.2434656715964</v>
          </cell>
          <cell r="H51">
            <v>2887.0655038563095</v>
          </cell>
          <cell r="I51">
            <v>2884.7748518503058</v>
          </cell>
          <cell r="J51">
            <v>3053.3025848496191</v>
          </cell>
          <cell r="K51">
            <v>3240.179170202859</v>
          </cell>
          <cell r="L51">
            <v>3374.0416632033966</v>
          </cell>
          <cell r="M51">
            <v>3430.2108404571941</v>
          </cell>
          <cell r="N51">
            <v>3402.8712216464796</v>
          </cell>
          <cell r="O51">
            <v>3562.5444791790492</v>
          </cell>
          <cell r="P51">
            <v>3832.4689846224978</v>
          </cell>
        </row>
        <row r="52">
          <cell r="A52" t="str">
            <v>Cabo Verde</v>
          </cell>
          <cell r="B52" t="str">
            <v>CPV</v>
          </cell>
          <cell r="C52" t="str">
            <v>GDP per capita, PPP (current international $)</v>
          </cell>
          <cell r="D52">
            <v>5905.3393260384428</v>
          </cell>
          <cell r="E52">
            <v>6189.6957342268906</v>
          </cell>
          <cell r="F52">
            <v>6048.4140676258576</v>
          </cell>
          <cell r="G52">
            <v>6019.8033032606672</v>
          </cell>
          <cell r="H52">
            <v>5989.4048297600548</v>
          </cell>
          <cell r="I52">
            <v>6242.7052317772695</v>
          </cell>
          <cell r="J52">
            <v>6689.8049508485146</v>
          </cell>
          <cell r="K52">
            <v>7130.8541521819207</v>
          </cell>
          <cell r="L52">
            <v>7490.1413716491425</v>
          </cell>
          <cell r="M52">
            <v>8123.8352007478807</v>
          </cell>
          <cell r="N52">
            <v>6577.3060137542689</v>
          </cell>
          <cell r="O52">
            <v>7274.9405760500713</v>
          </cell>
          <cell r="P52">
            <v>9082.8376434403908</v>
          </cell>
        </row>
        <row r="53">
          <cell r="A53" t="str">
            <v>Costa Rica</v>
          </cell>
          <cell r="B53" t="str">
            <v>CRI</v>
          </cell>
          <cell r="C53" t="str">
            <v>GDP per capita, PPP (current international $)</v>
          </cell>
          <cell r="D53">
            <v>12740.3409687648</v>
          </cell>
          <cell r="E53">
            <v>13410.354535951474</v>
          </cell>
          <cell r="F53">
            <v>14174.602102943823</v>
          </cell>
          <cell r="G53">
            <v>14851.135439543341</v>
          </cell>
          <cell r="H53">
            <v>15905.147938213486</v>
          </cell>
          <cell r="I53">
            <v>16925.179407977714</v>
          </cell>
          <cell r="J53">
            <v>18898.075223414027</v>
          </cell>
          <cell r="K53">
            <v>20168.220480899698</v>
          </cell>
          <cell r="L53">
            <v>21144.409774032483</v>
          </cell>
          <cell r="M53">
            <v>22608.232155557376</v>
          </cell>
          <cell r="N53">
            <v>21693.67281593983</v>
          </cell>
          <cell r="O53">
            <v>22643.495012191437</v>
          </cell>
          <cell r="P53">
            <v>24922.659274083959</v>
          </cell>
        </row>
        <row r="54">
          <cell r="A54" t="str">
            <v>Caribbean small states</v>
          </cell>
          <cell r="B54" t="str">
            <v>CSS</v>
          </cell>
          <cell r="C54" t="str">
            <v>GDP per capita, PPP (current international $)</v>
          </cell>
          <cell r="D54">
            <v>14784.349230560938</v>
          </cell>
          <cell r="E54">
            <v>15173.551745539524</v>
          </cell>
          <cell r="F54">
            <v>15447.921336560297</v>
          </cell>
          <cell r="G54">
            <v>15686.543000254505</v>
          </cell>
          <cell r="H54">
            <v>15930.493599705676</v>
          </cell>
          <cell r="I54">
            <v>15697.983404656075</v>
          </cell>
          <cell r="J54">
            <v>15481.232621430307</v>
          </cell>
          <cell r="K54">
            <v>16158.692939316124</v>
          </cell>
          <cell r="L54">
            <v>16625.112106839588</v>
          </cell>
          <cell r="M54">
            <v>16976.972367535836</v>
          </cell>
          <cell r="N54">
            <v>15855.53218058526</v>
          </cell>
          <cell r="O54">
            <v>17408.298439654653</v>
          </cell>
          <cell r="P54">
            <v>21055.17318916136</v>
          </cell>
        </row>
        <row r="55">
          <cell r="A55" t="str">
            <v>Cuba</v>
          </cell>
          <cell r="B55" t="str">
            <v>CUB</v>
          </cell>
          <cell r="C55" t="str">
            <v>GDP per capita, PPP (current international $)</v>
          </cell>
        </row>
        <row r="56">
          <cell r="A56" t="str">
            <v>Curacao</v>
          </cell>
          <cell r="B56" t="str">
            <v>CUW</v>
          </cell>
          <cell r="C56" t="str">
            <v>GDP per capita, PPP (current international $)</v>
          </cell>
          <cell r="D56">
            <v>25953.097095417888</v>
          </cell>
          <cell r="E56">
            <v>26278.565316166485</v>
          </cell>
          <cell r="F56">
            <v>25284.576739479267</v>
          </cell>
          <cell r="G56">
            <v>25034.460502018366</v>
          </cell>
          <cell r="H56">
            <v>24495.634095928726</v>
          </cell>
          <cell r="I56">
            <v>24221.153665011476</v>
          </cell>
          <cell r="J56">
            <v>23953.940798013125</v>
          </cell>
          <cell r="K56">
            <v>24599.937827787486</v>
          </cell>
          <cell r="L56">
            <v>24775.241613524242</v>
          </cell>
          <cell r="M56">
            <v>24662.650378286489</v>
          </cell>
          <cell r="N56">
            <v>20705.716906864127</v>
          </cell>
          <cell r="O56">
            <v>22933.266518202694</v>
          </cell>
        </row>
        <row r="57">
          <cell r="A57" t="str">
            <v>Cayman Islands</v>
          </cell>
          <cell r="B57" t="str">
            <v>CYM</v>
          </cell>
          <cell r="C57" t="str">
            <v>GDP per capita, PPP (current international $)</v>
          </cell>
          <cell r="D57">
            <v>66346.628572959191</v>
          </cell>
          <cell r="E57">
            <v>66766.043220204388</v>
          </cell>
          <cell r="F57">
            <v>65118.444887762889</v>
          </cell>
          <cell r="G57">
            <v>64286.006357260194</v>
          </cell>
          <cell r="H57">
            <v>64432.35015627573</v>
          </cell>
          <cell r="I57">
            <v>65087.717650665509</v>
          </cell>
          <cell r="J57">
            <v>66970.313081325206</v>
          </cell>
          <cell r="K57">
            <v>69534.77174944336</v>
          </cell>
          <cell r="L57">
            <v>72754.008431005524</v>
          </cell>
          <cell r="M57">
            <v>75504.447853468824</v>
          </cell>
          <cell r="N57">
            <v>71313.338595089866</v>
          </cell>
          <cell r="O57">
            <v>76580.735647190013</v>
          </cell>
        </row>
        <row r="58">
          <cell r="A58" t="str">
            <v>Cyprus</v>
          </cell>
          <cell r="B58" t="str">
            <v>CYP</v>
          </cell>
          <cell r="C58" t="str">
            <v>GDP per capita, PPP (current international $)</v>
          </cell>
          <cell r="D58">
            <v>33511.296875</v>
          </cell>
          <cell r="E58">
            <v>33406.17578125</v>
          </cell>
          <cell r="F58">
            <v>31923.9375</v>
          </cell>
          <cell r="G58">
            <v>30451.6953125</v>
          </cell>
          <cell r="H58">
            <v>30171.142578125</v>
          </cell>
          <cell r="I58">
            <v>31922.349609375</v>
          </cell>
          <cell r="J58">
            <v>35878.4140625</v>
          </cell>
          <cell r="K58">
            <v>38415.109375</v>
          </cell>
          <cell r="L58">
            <v>40676.5703125</v>
          </cell>
          <cell r="M58">
            <v>44039.01171875</v>
          </cell>
          <cell r="N58">
            <v>41425.92578125</v>
          </cell>
          <cell r="O58">
            <v>44405.0078125</v>
          </cell>
          <cell r="P58">
            <v>49930.8671875</v>
          </cell>
        </row>
        <row r="59">
          <cell r="A59" t="str">
            <v>Czechia</v>
          </cell>
          <cell r="B59" t="str">
            <v>CZE</v>
          </cell>
          <cell r="C59" t="str">
            <v>GDP per capita, PPP (current international $)</v>
          </cell>
          <cell r="D59">
            <v>27880.542566160304</v>
          </cell>
          <cell r="E59">
            <v>29001.368036549153</v>
          </cell>
          <cell r="F59">
            <v>29254.731268514432</v>
          </cell>
          <cell r="G59">
            <v>30818.108155847709</v>
          </cell>
          <cell r="H59">
            <v>32502.475354011825</v>
          </cell>
          <cell r="I59">
            <v>33899.286566165654</v>
          </cell>
          <cell r="J59">
            <v>36097.705255697663</v>
          </cell>
          <cell r="K59">
            <v>38824.887917091924</v>
          </cell>
          <cell r="L59">
            <v>41143.827048671134</v>
          </cell>
          <cell r="M59">
            <v>44212.746502116708</v>
          </cell>
          <cell r="N59">
            <v>42827.060006224739</v>
          </cell>
          <cell r="O59">
            <v>45630.037806501437</v>
          </cell>
          <cell r="P59">
            <v>49945.500104437531</v>
          </cell>
        </row>
        <row r="60">
          <cell r="A60" t="str">
            <v>Germany</v>
          </cell>
          <cell r="B60" t="str">
            <v>DEU</v>
          </cell>
          <cell r="C60" t="str">
            <v>GDP per capita, PPP (current international $)</v>
          </cell>
          <cell r="D60">
            <v>38950.710875644661</v>
          </cell>
          <cell r="E60">
            <v>42541.531088409574</v>
          </cell>
          <cell r="F60">
            <v>43359.614827172307</v>
          </cell>
          <cell r="G60">
            <v>44993.892745931531</v>
          </cell>
          <cell r="H60">
            <v>47011.551093513081</v>
          </cell>
          <cell r="I60">
            <v>47609.781004581557</v>
          </cell>
          <cell r="J60">
            <v>50579.68392992657</v>
          </cell>
          <cell r="K60">
            <v>53071.455569991325</v>
          </cell>
          <cell r="L60">
            <v>55195.840542837199</v>
          </cell>
          <cell r="M60">
            <v>57397.523875468956</v>
          </cell>
          <cell r="N60">
            <v>56482.475634256167</v>
          </cell>
          <cell r="O60">
            <v>58798.937352881258</v>
          </cell>
          <cell r="P60">
            <v>63149.598689809791</v>
          </cell>
        </row>
        <row r="61">
          <cell r="A61" t="str">
            <v>Djibouti</v>
          </cell>
          <cell r="B61" t="str">
            <v>DJI</v>
          </cell>
          <cell r="C61" t="str">
            <v>GDP per capita, PPP (current international $)</v>
          </cell>
          <cell r="G61">
            <v>3730.3665123033652</v>
          </cell>
          <cell r="H61">
            <v>3897.1143121461741</v>
          </cell>
          <cell r="I61">
            <v>4144.9743703702288</v>
          </cell>
          <cell r="J61">
            <v>4263.1334059894543</v>
          </cell>
          <cell r="K61">
            <v>4451.683846144816</v>
          </cell>
          <cell r="L61">
            <v>4699.7096702759391</v>
          </cell>
          <cell r="M61">
            <v>4970.334219400258</v>
          </cell>
          <cell r="N61">
            <v>5020.1707902210537</v>
          </cell>
          <cell r="O61">
            <v>5420.9277646801911</v>
          </cell>
          <cell r="P61">
            <v>5893.1848634200514</v>
          </cell>
        </row>
        <row r="62">
          <cell r="A62" t="str">
            <v>Dominica</v>
          </cell>
          <cell r="B62" t="str">
            <v>DMA</v>
          </cell>
          <cell r="C62" t="str">
            <v>GDP per capita, PPP (current international $)</v>
          </cell>
          <cell r="D62">
            <v>10328.074219819606</v>
          </cell>
          <cell r="E62">
            <v>10521.08314820321</v>
          </cell>
          <cell r="F62">
            <v>10245.142762130341</v>
          </cell>
          <cell r="G62">
            <v>10470.263274103141</v>
          </cell>
          <cell r="H62">
            <v>11179.866138348423</v>
          </cell>
          <cell r="I62">
            <v>11327.081406590642</v>
          </cell>
          <cell r="J62">
            <v>12159.620766010177</v>
          </cell>
          <cell r="K62">
            <v>11511.606424141517</v>
          </cell>
          <cell r="L62">
            <v>12134.165688249688</v>
          </cell>
          <cell r="M62">
            <v>12921.124660028845</v>
          </cell>
          <cell r="N62">
            <v>10830.224220666274</v>
          </cell>
          <cell r="O62">
            <v>12027.048484593306</v>
          </cell>
          <cell r="P62">
            <v>13572.97297845162</v>
          </cell>
        </row>
        <row r="63">
          <cell r="A63" t="str">
            <v>Denmark</v>
          </cell>
          <cell r="B63" t="str">
            <v>DNK</v>
          </cell>
          <cell r="C63" t="str">
            <v>GDP per capita, PPP (current international $)</v>
          </cell>
          <cell r="D63">
            <v>43000.856635240074</v>
          </cell>
          <cell r="E63">
            <v>44403.384841392915</v>
          </cell>
          <cell r="F63">
            <v>44803.968242121424</v>
          </cell>
          <cell r="G63">
            <v>46726.854143783181</v>
          </cell>
          <cell r="H63">
            <v>47901.44736270664</v>
          </cell>
          <cell r="I63">
            <v>49045.339190410887</v>
          </cell>
          <cell r="J63">
            <v>51976.005706095588</v>
          </cell>
          <cell r="K63">
            <v>55356.680780178001</v>
          </cell>
          <cell r="L63">
            <v>57482.962399906668</v>
          </cell>
          <cell r="M63">
            <v>59910.664842899125</v>
          </cell>
          <cell r="N63">
            <v>60832.15829068848</v>
          </cell>
          <cell r="O63">
            <v>64883.902033587692</v>
          </cell>
          <cell r="P63">
            <v>74005.478519757482</v>
          </cell>
        </row>
        <row r="64">
          <cell r="A64" t="str">
            <v>Dominican Republic</v>
          </cell>
          <cell r="B64" t="str">
            <v>DOM</v>
          </cell>
          <cell r="C64" t="str">
            <v>GDP per capita, PPP (current international $)</v>
          </cell>
          <cell r="D64">
            <v>11317.472532970971</v>
          </cell>
          <cell r="E64">
            <v>11760.641893801157</v>
          </cell>
          <cell r="F64">
            <v>11781.886871509063</v>
          </cell>
          <cell r="G64">
            <v>12348.425335483833</v>
          </cell>
          <cell r="H64">
            <v>13321.767065657341</v>
          </cell>
          <cell r="I64">
            <v>14564.946953027338</v>
          </cell>
          <cell r="J64">
            <v>15911.154390124686</v>
          </cell>
          <cell r="K64">
            <v>16524.53384205867</v>
          </cell>
          <cell r="L64">
            <v>17904.450287347543</v>
          </cell>
          <cell r="M64">
            <v>18941.716779127906</v>
          </cell>
          <cell r="N64">
            <v>17707.687885338513</v>
          </cell>
          <cell r="O64">
            <v>20553.099507505369</v>
          </cell>
          <cell r="P64">
            <v>22833.52575480309</v>
          </cell>
        </row>
        <row r="65">
          <cell r="A65" t="str">
            <v>Algeria</v>
          </cell>
          <cell r="B65" t="str">
            <v>DZA</v>
          </cell>
          <cell r="C65" t="str">
            <v>GDP per capita, PPP (current international $)</v>
          </cell>
          <cell r="D65">
            <v>13141.120258370391</v>
          </cell>
          <cell r="E65">
            <v>13543.598719028296</v>
          </cell>
          <cell r="F65">
            <v>13347.362795318399</v>
          </cell>
          <cell r="G65">
            <v>13104.737103826265</v>
          </cell>
          <cell r="H65">
            <v>13058.124573958668</v>
          </cell>
          <cell r="I65">
            <v>12071.814181004271</v>
          </cell>
          <cell r="J65">
            <v>11685.451417918184</v>
          </cell>
          <cell r="K65">
            <v>11809.483033384611</v>
          </cell>
          <cell r="L65">
            <v>12007.774712831371</v>
          </cell>
          <cell r="M65">
            <v>12120.406373891152</v>
          </cell>
          <cell r="N65">
            <v>11452.226623765981</v>
          </cell>
          <cell r="O65">
            <v>12170.193776558912</v>
          </cell>
          <cell r="P65">
            <v>13209.59676859633</v>
          </cell>
        </row>
        <row r="66">
          <cell r="A66" t="str">
            <v>East Asia &amp; Pacific (excluding high income)</v>
          </cell>
          <cell r="B66" t="str">
            <v>EAP</v>
          </cell>
          <cell r="C66" t="str">
            <v>GDP per capita, PPP (current international $)</v>
          </cell>
          <cell r="D66">
            <v>8728.8573444390677</v>
          </cell>
          <cell r="E66">
            <v>9572.8892816444295</v>
          </cell>
          <cell r="F66">
            <v>10366.333800371956</v>
          </cell>
          <cell r="G66">
            <v>10950.745020843355</v>
          </cell>
          <cell r="H66">
            <v>11456.291027789406</v>
          </cell>
          <cell r="I66">
            <v>11777.420576529348</v>
          </cell>
          <cell r="J66">
            <v>12296.443036011911</v>
          </cell>
          <cell r="K66">
            <v>12968.86432484183</v>
          </cell>
          <cell r="L66">
            <v>14039.449114177587</v>
          </cell>
          <cell r="M66">
            <v>15019.697585231919</v>
          </cell>
          <cell r="N66">
            <v>15267.896127710037</v>
          </cell>
          <cell r="O66">
            <v>17010.30238761146</v>
          </cell>
          <cell r="P66">
            <v>18818.809296843567</v>
          </cell>
        </row>
        <row r="67">
          <cell r="A67" t="str">
            <v>Early-demographic dividend</v>
          </cell>
          <cell r="B67" t="str">
            <v>EAR</v>
          </cell>
          <cell r="C67" t="str">
            <v>GDP per capita, PPP (current international $)</v>
          </cell>
          <cell r="D67">
            <v>6940.9452883158829</v>
          </cell>
          <cell r="E67">
            <v>7353.7934766076896</v>
          </cell>
          <cell r="F67">
            <v>7713.896304557662</v>
          </cell>
          <cell r="G67">
            <v>7938.8218564004528</v>
          </cell>
          <cell r="H67">
            <v>8162.9196622024892</v>
          </cell>
          <cell r="I67">
            <v>8267.2810099390263</v>
          </cell>
          <cell r="J67">
            <v>8570.7305399440684</v>
          </cell>
          <cell r="K67">
            <v>8997.4559210813768</v>
          </cell>
          <cell r="L67">
            <v>9442.476557782511</v>
          </cell>
          <cell r="M67">
            <v>9721.8551005412082</v>
          </cell>
          <cell r="N67">
            <v>9332.7193946059797</v>
          </cell>
          <cell r="O67">
            <v>10243.161355135235</v>
          </cell>
          <cell r="P67">
            <v>11550.167553060102</v>
          </cell>
        </row>
        <row r="68">
          <cell r="A68" t="str">
            <v>East Asia &amp; Pacific</v>
          </cell>
          <cell r="B68" t="str">
            <v>EAS</v>
          </cell>
          <cell r="C68" t="str">
            <v>GDP per capita, PPP (current international $)</v>
          </cell>
          <cell r="D68">
            <v>11770.23021941948</v>
          </cell>
          <cell r="E68">
            <v>12659.957197482545</v>
          </cell>
          <cell r="F68">
            <v>13489.617718992162</v>
          </cell>
          <cell r="G68">
            <v>14181.419158350118</v>
          </cell>
          <cell r="H68">
            <v>14693.698344819999</v>
          </cell>
          <cell r="I68">
            <v>15108.806981654816</v>
          </cell>
          <cell r="J68">
            <v>15609.229386828467</v>
          </cell>
          <cell r="K68">
            <v>16329.796428534331</v>
          </cell>
          <cell r="L68">
            <v>17430.903015328295</v>
          </cell>
          <cell r="M68">
            <v>18370.32090957784</v>
          </cell>
          <cell r="N68">
            <v>18579.481372829494</v>
          </cell>
          <cell r="O68">
            <v>20396.246354924231</v>
          </cell>
          <cell r="P68">
            <v>22397.122480495054</v>
          </cell>
        </row>
        <row r="69">
          <cell r="A69" t="str">
            <v>Europe &amp; Central Asia (excluding high income)</v>
          </cell>
          <cell r="B69" t="str">
            <v>ECA</v>
          </cell>
          <cell r="C69" t="str">
            <v>GDP per capita, PPP (current international $)</v>
          </cell>
          <cell r="D69">
            <v>15300.376178705423</v>
          </cell>
          <cell r="E69">
            <v>16896.583818704818</v>
          </cell>
          <cell r="F69">
            <v>17910.4158218638</v>
          </cell>
          <cell r="G69">
            <v>19307.888405721027</v>
          </cell>
          <cell r="H69">
            <v>19646.842097210818</v>
          </cell>
          <cell r="I69">
            <v>19181.664055983591</v>
          </cell>
          <cell r="J69">
            <v>19572.344838862366</v>
          </cell>
          <cell r="K69">
            <v>20766.256076349633</v>
          </cell>
          <cell r="L69">
            <v>22200.484505835597</v>
          </cell>
          <cell r="M69">
            <v>22963.739921776716</v>
          </cell>
          <cell r="N69">
            <v>22820.83027198568</v>
          </cell>
          <cell r="O69">
            <v>25408.710327986828</v>
          </cell>
          <cell r="P69">
            <v>28289.465088040648</v>
          </cell>
        </row>
        <row r="70">
          <cell r="A70" t="str">
            <v>Europe &amp; Central Asia</v>
          </cell>
          <cell r="B70" t="str">
            <v>ECS</v>
          </cell>
          <cell r="C70" t="str">
            <v>GDP per capita, PPP (current international $)</v>
          </cell>
          <cell r="D70">
            <v>26149.324662900595</v>
          </cell>
          <cell r="E70">
            <v>27710.975894450847</v>
          </cell>
          <cell r="F70">
            <v>28474.670943067667</v>
          </cell>
          <cell r="G70">
            <v>29748.92767217349</v>
          </cell>
          <cell r="H70">
            <v>30468.298493772443</v>
          </cell>
          <cell r="I70">
            <v>30891.985705749761</v>
          </cell>
          <cell r="J70">
            <v>32303.344776103077</v>
          </cell>
          <cell r="K70">
            <v>33997.319886699392</v>
          </cell>
          <cell r="L70">
            <v>35703.898933705881</v>
          </cell>
          <cell r="M70">
            <v>37559.395439416672</v>
          </cell>
          <cell r="N70">
            <v>36417.340952194601</v>
          </cell>
          <cell r="O70">
            <v>39470.066494618659</v>
          </cell>
          <cell r="P70">
            <v>43894.580926909999</v>
          </cell>
        </row>
        <row r="71">
          <cell r="A71" t="str">
            <v>Ecuador</v>
          </cell>
          <cell r="B71" t="str">
            <v>ECU</v>
          </cell>
          <cell r="C71" t="str">
            <v>GDP per capita, PPP (current international $)</v>
          </cell>
          <cell r="D71">
            <v>9104.364063191435</v>
          </cell>
          <cell r="E71">
            <v>9861.5035807915792</v>
          </cell>
          <cell r="F71">
            <v>10304.888997555194</v>
          </cell>
          <cell r="G71">
            <v>11142.678362013887</v>
          </cell>
          <cell r="H71">
            <v>11708.652996965469</v>
          </cell>
          <cell r="I71">
            <v>11071.294720829101</v>
          </cell>
          <cell r="J71">
            <v>11068.856848115893</v>
          </cell>
          <cell r="K71">
            <v>11679.430234276857</v>
          </cell>
          <cell r="L71">
            <v>11887.492245474483</v>
          </cell>
          <cell r="M71">
            <v>11873.289306775705</v>
          </cell>
          <cell r="N71">
            <v>10937.106765916697</v>
          </cell>
          <cell r="O71">
            <v>11772.528964127294</v>
          </cell>
          <cell r="P71">
            <v>12822.113776343827</v>
          </cell>
        </row>
        <row r="72">
          <cell r="A72" t="str">
            <v>Egypt, Arab Rep.</v>
          </cell>
          <cell r="B72" t="str">
            <v>EGY</v>
          </cell>
          <cell r="C72" t="str">
            <v>GDP per capita, PPP (current international $)</v>
          </cell>
          <cell r="D72">
            <v>9033.344405166421</v>
          </cell>
          <cell r="E72">
            <v>9178.853589448554</v>
          </cell>
          <cell r="F72">
            <v>10506.968101930479</v>
          </cell>
          <cell r="G72">
            <v>10623.737888884269</v>
          </cell>
          <cell r="H72">
            <v>10306.915892604284</v>
          </cell>
          <cell r="I72">
            <v>10890.241785716938</v>
          </cell>
          <cell r="J72">
            <v>10593.747800589266</v>
          </cell>
          <cell r="K72">
            <v>10995.005668947884</v>
          </cell>
          <cell r="L72">
            <v>11636.498843831332</v>
          </cell>
          <cell r="M72">
            <v>12280.606392486283</v>
          </cell>
          <cell r="N72">
            <v>12661.181204072023</v>
          </cell>
          <cell r="O72">
            <v>13440.619411639822</v>
          </cell>
          <cell r="P72">
            <v>15090.9908752257</v>
          </cell>
        </row>
        <row r="73">
          <cell r="A73" t="str">
            <v>Euro area</v>
          </cell>
          <cell r="B73" t="str">
            <v>EMU</v>
          </cell>
          <cell r="C73" t="str">
            <v>GDP per capita, PPP (current international $)</v>
          </cell>
          <cell r="D73">
            <v>35771.724338044296</v>
          </cell>
          <cell r="E73">
            <v>37424.965180240542</v>
          </cell>
          <cell r="F73">
            <v>37798.670209961216</v>
          </cell>
          <cell r="G73">
            <v>38986.458992857682</v>
          </cell>
          <cell r="H73">
            <v>39951.173564455326</v>
          </cell>
          <cell r="I73">
            <v>41039.412538866454</v>
          </cell>
          <cell r="J73">
            <v>43534.510922461057</v>
          </cell>
          <cell r="K73">
            <v>45614.443121339085</v>
          </cell>
          <cell r="L73">
            <v>47533.800095995881</v>
          </cell>
          <cell r="M73">
            <v>50332.901849463648</v>
          </cell>
          <cell r="N73">
            <v>48255.569506399734</v>
          </cell>
          <cell r="O73">
            <v>51356.783083899434</v>
          </cell>
          <cell r="P73">
            <v>56494.235914602919</v>
          </cell>
        </row>
        <row r="74">
          <cell r="A74" t="str">
            <v>Eritrea</v>
          </cell>
          <cell r="B74" t="str">
            <v>ERI</v>
          </cell>
          <cell r="C74" t="str">
            <v>GDP per capita, PPP (current international $)</v>
          </cell>
          <cell r="D74">
            <v>1496.0767794609471</v>
          </cell>
          <cell r="E74">
            <v>1628.7505090293662</v>
          </cell>
        </row>
        <row r="75">
          <cell r="A75" t="str">
            <v>Spain</v>
          </cell>
          <cell r="B75" t="str">
            <v>ESP</v>
          </cell>
          <cell r="C75" t="str">
            <v>GDP per capita, PPP (current international $)</v>
          </cell>
          <cell r="D75">
            <v>31681.100550847805</v>
          </cell>
          <cell r="E75">
            <v>31867.973239686235</v>
          </cell>
          <cell r="F75">
            <v>31720.273815697226</v>
          </cell>
          <cell r="G75">
            <v>32444.461189685695</v>
          </cell>
          <cell r="H75">
            <v>33540.357174356068</v>
          </cell>
          <cell r="I75">
            <v>34919.387252067238</v>
          </cell>
          <cell r="J75">
            <v>37305.629151056273</v>
          </cell>
          <cell r="K75">
            <v>39550.18907611227</v>
          </cell>
          <cell r="L75">
            <v>40716.680762763113</v>
          </cell>
          <cell r="M75">
            <v>43108.768703793314</v>
          </cell>
          <cell r="N75">
            <v>37988.029532410306</v>
          </cell>
          <cell r="O75">
            <v>40662.009878474368</v>
          </cell>
          <cell r="P75">
            <v>45825.195633008705</v>
          </cell>
        </row>
        <row r="76">
          <cell r="A76" t="str">
            <v>Estonia</v>
          </cell>
          <cell r="B76" t="str">
            <v>EST</v>
          </cell>
          <cell r="C76" t="str">
            <v>GDP per capita, PPP (current international $)</v>
          </cell>
          <cell r="D76">
            <v>21618.356948585526</v>
          </cell>
          <cell r="E76">
            <v>24557.236147594707</v>
          </cell>
          <cell r="F76">
            <v>25996.046777950814</v>
          </cell>
          <cell r="G76">
            <v>27464.518678116136</v>
          </cell>
          <cell r="H76">
            <v>28945.465330327668</v>
          </cell>
          <cell r="I76">
            <v>29175.92592678935</v>
          </cell>
          <cell r="J76">
            <v>31312.752299687843</v>
          </cell>
          <cell r="K76">
            <v>33821.932908470037</v>
          </cell>
          <cell r="L76">
            <v>36410.1220937377</v>
          </cell>
          <cell r="M76">
            <v>39007.1659628423</v>
          </cell>
          <cell r="N76">
            <v>39441.84908443602</v>
          </cell>
          <cell r="O76">
            <v>43476.854225942858</v>
          </cell>
          <cell r="P76">
            <v>46697.359736042585</v>
          </cell>
        </row>
        <row r="77">
          <cell r="A77" t="str">
            <v>Ethiopia</v>
          </cell>
          <cell r="B77" t="str">
            <v>ETH</v>
          </cell>
          <cell r="C77" t="str">
            <v>GDP per capita, PPP (current international $)</v>
          </cell>
          <cell r="D77">
            <v>1010.0220270343186</v>
          </cell>
          <cell r="E77">
            <v>1114.0459719790697</v>
          </cell>
          <cell r="F77">
            <v>1191.4406223297071</v>
          </cell>
          <cell r="G77">
            <v>1261.1132998819221</v>
          </cell>
          <cell r="H77">
            <v>1488.6257553276521</v>
          </cell>
          <cell r="I77">
            <v>1630.8774618794325</v>
          </cell>
          <cell r="J77">
            <v>1848.6611163586285</v>
          </cell>
          <cell r="K77">
            <v>1987.9687536713802</v>
          </cell>
          <cell r="L77">
            <v>2117.1593621480283</v>
          </cell>
          <cell r="M77">
            <v>2274.1855658346103</v>
          </cell>
          <cell r="N77">
            <v>2379.4478875479595</v>
          </cell>
          <cell r="O77">
            <v>2559.0973237926059</v>
          </cell>
          <cell r="P77">
            <v>2811.5817443903929</v>
          </cell>
        </row>
        <row r="78">
          <cell r="A78" t="str">
            <v>European Union</v>
          </cell>
          <cell r="B78" t="str">
            <v>EUU</v>
          </cell>
          <cell r="C78" t="str">
            <v>GDP per capita, PPP (current international $)</v>
          </cell>
          <cell r="D78">
            <v>32866.385866040742</v>
          </cell>
          <cell r="E78">
            <v>34494.490598927441</v>
          </cell>
          <cell r="F78">
            <v>34966.024907788393</v>
          </cell>
          <cell r="G78">
            <v>36064.992274941142</v>
          </cell>
          <cell r="H78">
            <v>37063.671108036891</v>
          </cell>
          <cell r="I78">
            <v>38221.668362633071</v>
          </cell>
          <cell r="J78">
            <v>40552.277131301322</v>
          </cell>
          <cell r="K78">
            <v>42663.202050089538</v>
          </cell>
          <cell r="L78">
            <v>44649.745534880334</v>
          </cell>
          <cell r="M78">
            <v>47494.654439458725</v>
          </cell>
          <cell r="N78">
            <v>45904.362778041825</v>
          </cell>
          <cell r="O78">
            <v>49024.399472076992</v>
          </cell>
          <cell r="P78">
            <v>54248.607512172741</v>
          </cell>
        </row>
        <row r="79">
          <cell r="A79" t="str">
            <v>Fragile and conflict affected situations</v>
          </cell>
          <cell r="B79" t="str">
            <v>FCS</v>
          </cell>
          <cell r="C79" t="str">
            <v>GDP per capita, PPP (current international $)</v>
          </cell>
          <cell r="D79">
            <v>4151.6384355934779</v>
          </cell>
          <cell r="E79">
            <v>4177.8371063723544</v>
          </cell>
          <cell r="F79">
            <v>4391.1821854953578</v>
          </cell>
          <cell r="G79">
            <v>4584.7602238264772</v>
          </cell>
          <cell r="H79">
            <v>4593.3925012189002</v>
          </cell>
          <cell r="I79">
            <v>4391.3635699869183</v>
          </cell>
          <cell r="J79">
            <v>4440.5459222491636</v>
          </cell>
          <cell r="K79">
            <v>4580.8533117035722</v>
          </cell>
          <cell r="L79">
            <v>4727.560499906821</v>
          </cell>
          <cell r="M79">
            <v>4823.534162543132</v>
          </cell>
          <cell r="N79">
            <v>4581.899411916691</v>
          </cell>
          <cell r="O79">
            <v>4761.6709921580405</v>
          </cell>
          <cell r="P79">
            <v>4932.1919570913324</v>
          </cell>
        </row>
        <row r="80">
          <cell r="A80" t="str">
            <v>Finland</v>
          </cell>
          <cell r="B80" t="str">
            <v>FIN</v>
          </cell>
          <cell r="C80" t="str">
            <v>GDP per capita, PPP (current international $)</v>
          </cell>
          <cell r="D80">
            <v>38954.4822621329</v>
          </cell>
          <cell r="E80">
            <v>40916.838579027441</v>
          </cell>
          <cell r="F80">
            <v>40873.095332606616</v>
          </cell>
          <cell r="G80">
            <v>41493.141647035874</v>
          </cell>
          <cell r="H80">
            <v>41757.402189441316</v>
          </cell>
          <cell r="I80">
            <v>42497.704978578295</v>
          </cell>
          <cell r="J80">
            <v>44934.448207778456</v>
          </cell>
          <cell r="K80">
            <v>47570.133583848008</v>
          </cell>
          <cell r="L80">
            <v>49579.331000827813</v>
          </cell>
          <cell r="M80">
            <v>51811.557367833935</v>
          </cell>
          <cell r="N80">
            <v>52305.289310938198</v>
          </cell>
          <cell r="O80">
            <v>54706.445974723596</v>
          </cell>
          <cell r="P80">
            <v>59026.707335215127</v>
          </cell>
        </row>
        <row r="81">
          <cell r="A81" t="str">
            <v>Fiji</v>
          </cell>
          <cell r="B81" t="str">
            <v>FJI</v>
          </cell>
          <cell r="C81" t="str">
            <v>GDP per capita, PPP (current international $)</v>
          </cell>
          <cell r="D81">
            <v>7518.3932974574755</v>
          </cell>
          <cell r="E81">
            <v>7854.5666255592714</v>
          </cell>
          <cell r="F81">
            <v>8393.2607979996956</v>
          </cell>
          <cell r="G81">
            <v>9036.7683509059043</v>
          </cell>
          <cell r="H81">
            <v>10738.266345957856</v>
          </cell>
          <cell r="I81">
            <v>11755.086132763028</v>
          </cell>
          <cell r="J81">
            <v>11999.677685283426</v>
          </cell>
          <cell r="K81">
            <v>12822.013607976871</v>
          </cell>
          <cell r="L81">
            <v>13631.175187331048</v>
          </cell>
          <cell r="M81">
            <v>13802.935162428341</v>
          </cell>
          <cell r="N81">
            <v>11581.223309044351</v>
          </cell>
          <cell r="O81">
            <v>11430.948405242023</v>
          </cell>
          <cell r="P81">
            <v>14125.295746390097</v>
          </cell>
        </row>
        <row r="82">
          <cell r="A82" t="str">
            <v>France</v>
          </cell>
          <cell r="B82" t="str">
            <v>FRA</v>
          </cell>
          <cell r="C82" t="str">
            <v>GDP per capita, PPP (current international $)</v>
          </cell>
          <cell r="D82">
            <v>35899.401941351432</v>
          </cell>
          <cell r="E82">
            <v>37439.23314269913</v>
          </cell>
          <cell r="F82">
            <v>37677.726793258691</v>
          </cell>
          <cell r="G82">
            <v>39521.696984753828</v>
          </cell>
          <cell r="H82">
            <v>40144.026828367852</v>
          </cell>
          <cell r="I82">
            <v>40849.997378050073</v>
          </cell>
          <cell r="J82">
            <v>42924.613626021019</v>
          </cell>
          <cell r="K82">
            <v>44577.064574539429</v>
          </cell>
          <cell r="L82">
            <v>46537.474044259143</v>
          </cell>
          <cell r="M82">
            <v>50500.960758769987</v>
          </cell>
          <cell r="N82">
            <v>48134.959794619033</v>
          </cell>
          <cell r="O82">
            <v>51363.720382240441</v>
          </cell>
          <cell r="P82">
            <v>55492.565546757112</v>
          </cell>
        </row>
        <row r="83">
          <cell r="A83" t="str">
            <v>Faroe Islands</v>
          </cell>
          <cell r="B83" t="str">
            <v>FRO</v>
          </cell>
          <cell r="C83" t="str">
            <v>GDP per capita, PPP (current international $)</v>
          </cell>
        </row>
        <row r="84">
          <cell r="A84" t="str">
            <v>Micronesia, Fed. Sts.</v>
          </cell>
          <cell r="B84" t="str">
            <v>FSM</v>
          </cell>
          <cell r="C84" t="str">
            <v>GDP per capita, PPP (current international $)</v>
          </cell>
          <cell r="D84">
            <v>3124.0708868896813</v>
          </cell>
          <cell r="E84">
            <v>3281.5433512250929</v>
          </cell>
          <cell r="F84">
            <v>3270.0643387808368</v>
          </cell>
          <cell r="G84">
            <v>3193.7591297539429</v>
          </cell>
          <cell r="H84">
            <v>3166.362211421379</v>
          </cell>
          <cell r="I84">
            <v>3332.4647633302161</v>
          </cell>
          <cell r="J84">
            <v>3381.8582444418007</v>
          </cell>
          <cell r="K84">
            <v>3522.3493674457468</v>
          </cell>
          <cell r="L84">
            <v>3598.4030138366402</v>
          </cell>
          <cell r="M84">
            <v>3691.0150881556074</v>
          </cell>
          <cell r="N84">
            <v>3649.3472977966962</v>
          </cell>
          <cell r="O84">
            <v>3658.2814400170282</v>
          </cell>
          <cell r="P84">
            <v>3855.099601749067</v>
          </cell>
        </row>
        <row r="85">
          <cell r="A85" t="str">
            <v>Gabon</v>
          </cell>
          <cell r="B85" t="str">
            <v>GAB</v>
          </cell>
          <cell r="C85" t="str">
            <v>GDP per capita, PPP (current international $)</v>
          </cell>
          <cell r="D85">
            <v>14084.538031408872</v>
          </cell>
          <cell r="E85">
            <v>14863.462343424702</v>
          </cell>
          <cell r="F85">
            <v>14628.615879421593</v>
          </cell>
          <cell r="G85">
            <v>14437.759732456425</v>
          </cell>
          <cell r="H85">
            <v>14721.901145305857</v>
          </cell>
          <cell r="I85">
            <v>14113.827670661687</v>
          </cell>
          <cell r="J85">
            <v>13749.832545988149</v>
          </cell>
          <cell r="K85">
            <v>14478.130305018751</v>
          </cell>
          <cell r="L85">
            <v>14597.147308494625</v>
          </cell>
          <cell r="M85">
            <v>15092.030603472025</v>
          </cell>
          <cell r="N85">
            <v>14682.063770070396</v>
          </cell>
          <cell r="O85">
            <v>15243.718193657762</v>
          </cell>
          <cell r="P85">
            <v>16470.583535035472</v>
          </cell>
        </row>
        <row r="86">
          <cell r="A86" t="str">
            <v>United Kingdom</v>
          </cell>
          <cell r="B86" t="str">
            <v>GBR</v>
          </cell>
          <cell r="C86" t="str">
            <v>GDP per capita, PPP (current international $)</v>
          </cell>
          <cell r="D86">
            <v>36578.931211184441</v>
          </cell>
          <cell r="E86">
            <v>37260.671968488874</v>
          </cell>
          <cell r="F86">
            <v>38332.481509107158</v>
          </cell>
          <cell r="G86">
            <v>39975.190298538029</v>
          </cell>
          <cell r="H86">
            <v>41285.064397545473</v>
          </cell>
          <cell r="I86">
            <v>42597.682956231205</v>
          </cell>
          <cell r="J86">
            <v>44255.112068125913</v>
          </cell>
          <cell r="K86">
            <v>46104.055396990829</v>
          </cell>
          <cell r="L86">
            <v>47202.199606121299</v>
          </cell>
          <cell r="M86">
            <v>49288.693112035144</v>
          </cell>
          <cell r="N86">
            <v>45872.027289314705</v>
          </cell>
          <cell r="O86">
            <v>50056.266291032589</v>
          </cell>
          <cell r="P86">
            <v>54602.544380158004</v>
          </cell>
        </row>
        <row r="87">
          <cell r="A87" t="str">
            <v>Georgia</v>
          </cell>
          <cell r="B87" t="str">
            <v>GEO</v>
          </cell>
          <cell r="C87" t="str">
            <v>GDP per capita, PPP (current international $)</v>
          </cell>
          <cell r="D87">
            <v>7564.8922574708995</v>
          </cell>
          <cell r="E87">
            <v>8360.2972070306496</v>
          </cell>
          <cell r="F87">
            <v>9826.0527534108605</v>
          </cell>
          <cell r="G87">
            <v>10611.774116993927</v>
          </cell>
          <cell r="H87">
            <v>11575.547210704986</v>
          </cell>
          <cell r="I87">
            <v>12089.169405044702</v>
          </cell>
          <cell r="J87">
            <v>12858.483400189783</v>
          </cell>
          <cell r="K87">
            <v>13589.707391515927</v>
          </cell>
          <cell r="L87">
            <v>14596.069289313045</v>
          </cell>
          <cell r="M87">
            <v>15624.970021376235</v>
          </cell>
          <cell r="N87">
            <v>14748.632108053756</v>
          </cell>
          <cell r="O87">
            <v>17088.88105127605</v>
          </cell>
          <cell r="P87">
            <v>20113.377236756103</v>
          </cell>
        </row>
        <row r="88">
          <cell r="A88" t="str">
            <v>Ghana</v>
          </cell>
          <cell r="B88" t="str">
            <v>GHA</v>
          </cell>
          <cell r="C88" t="str">
            <v>GDP per capita, PPP (current international $)</v>
          </cell>
          <cell r="D88">
            <v>3839.8857577585554</v>
          </cell>
          <cell r="E88">
            <v>4362.5928824284265</v>
          </cell>
          <cell r="F88">
            <v>4877.5822138331969</v>
          </cell>
          <cell r="G88">
            <v>5118.2421385546913</v>
          </cell>
          <cell r="H88">
            <v>5376.3088285794029</v>
          </cell>
          <cell r="I88">
            <v>5021.788687295917</v>
          </cell>
          <cell r="J88">
            <v>4811.5728157153026</v>
          </cell>
          <cell r="K88">
            <v>4929.5679540512137</v>
          </cell>
          <cell r="L88">
            <v>5248.4634903715832</v>
          </cell>
          <cell r="M88">
            <v>5572.6691890061102</v>
          </cell>
          <cell r="N88">
            <v>5558.3562643058276</v>
          </cell>
          <cell r="O88">
            <v>5997.5576654161696</v>
          </cell>
          <cell r="P88">
            <v>6498.3857268922311</v>
          </cell>
        </row>
        <row r="89">
          <cell r="A89" t="str">
            <v>Gibraltar</v>
          </cell>
          <cell r="B89" t="str">
            <v>GIB</v>
          </cell>
          <cell r="C89" t="str">
            <v>GDP per capita, PPP (current international $)</v>
          </cell>
        </row>
        <row r="90">
          <cell r="A90" t="str">
            <v>Guinea</v>
          </cell>
          <cell r="B90" t="str">
            <v>GIN</v>
          </cell>
          <cell r="C90" t="str">
            <v>GDP per capita, PPP (current international $)</v>
          </cell>
          <cell r="D90">
            <v>1641.2501062678082</v>
          </cell>
          <cell r="E90">
            <v>1726.182307291258</v>
          </cell>
          <cell r="F90">
            <v>1772.7049306062079</v>
          </cell>
          <cell r="G90">
            <v>1784.6904991137419</v>
          </cell>
          <cell r="H90">
            <v>1775.5016280035354</v>
          </cell>
          <cell r="I90">
            <v>1789.0184533921406</v>
          </cell>
          <cell r="J90">
            <v>2045.0943678132057</v>
          </cell>
          <cell r="K90">
            <v>2383.578867342927</v>
          </cell>
          <cell r="L90">
            <v>2531.14057532881</v>
          </cell>
          <cell r="M90">
            <v>2653.082555772392</v>
          </cell>
          <cell r="N90">
            <v>2749.9835053467496</v>
          </cell>
          <cell r="O90">
            <v>2913.5094838760892</v>
          </cell>
          <cell r="P90">
            <v>3187.0193431665125</v>
          </cell>
        </row>
        <row r="91">
          <cell r="A91" t="str">
            <v>Gambia, The</v>
          </cell>
          <cell r="B91" t="str">
            <v>GMB</v>
          </cell>
          <cell r="C91" t="str">
            <v>GDP per capita, PPP (current international $)</v>
          </cell>
          <cell r="D91">
            <v>2254.0506036335223</v>
          </cell>
          <cell r="E91">
            <v>2049.3490006504057</v>
          </cell>
          <cell r="F91">
            <v>2033.2810014418922</v>
          </cell>
          <cell r="G91">
            <v>1960.5849413211961</v>
          </cell>
          <cell r="H91">
            <v>1874.2626650164459</v>
          </cell>
          <cell r="I91">
            <v>1913.4153473105364</v>
          </cell>
          <cell r="J91">
            <v>1918.6970157838064</v>
          </cell>
          <cell r="K91">
            <v>1927.0399420241988</v>
          </cell>
          <cell r="L91">
            <v>2060.9746316464684</v>
          </cell>
          <cell r="M91">
            <v>2171.6646170218737</v>
          </cell>
          <cell r="N91">
            <v>2157.0350327961023</v>
          </cell>
          <cell r="O91">
            <v>2291.404286101721</v>
          </cell>
          <cell r="P91">
            <v>2509.8295115968308</v>
          </cell>
        </row>
        <row r="92">
          <cell r="A92" t="str">
            <v>Guinea-Bissau</v>
          </cell>
          <cell r="B92" t="str">
            <v>GNB</v>
          </cell>
          <cell r="C92" t="str">
            <v>GDP per capita, PPP (current international $)</v>
          </cell>
          <cell r="D92">
            <v>1301.0043588113722</v>
          </cell>
          <cell r="E92">
            <v>1398.1171431114642</v>
          </cell>
          <cell r="F92">
            <v>1316.1675704520071</v>
          </cell>
          <cell r="G92">
            <v>1324.6082110659866</v>
          </cell>
          <cell r="H92">
            <v>1338.0156329288623</v>
          </cell>
          <cell r="I92">
            <v>1551.0341222764675</v>
          </cell>
          <cell r="J92">
            <v>1697.1290450996062</v>
          </cell>
          <cell r="K92">
            <v>1872.3092813980925</v>
          </cell>
          <cell r="L92">
            <v>1896.4069832020537</v>
          </cell>
          <cell r="M92">
            <v>1970.712809571784</v>
          </cell>
          <cell r="N92">
            <v>1904.6586341987036</v>
          </cell>
          <cell r="O92">
            <v>2020.8548658210684</v>
          </cell>
          <cell r="P92">
            <v>2190.439233887711</v>
          </cell>
        </row>
        <row r="93">
          <cell r="A93" t="str">
            <v>Equatorial Guinea</v>
          </cell>
          <cell r="B93" t="str">
            <v>GNQ</v>
          </cell>
          <cell r="C93" t="str">
            <v>GDP per capita, PPP (current international $)</v>
          </cell>
          <cell r="D93">
            <v>28424.519364884251</v>
          </cell>
          <cell r="E93">
            <v>29556.113101272131</v>
          </cell>
          <cell r="F93">
            <v>32457.550782110127</v>
          </cell>
          <cell r="G93">
            <v>30083.892098523746</v>
          </cell>
          <cell r="H93">
            <v>29197.691728129867</v>
          </cell>
          <cell r="I93">
            <v>20858.096444512212</v>
          </cell>
          <cell r="J93">
            <v>17771.562799341635</v>
          </cell>
          <cell r="K93">
            <v>19617.844705363619</v>
          </cell>
          <cell r="L93">
            <v>18192.049908750727</v>
          </cell>
          <cell r="M93">
            <v>16929.142770618892</v>
          </cell>
          <cell r="N93">
            <v>15980.000739306777</v>
          </cell>
          <cell r="O93">
            <v>16151.325980728969</v>
          </cell>
          <cell r="P93">
            <v>17396.017970243051</v>
          </cell>
        </row>
        <row r="94">
          <cell r="A94" t="str">
            <v>Greece</v>
          </cell>
          <cell r="B94" t="str">
            <v>GRC</v>
          </cell>
          <cell r="C94" t="str">
            <v>GDP per capita, PPP (current international $)</v>
          </cell>
          <cell r="D94">
            <v>27911.697427853556</v>
          </cell>
          <cell r="E94">
            <v>25671.516085356237</v>
          </cell>
          <cell r="F94">
            <v>24911.119631323963</v>
          </cell>
          <cell r="G94">
            <v>25986.650315501352</v>
          </cell>
          <cell r="H94">
            <v>26625.061809679872</v>
          </cell>
          <cell r="I94">
            <v>26760.363303025646</v>
          </cell>
          <cell r="J94">
            <v>27511.801016097237</v>
          </cell>
          <cell r="K94">
            <v>28604.860940265713</v>
          </cell>
          <cell r="L94">
            <v>29617.548339973218</v>
          </cell>
          <cell r="M94">
            <v>31155.907117741055</v>
          </cell>
          <cell r="N94">
            <v>28416.523901798217</v>
          </cell>
          <cell r="O94">
            <v>31294.800289497012</v>
          </cell>
          <cell r="P94">
            <v>36834.871088570253</v>
          </cell>
        </row>
        <row r="95">
          <cell r="A95" t="str">
            <v>Grenada</v>
          </cell>
          <cell r="B95" t="str">
            <v>GRD</v>
          </cell>
          <cell r="C95" t="str">
            <v>GDP per capita, PPP (current international $)</v>
          </cell>
          <cell r="D95">
            <v>10120.426160727558</v>
          </cell>
          <cell r="E95">
            <v>10330.082975136134</v>
          </cell>
          <cell r="F95">
            <v>10348.998514141966</v>
          </cell>
          <cell r="G95">
            <v>10995.569255214376</v>
          </cell>
          <cell r="H95">
            <v>12039.11204554946</v>
          </cell>
          <cell r="I95">
            <v>13036.560818548629</v>
          </cell>
          <cell r="J95">
            <v>13810.387750799408</v>
          </cell>
          <cell r="K95">
            <v>14870.031494540104</v>
          </cell>
          <cell r="L95">
            <v>15772.048035991054</v>
          </cell>
          <cell r="M95">
            <v>16046.909150692201</v>
          </cell>
          <cell r="N95">
            <v>13913.531614874584</v>
          </cell>
          <cell r="O95">
            <v>15104.464535672754</v>
          </cell>
          <cell r="P95">
            <v>16987.128419108049</v>
          </cell>
        </row>
        <row r="96">
          <cell r="A96" t="str">
            <v>Greenland</v>
          </cell>
          <cell r="B96" t="str">
            <v>GRL</v>
          </cell>
          <cell r="C96" t="str">
            <v>GDP per capita, PPP (current international $)</v>
          </cell>
        </row>
        <row r="97">
          <cell r="A97" t="str">
            <v>Guatemala</v>
          </cell>
          <cell r="B97" t="str">
            <v>GTM</v>
          </cell>
          <cell r="C97" t="str">
            <v>GDP per capita, PPP (current international $)</v>
          </cell>
          <cell r="D97">
            <v>6618.9160311907517</v>
          </cell>
          <cell r="E97">
            <v>6910.876501552214</v>
          </cell>
          <cell r="F97">
            <v>7204.7329380787369</v>
          </cell>
          <cell r="G97">
            <v>7446.5880093672076</v>
          </cell>
          <cell r="H97">
            <v>7758.4931698063892</v>
          </cell>
          <cell r="I97">
            <v>8194.44068126819</v>
          </cell>
          <cell r="J97">
            <v>8221.7464272219422</v>
          </cell>
          <cell r="K97">
            <v>8322.2168099150385</v>
          </cell>
          <cell r="L97">
            <v>8672.717781838217</v>
          </cell>
          <cell r="M97">
            <v>9040.8341127901986</v>
          </cell>
          <cell r="N97">
            <v>8859.0117398944985</v>
          </cell>
          <cell r="O97">
            <v>9850.9046666891409</v>
          </cell>
          <cell r="P97">
            <v>10818.171724244483</v>
          </cell>
        </row>
        <row r="98">
          <cell r="A98" t="str">
            <v>Guam</v>
          </cell>
          <cell r="B98" t="str">
            <v>GUM</v>
          </cell>
          <cell r="C98" t="str">
            <v>GDP per capita, PPP (current international $)</v>
          </cell>
        </row>
        <row r="99">
          <cell r="A99" t="str">
            <v>Guyana</v>
          </cell>
          <cell r="B99" t="str">
            <v>GUY</v>
          </cell>
          <cell r="C99" t="str">
            <v>GDP per capita, PPP (current international $)</v>
          </cell>
          <cell r="D99">
            <v>9351.7879231712377</v>
          </cell>
          <cell r="E99">
            <v>10092.082486306146</v>
          </cell>
          <cell r="F99">
            <v>10640.672560820041</v>
          </cell>
          <cell r="G99">
            <v>11198.160139934127</v>
          </cell>
          <cell r="H99">
            <v>11130.494471980308</v>
          </cell>
          <cell r="I99">
            <v>11382.24237630288</v>
          </cell>
          <cell r="J99">
            <v>11479.462006751268</v>
          </cell>
          <cell r="K99">
            <v>12193.621679911175</v>
          </cell>
          <cell r="L99">
            <v>12671.702991434646</v>
          </cell>
          <cell r="M99">
            <v>13364.22157198268</v>
          </cell>
          <cell r="N99">
            <v>19462.934360600735</v>
          </cell>
          <cell r="O99">
            <v>24193.527520998086</v>
          </cell>
          <cell r="P99">
            <v>40641.787344848635</v>
          </cell>
        </row>
        <row r="100">
          <cell r="A100" t="str">
            <v>High income</v>
          </cell>
          <cell r="B100" t="str">
            <v>HIC</v>
          </cell>
          <cell r="C100" t="str">
            <v>GDP per capita, PPP (current international $)</v>
          </cell>
          <cell r="D100">
            <v>39130.533877952759</v>
          </cell>
          <cell r="E100">
            <v>40796.421169359477</v>
          </cell>
          <cell r="F100">
            <v>41947.770264454244</v>
          </cell>
          <cell r="G100">
            <v>43298.676368424458</v>
          </cell>
          <cell r="H100">
            <v>44435.314258267827</v>
          </cell>
          <cell r="I100">
            <v>45202.987358122526</v>
          </cell>
          <cell r="J100">
            <v>46515.318367617954</v>
          </cell>
          <cell r="K100">
            <v>48418.784902634245</v>
          </cell>
          <cell r="L100">
            <v>50448.358782525866</v>
          </cell>
          <cell r="M100">
            <v>52371.236831342649</v>
          </cell>
          <cell r="N100">
            <v>50952.578765945262</v>
          </cell>
          <cell r="O100">
            <v>55232.525560074413</v>
          </cell>
          <cell r="P100">
            <v>60620.87663941607</v>
          </cell>
        </row>
        <row r="101">
          <cell r="A101" t="str">
            <v>Hong Kong SAR, China</v>
          </cell>
          <cell r="B101" t="str">
            <v>HKG</v>
          </cell>
          <cell r="C101" t="str">
            <v>GDP per capita, PPP (current international $)</v>
          </cell>
          <cell r="D101">
            <v>49190.596101912524</v>
          </cell>
          <cell r="E101">
            <v>52277.466443284298</v>
          </cell>
          <cell r="F101">
            <v>52234.592317824361</v>
          </cell>
          <cell r="G101">
            <v>53691.837478498397</v>
          </cell>
          <cell r="H101">
            <v>54781.647164948714</v>
          </cell>
          <cell r="I101">
            <v>56408.936273748004</v>
          </cell>
          <cell r="J101">
            <v>57225.089995088725</v>
          </cell>
          <cell r="K101">
            <v>59842.212996165792</v>
          </cell>
          <cell r="L101">
            <v>62523.135594324907</v>
          </cell>
          <cell r="M101">
            <v>62119.401929954416</v>
          </cell>
          <cell r="N101">
            <v>59022.835549941701</v>
          </cell>
          <cell r="O101">
            <v>66248.812768234508</v>
          </cell>
          <cell r="P101">
            <v>69049.436539384726</v>
          </cell>
        </row>
        <row r="102">
          <cell r="A102" t="str">
            <v>Honduras</v>
          </cell>
          <cell r="B102" t="str">
            <v>HND</v>
          </cell>
          <cell r="C102" t="str">
            <v>GDP per capita, PPP (current international $)</v>
          </cell>
          <cell r="D102">
            <v>3719.196149926117</v>
          </cell>
          <cell r="E102">
            <v>3863.6513411796527</v>
          </cell>
          <cell r="F102">
            <v>3963.0157774771137</v>
          </cell>
          <cell r="G102">
            <v>4067.2893145026478</v>
          </cell>
          <cell r="H102">
            <v>4368.5556819824487</v>
          </cell>
          <cell r="I102">
            <v>4729.1533216090538</v>
          </cell>
          <cell r="J102">
            <v>5043.8714892682729</v>
          </cell>
          <cell r="K102">
            <v>5447.6987915906238</v>
          </cell>
          <cell r="L102">
            <v>5694.9585430015868</v>
          </cell>
          <cell r="M102">
            <v>5851.7424584251539</v>
          </cell>
          <cell r="N102">
            <v>5309.7901780684142</v>
          </cell>
          <cell r="O102">
            <v>6148.6644643100517</v>
          </cell>
          <cell r="P102">
            <v>6741.0969474469694</v>
          </cell>
        </row>
        <row r="103">
          <cell r="A103" t="str">
            <v>Heavily indebted poor countries (HIPC)</v>
          </cell>
          <cell r="B103" t="str">
            <v>HPC</v>
          </cell>
          <cell r="C103" t="str">
            <v>GDP per capita, PPP (current international $)</v>
          </cell>
          <cell r="D103">
            <v>2006.9430957297134</v>
          </cell>
          <cell r="E103">
            <v>2078.0730299974325</v>
          </cell>
          <cell r="F103">
            <v>2070.7669592087668</v>
          </cell>
          <cell r="G103">
            <v>2155.4443844720954</v>
          </cell>
          <cell r="H103">
            <v>2293.2222039621197</v>
          </cell>
          <cell r="I103">
            <v>2338.0918992232073</v>
          </cell>
          <cell r="J103">
            <v>2423.6688826859736</v>
          </cell>
          <cell r="K103">
            <v>2497.1265370360152</v>
          </cell>
          <cell r="L103">
            <v>2586.6380175395684</v>
          </cell>
          <cell r="M103">
            <v>2670.7810082147671</v>
          </cell>
          <cell r="N103">
            <v>2636.6924546199939</v>
          </cell>
          <cell r="O103">
            <v>2781.359327892394</v>
          </cell>
          <cell r="P103">
            <v>3032.4442670100921</v>
          </cell>
        </row>
        <row r="104">
          <cell r="A104" t="str">
            <v>Croatia</v>
          </cell>
          <cell r="B104" t="str">
            <v>HRV</v>
          </cell>
          <cell r="C104" t="str">
            <v>GDP per capita, PPP (current international $)</v>
          </cell>
          <cell r="D104">
            <v>20048.348536185124</v>
          </cell>
          <cell r="E104">
            <v>21094.040220895036</v>
          </cell>
          <cell r="F104">
            <v>21463.732251045152</v>
          </cell>
          <cell r="G104">
            <v>22134.729591628806</v>
          </cell>
          <cell r="H104">
            <v>22360.964666559303</v>
          </cell>
          <cell r="I104">
            <v>23338.217403647923</v>
          </cell>
          <cell r="J104">
            <v>25260.200897169667</v>
          </cell>
          <cell r="K104">
            <v>27206.935714080377</v>
          </cell>
          <cell r="L104">
            <v>28909.416560854897</v>
          </cell>
          <cell r="M104">
            <v>31588.026719075366</v>
          </cell>
          <cell r="N104">
            <v>29690.15368040204</v>
          </cell>
          <cell r="O104">
            <v>34721.872681452958</v>
          </cell>
          <cell r="P104">
            <v>40379.572435521652</v>
          </cell>
        </row>
        <row r="105">
          <cell r="A105" t="str">
            <v>Haiti</v>
          </cell>
          <cell r="B105" t="str">
            <v>HTI</v>
          </cell>
          <cell r="C105" t="str">
            <v>GDP per capita, PPP (current international $)</v>
          </cell>
          <cell r="D105">
            <v>2683.688661522146</v>
          </cell>
          <cell r="E105">
            <v>2846.8811819441476</v>
          </cell>
          <cell r="F105">
            <v>2801.3504022267998</v>
          </cell>
          <cell r="G105">
            <v>2992.4303506230381</v>
          </cell>
          <cell r="H105">
            <v>3005.8004224633883</v>
          </cell>
          <cell r="I105">
            <v>2938.0447575038529</v>
          </cell>
          <cell r="J105">
            <v>3138.5411252733688</v>
          </cell>
          <cell r="K105">
            <v>3200.0421827349851</v>
          </cell>
          <cell r="L105">
            <v>3286.5861982456972</v>
          </cell>
          <cell r="M105">
            <v>3244.2920313332352</v>
          </cell>
          <cell r="N105">
            <v>3136.8494939332486</v>
          </cell>
          <cell r="O105">
            <v>3179.2579564919265</v>
          </cell>
          <cell r="P105">
            <v>3305.075954755061</v>
          </cell>
        </row>
        <row r="106">
          <cell r="A106" t="str">
            <v>Hungary</v>
          </cell>
          <cell r="B106" t="str">
            <v>HUN</v>
          </cell>
          <cell r="C106" t="str">
            <v>GDP per capita, PPP (current international $)</v>
          </cell>
          <cell r="D106">
            <v>21741.545836101781</v>
          </cell>
          <cell r="E106">
            <v>23029.447178209117</v>
          </cell>
          <cell r="F106">
            <v>23267.448392908969</v>
          </cell>
          <cell r="G106">
            <v>24547.980534625702</v>
          </cell>
          <cell r="H106">
            <v>25691.527255635061</v>
          </cell>
          <cell r="I106">
            <v>26798.854167626865</v>
          </cell>
          <cell r="J106">
            <v>27941.926857183222</v>
          </cell>
          <cell r="K106">
            <v>29496.163682474365</v>
          </cell>
          <cell r="L106">
            <v>31908.863454349041</v>
          </cell>
          <cell r="M106">
            <v>34645.565383431305</v>
          </cell>
          <cell r="N106">
            <v>34169.922284557812</v>
          </cell>
          <cell r="O106">
            <v>36773.314034466392</v>
          </cell>
          <cell r="P106">
            <v>41906.655565869914</v>
          </cell>
        </row>
        <row r="107">
          <cell r="A107" t="str">
            <v>IBRD only</v>
          </cell>
          <cell r="B107" t="str">
            <v>IBD</v>
          </cell>
          <cell r="C107" t="str">
            <v>GDP per capita, PPP (current international $)</v>
          </cell>
          <cell r="D107">
            <v>9297.920999859829</v>
          </cell>
          <cell r="E107">
            <v>10013.98250744912</v>
          </cell>
          <cell r="F107">
            <v>10610.917599102761</v>
          </cell>
          <cell r="G107">
            <v>11087.441202063383</v>
          </cell>
          <cell r="H107">
            <v>11401.290873334639</v>
          </cell>
          <cell r="I107">
            <v>11486.549290802561</v>
          </cell>
          <cell r="J107">
            <v>11899.293273537665</v>
          </cell>
          <cell r="K107">
            <v>12526.481153780069</v>
          </cell>
          <cell r="L107">
            <v>13351.057102564731</v>
          </cell>
          <cell r="M107">
            <v>13993.495678177764</v>
          </cell>
          <cell r="N107">
            <v>13809.227943871731</v>
          </cell>
          <cell r="O107">
            <v>15336.345749346949</v>
          </cell>
          <cell r="P107">
            <v>17027.559189228668</v>
          </cell>
        </row>
        <row r="108">
          <cell r="A108" t="str">
            <v>IDA &amp; IBRD total</v>
          </cell>
          <cell r="B108" t="str">
            <v>IBT</v>
          </cell>
          <cell r="C108" t="str">
            <v>GDP per capita, PPP (current international $)</v>
          </cell>
          <cell r="D108">
            <v>7754.431317520708</v>
          </cell>
          <cell r="E108">
            <v>8309.7420549987728</v>
          </cell>
          <cell r="F108">
            <v>8764.2197050236391</v>
          </cell>
          <cell r="G108">
            <v>9144.7103775992928</v>
          </cell>
          <cell r="H108">
            <v>9409.8557474626705</v>
          </cell>
          <cell r="I108">
            <v>9478.6436157154985</v>
          </cell>
          <cell r="J108">
            <v>9790.7483620912844</v>
          </cell>
          <cell r="K108">
            <v>10264.052388792279</v>
          </cell>
          <cell r="L108">
            <v>10899.165708385171</v>
          </cell>
          <cell r="M108">
            <v>11384.662712802385</v>
          </cell>
          <cell r="N108">
            <v>11207.640296176896</v>
          </cell>
          <cell r="O108">
            <v>12361.153894449737</v>
          </cell>
          <cell r="P108">
            <v>13662.288902010976</v>
          </cell>
        </row>
        <row r="109">
          <cell r="A109" t="str">
            <v>IDA total</v>
          </cell>
          <cell r="B109" t="str">
            <v>IDA</v>
          </cell>
          <cell r="C109" t="str">
            <v>GDP per capita, PPP (current international $)</v>
          </cell>
          <cell r="D109">
            <v>2924.1694648907996</v>
          </cell>
          <cell r="E109">
            <v>3046.7034789122445</v>
          </cell>
          <cell r="F109">
            <v>3128.6910933406311</v>
          </cell>
          <cell r="G109">
            <v>3278.2116573566241</v>
          </cell>
          <cell r="H109">
            <v>3459.3191484372819</v>
          </cell>
          <cell r="I109">
            <v>3544.2170770374614</v>
          </cell>
          <cell r="J109">
            <v>3631.5067971805124</v>
          </cell>
          <cell r="K109">
            <v>3736.8956311476823</v>
          </cell>
          <cell r="L109">
            <v>3920.0301446935846</v>
          </cell>
          <cell r="M109">
            <v>4065.0611961506597</v>
          </cell>
          <cell r="N109">
            <v>4021.1429279685326</v>
          </cell>
          <cell r="O109">
            <v>4277.794992334284</v>
          </cell>
          <cell r="P109">
            <v>4682.9214084277464</v>
          </cell>
        </row>
        <row r="110">
          <cell r="A110" t="str">
            <v>IDA blend</v>
          </cell>
          <cell r="B110" t="str">
            <v>IDB</v>
          </cell>
          <cell r="C110" t="str">
            <v>GDP per capita, PPP (current international $)</v>
          </cell>
          <cell r="D110">
            <v>4099.3987314642845</v>
          </cell>
          <cell r="E110">
            <v>4262.6910293271912</v>
          </cell>
          <cell r="F110">
            <v>4342.0673579182849</v>
          </cell>
          <cell r="G110">
            <v>4521.125921652917</v>
          </cell>
          <cell r="H110">
            <v>4741.036653449918</v>
          </cell>
          <cell r="I110">
            <v>4826.708566781017</v>
          </cell>
          <cell r="J110">
            <v>4830.5043687085508</v>
          </cell>
          <cell r="K110">
            <v>4909.8609000238657</v>
          </cell>
          <cell r="L110">
            <v>5136.3392646777338</v>
          </cell>
          <cell r="M110">
            <v>5268.6775246730049</v>
          </cell>
          <cell r="N110">
            <v>5161.7036457905497</v>
          </cell>
          <cell r="O110">
            <v>5566.0595369570592</v>
          </cell>
          <cell r="P110">
            <v>6113.1216825381762</v>
          </cell>
        </row>
        <row r="111">
          <cell r="A111" t="str">
            <v>Indonesia</v>
          </cell>
          <cell r="B111" t="str">
            <v>IDN</v>
          </cell>
          <cell r="C111" t="str">
            <v>GDP per capita, PPP (current international $)</v>
          </cell>
          <cell r="D111">
            <v>8430.6154173750874</v>
          </cell>
          <cell r="E111">
            <v>9022.7213796015731</v>
          </cell>
          <cell r="F111">
            <v>9645.1491967852398</v>
          </cell>
          <cell r="G111">
            <v>10009.010698478487</v>
          </cell>
          <cell r="H111">
            <v>10233.985273925977</v>
          </cell>
          <cell r="I111">
            <v>10219.176413699864</v>
          </cell>
          <cell r="J111">
            <v>10482.698996605077</v>
          </cell>
          <cell r="K111">
            <v>10941.920951023143</v>
          </cell>
          <cell r="L111">
            <v>11671.432330321401</v>
          </cell>
          <cell r="M111">
            <v>12360.691736265308</v>
          </cell>
          <cell r="N111">
            <v>12160.716761683834</v>
          </cell>
          <cell r="O111">
            <v>13086.39241761015</v>
          </cell>
          <cell r="P111">
            <v>14652.928275237633</v>
          </cell>
        </row>
        <row r="112">
          <cell r="A112" t="str">
            <v>IDA only</v>
          </cell>
          <cell r="B112" t="str">
            <v>IDX</v>
          </cell>
          <cell r="C112" t="str">
            <v>GDP per capita, PPP (current international $)</v>
          </cell>
          <cell r="D112">
            <v>2336.2038080394932</v>
          </cell>
          <cell r="E112">
            <v>2437.5039871056724</v>
          </cell>
          <cell r="F112">
            <v>2521.1991743644649</v>
          </cell>
          <cell r="G112">
            <v>2656.4483840579919</v>
          </cell>
          <cell r="H112">
            <v>2819.4783791042082</v>
          </cell>
          <cell r="I112">
            <v>2906.1577458669071</v>
          </cell>
          <cell r="J112">
            <v>3040.3080893069437</v>
          </cell>
          <cell r="K112">
            <v>3162.4889771729449</v>
          </cell>
          <cell r="L112">
            <v>3326.7293119566307</v>
          </cell>
          <cell r="M112">
            <v>3481.6623267986511</v>
          </cell>
          <cell r="N112">
            <v>3471.5101983294644</v>
          </cell>
          <cell r="O112">
            <v>3655.887475582108</v>
          </cell>
          <cell r="P112">
            <v>3992.648008161399</v>
          </cell>
        </row>
        <row r="113">
          <cell r="A113" t="str">
            <v>Isle of Man</v>
          </cell>
          <cell r="B113" t="str">
            <v>IMN</v>
          </cell>
          <cell r="C113" t="str">
            <v>GDP per capita, PPP (current international $)</v>
          </cell>
        </row>
        <row r="114">
          <cell r="A114" t="str">
            <v>India</v>
          </cell>
          <cell r="B114" t="str">
            <v>IND</v>
          </cell>
          <cell r="C114" t="str">
            <v>GDP per capita, PPP (current international $)</v>
          </cell>
          <cell r="D114">
            <v>4215.5808275293084</v>
          </cell>
          <cell r="E114">
            <v>4467.4666545014479</v>
          </cell>
          <cell r="F114">
            <v>4827.9459728026068</v>
          </cell>
          <cell r="G114">
            <v>5016.9287461517097</v>
          </cell>
          <cell r="H114">
            <v>5187.255759259192</v>
          </cell>
          <cell r="I114">
            <v>5412.336238728928</v>
          </cell>
          <cell r="J114">
            <v>5778.2696138802912</v>
          </cell>
          <cell r="K114">
            <v>6112.06664986136</v>
          </cell>
          <cell r="L114">
            <v>6590.8823012486919</v>
          </cell>
          <cell r="M114">
            <v>6897.7700377624269</v>
          </cell>
          <cell r="N114">
            <v>6517.7613875434081</v>
          </cell>
          <cell r="O114">
            <v>7367.9946651159526</v>
          </cell>
          <cell r="P114">
            <v>8379.0624873608886</v>
          </cell>
        </row>
        <row r="115">
          <cell r="A115" t="str">
            <v>Not classified</v>
          </cell>
          <cell r="B115" t="str">
            <v>INX</v>
          </cell>
          <cell r="C115" t="str">
            <v>GDP per capita, PPP (current international $)</v>
          </cell>
        </row>
        <row r="116">
          <cell r="A116" t="str">
            <v>Ireland</v>
          </cell>
          <cell r="B116" t="str">
            <v>IRL</v>
          </cell>
          <cell r="C116" t="str">
            <v>GDP per capita, PPP (current international $)</v>
          </cell>
          <cell r="D116">
            <v>43208.244527992581</v>
          </cell>
          <cell r="E116">
            <v>45085.390093791691</v>
          </cell>
          <cell r="F116">
            <v>46388.579612044683</v>
          </cell>
          <cell r="G116">
            <v>47842.994093165151</v>
          </cell>
          <cell r="H116">
            <v>51137.976974868856</v>
          </cell>
          <cell r="I116">
            <v>69074.967616816706</v>
          </cell>
          <cell r="J116">
            <v>71537.58186540434</v>
          </cell>
          <cell r="K116">
            <v>77968.629852554324</v>
          </cell>
          <cell r="L116">
            <v>84708.250915273908</v>
          </cell>
          <cell r="M116">
            <v>89716.163697132914</v>
          </cell>
          <cell r="N116">
            <v>93942.605747431066</v>
          </cell>
          <cell r="O116">
            <v>106570.39843524169</v>
          </cell>
          <cell r="P116">
            <v>126905.19853447618</v>
          </cell>
        </row>
        <row r="117">
          <cell r="A117" t="str">
            <v>Iran, Islamic Rep.</v>
          </cell>
          <cell r="B117" t="str">
            <v>IRN</v>
          </cell>
          <cell r="C117" t="str">
            <v>GDP per capita, PPP (current international $)</v>
          </cell>
          <cell r="D117">
            <v>18348.515275055852</v>
          </cell>
          <cell r="E117">
            <v>18981.230796231386</v>
          </cell>
          <cell r="F117">
            <v>16757.192074573763</v>
          </cell>
          <cell r="G117">
            <v>15939.680528784924</v>
          </cell>
          <cell r="H117">
            <v>15704.916416044325</v>
          </cell>
          <cell r="I117">
            <v>13828.438574426424</v>
          </cell>
          <cell r="J117">
            <v>14661.839441599463</v>
          </cell>
          <cell r="K117">
            <v>15163.292311302961</v>
          </cell>
          <cell r="L117">
            <v>14980.634785229702</v>
          </cell>
          <cell r="M117">
            <v>14681.687315434052</v>
          </cell>
          <cell r="N117">
            <v>15240.772914326652</v>
          </cell>
          <cell r="O117">
            <v>16557.046182208331</v>
          </cell>
          <cell r="P117">
            <v>18075.054973163569</v>
          </cell>
        </row>
        <row r="118">
          <cell r="A118" t="str">
            <v>Iraq</v>
          </cell>
          <cell r="B118" t="str">
            <v>IRQ</v>
          </cell>
          <cell r="C118" t="str">
            <v>GDP per capita, PPP (current international $)</v>
          </cell>
          <cell r="D118">
            <v>12098.90311116755</v>
          </cell>
          <cell r="E118">
            <v>12825.637423309568</v>
          </cell>
          <cell r="F118">
            <v>14279.265153654173</v>
          </cell>
          <cell r="G118">
            <v>14517.482607590922</v>
          </cell>
          <cell r="H118">
            <v>13005.753800401222</v>
          </cell>
          <cell r="I118">
            <v>9198.7378291934747</v>
          </cell>
          <cell r="J118">
            <v>8920.041234900822</v>
          </cell>
          <cell r="K118">
            <v>9976.8549418628518</v>
          </cell>
          <cell r="L118">
            <v>10235.33635973436</v>
          </cell>
          <cell r="M118">
            <v>10736.122264132862</v>
          </cell>
          <cell r="N118">
            <v>9343.7344106978962</v>
          </cell>
          <cell r="O118">
            <v>9695.6264649415716</v>
          </cell>
          <cell r="P118">
            <v>10861.821893766815</v>
          </cell>
        </row>
        <row r="119">
          <cell r="A119" t="str">
            <v>Iceland</v>
          </cell>
          <cell r="B119" t="str">
            <v>ISL</v>
          </cell>
          <cell r="C119" t="str">
            <v>GDP per capita, PPP (current international $)</v>
          </cell>
          <cell r="D119">
            <v>39773.263529159703</v>
          </cell>
          <cell r="E119">
            <v>40936.867830513031</v>
          </cell>
          <cell r="F119">
            <v>42004.447611059659</v>
          </cell>
          <cell r="G119">
            <v>44409.668953090353</v>
          </cell>
          <cell r="H119">
            <v>45996.968747690131</v>
          </cell>
          <cell r="I119">
            <v>49201.064096455295</v>
          </cell>
          <cell r="J119">
            <v>53480.397194676443</v>
          </cell>
          <cell r="K119">
            <v>55638.492059179618</v>
          </cell>
          <cell r="L119">
            <v>57197.767624717308</v>
          </cell>
          <cell r="M119">
            <v>59608.047864872482</v>
          </cell>
          <cell r="N119">
            <v>54303.904169427908</v>
          </cell>
          <cell r="O119">
            <v>58195.36309249248</v>
          </cell>
          <cell r="P119">
            <v>69081.261667187951</v>
          </cell>
        </row>
        <row r="120">
          <cell r="A120" t="str">
            <v>Israel</v>
          </cell>
          <cell r="B120" t="str">
            <v>ISR</v>
          </cell>
          <cell r="C120" t="str">
            <v>GDP per capita, PPP (current international $)</v>
          </cell>
          <cell r="D120">
            <v>29298.961953539463</v>
          </cell>
          <cell r="E120">
            <v>31161.724176962267</v>
          </cell>
          <cell r="F120">
            <v>32322.693523719856</v>
          </cell>
          <cell r="G120">
            <v>34740.401686158642</v>
          </cell>
          <cell r="H120">
            <v>34740.310909572247</v>
          </cell>
          <cell r="I120">
            <v>35864.273001583715</v>
          </cell>
          <cell r="J120">
            <v>38208.356240167159</v>
          </cell>
          <cell r="K120">
            <v>39448.139145816232</v>
          </cell>
          <cell r="L120">
            <v>40231.90525811143</v>
          </cell>
          <cell r="M120">
            <v>40937.009563417705</v>
          </cell>
          <cell r="N120">
            <v>40219.268520656195</v>
          </cell>
          <cell r="O120">
            <v>44064.563801551871</v>
          </cell>
          <cell r="P120">
            <v>49509.128993512459</v>
          </cell>
        </row>
        <row r="121">
          <cell r="A121" t="str">
            <v>Italy</v>
          </cell>
          <cell r="B121" t="str">
            <v>ITA</v>
          </cell>
          <cell r="C121" t="str">
            <v>GDP per capita, PPP (current international $)</v>
          </cell>
          <cell r="D121">
            <v>35156.6683877865</v>
          </cell>
          <cell r="E121">
            <v>36598.014969302407</v>
          </cell>
          <cell r="F121">
            <v>36486.296787030224</v>
          </cell>
          <cell r="G121">
            <v>36314.697100777506</v>
          </cell>
          <cell r="H121">
            <v>36194.873918843041</v>
          </cell>
          <cell r="I121">
            <v>36899.385209246349</v>
          </cell>
          <cell r="J121">
            <v>39926.954662859207</v>
          </cell>
          <cell r="K121">
            <v>41581.12079054799</v>
          </cell>
          <cell r="L121">
            <v>43036.24377703666</v>
          </cell>
          <cell r="M121">
            <v>45799.772251542119</v>
          </cell>
          <cell r="N121">
            <v>43144.406418547522</v>
          </cell>
          <cell r="O121">
            <v>46705.017905981324</v>
          </cell>
          <cell r="P121">
            <v>51864.97773548212</v>
          </cell>
        </row>
        <row r="122">
          <cell r="A122" t="str">
            <v>Jamaica</v>
          </cell>
          <cell r="B122" t="str">
            <v>JAM</v>
          </cell>
          <cell r="C122" t="str">
            <v>GDP per capita, PPP (current international $)</v>
          </cell>
          <cell r="D122">
            <v>8122.3500045155251</v>
          </cell>
          <cell r="E122">
            <v>8396.8813174674597</v>
          </cell>
          <cell r="F122">
            <v>8431.3751170102933</v>
          </cell>
          <cell r="G122">
            <v>8703.5409603814805</v>
          </cell>
          <cell r="H122">
            <v>8823.1143618899714</v>
          </cell>
          <cell r="I122">
            <v>9095.9198237576111</v>
          </cell>
          <cell r="J122">
            <v>9533.8395616806483</v>
          </cell>
          <cell r="K122">
            <v>9984.577117370256</v>
          </cell>
          <cell r="L122">
            <v>10405.033972708216</v>
          </cell>
          <cell r="M122">
            <v>10678.841669758131</v>
          </cell>
          <cell r="N122">
            <v>9724.1634694490313</v>
          </cell>
          <cell r="O122">
            <v>10601.173821667602</v>
          </cell>
          <cell r="P122">
            <v>11821.584945589666</v>
          </cell>
        </row>
        <row r="123">
          <cell r="A123" t="str">
            <v>Jordan</v>
          </cell>
          <cell r="B123" t="str">
            <v>JOR</v>
          </cell>
          <cell r="C123" t="str">
            <v>GDP per capita, PPP (current international $)</v>
          </cell>
          <cell r="D123">
            <v>9912.1724078701336</v>
          </cell>
          <cell r="E123">
            <v>10133.771515840235</v>
          </cell>
          <cell r="F123">
            <v>10308.043946942502</v>
          </cell>
          <cell r="G123">
            <v>10320.797881021084</v>
          </cell>
          <cell r="H123">
            <v>9457.5967281339017</v>
          </cell>
          <cell r="I123">
            <v>9237.7181841311012</v>
          </cell>
          <cell r="J123">
            <v>9056.9098663599616</v>
          </cell>
          <cell r="K123">
            <v>9629.1029971275148</v>
          </cell>
          <cell r="L123">
            <v>9814.9243053389091</v>
          </cell>
          <cell r="M123">
            <v>9939.0370027180288</v>
          </cell>
          <cell r="N123">
            <v>9698.4336700242457</v>
          </cell>
          <cell r="O123">
            <v>10155.424986524957</v>
          </cell>
          <cell r="P123">
            <v>11003.124520579249</v>
          </cell>
        </row>
        <row r="124">
          <cell r="A124" t="str">
            <v>Japan</v>
          </cell>
          <cell r="B124" t="str">
            <v>JPN</v>
          </cell>
          <cell r="C124" t="str">
            <v>GDP per capita, PPP (current international $)</v>
          </cell>
          <cell r="D124">
            <v>35335.373510381418</v>
          </cell>
          <cell r="E124">
            <v>36214.439774024097</v>
          </cell>
          <cell r="F124">
            <v>37605.974261453928</v>
          </cell>
          <cell r="G124">
            <v>39402.025098802456</v>
          </cell>
          <cell r="H124">
            <v>39555.412008919753</v>
          </cell>
          <cell r="I124">
            <v>40898.806973960003</v>
          </cell>
          <cell r="J124">
            <v>40596.968662899417</v>
          </cell>
          <cell r="K124">
            <v>41444.215744391382</v>
          </cell>
          <cell r="L124">
            <v>42141.935298775941</v>
          </cell>
          <cell r="M124">
            <v>42270.962792004189</v>
          </cell>
          <cell r="N124">
            <v>41683.9155842443</v>
          </cell>
          <cell r="O124">
            <v>42833.851334085077</v>
          </cell>
          <cell r="P124">
            <v>45572.723822821252</v>
          </cell>
        </row>
        <row r="125">
          <cell r="A125" t="str">
            <v>Kazakhstan</v>
          </cell>
          <cell r="B125" t="str">
            <v>KAZ</v>
          </cell>
          <cell r="C125" t="str">
            <v>GDP per capita, PPP (current international $)</v>
          </cell>
          <cell r="D125">
            <v>19227.184401766124</v>
          </cell>
          <cell r="E125">
            <v>20779.444251449149</v>
          </cell>
          <cell r="F125">
            <v>22032.174543685287</v>
          </cell>
          <cell r="G125">
            <v>24504.766085669391</v>
          </cell>
          <cell r="H125">
            <v>24726.472867158573</v>
          </cell>
          <cell r="I125">
            <v>23224.117835357349</v>
          </cell>
          <cell r="J125">
            <v>23818.824826014115</v>
          </cell>
          <cell r="K125">
            <v>24862.966124588893</v>
          </cell>
          <cell r="L125">
            <v>26158.445771352079</v>
          </cell>
          <cell r="M125">
            <v>27469.415097986301</v>
          </cell>
          <cell r="N125">
            <v>26782.100180985366</v>
          </cell>
          <cell r="O125">
            <v>28811.878831539139</v>
          </cell>
          <cell r="P125">
            <v>30809.879426567797</v>
          </cell>
        </row>
        <row r="126">
          <cell r="A126" t="str">
            <v>Kenya</v>
          </cell>
          <cell r="B126" t="str">
            <v>KEN</v>
          </cell>
          <cell r="C126" t="str">
            <v>GDP per capita, PPP (current international $)</v>
          </cell>
          <cell r="D126">
            <v>2639.634774191069</v>
          </cell>
          <cell r="E126">
            <v>2758.2415095040369</v>
          </cell>
          <cell r="F126">
            <v>2870.6802607807122</v>
          </cell>
          <cell r="G126">
            <v>3147.9492838317829</v>
          </cell>
          <cell r="H126">
            <v>3421.2459607005399</v>
          </cell>
          <cell r="I126">
            <v>3763.7636856199665</v>
          </cell>
          <cell r="J126">
            <v>4025.8417466484698</v>
          </cell>
          <cell r="K126">
            <v>4312.9089172498916</v>
          </cell>
          <cell r="L126">
            <v>4572.1499365696181</v>
          </cell>
          <cell r="M126">
            <v>4796.3540950586048</v>
          </cell>
          <cell r="N126">
            <v>4749.2769668926667</v>
          </cell>
          <cell r="O126">
            <v>5236.6121626541126</v>
          </cell>
          <cell r="P126">
            <v>5763.91009193441</v>
          </cell>
        </row>
        <row r="127">
          <cell r="A127" t="str">
            <v>Kyrgyz Republic</v>
          </cell>
          <cell r="B127" t="str">
            <v>KGZ</v>
          </cell>
          <cell r="C127" t="str">
            <v>GDP per capita, PPP (current international $)</v>
          </cell>
          <cell r="D127">
            <v>3085.9901906521773</v>
          </cell>
          <cell r="E127">
            <v>3297.3668373365344</v>
          </cell>
          <cell r="F127">
            <v>3618.1497257653282</v>
          </cell>
          <cell r="G127">
            <v>4042.893053004088</v>
          </cell>
          <cell r="H127">
            <v>4281.8240739855646</v>
          </cell>
          <cell r="I127">
            <v>4214.8295088618625</v>
          </cell>
          <cell r="J127">
            <v>4681.1747328424835</v>
          </cell>
          <cell r="K127">
            <v>5046.691535490947</v>
          </cell>
          <cell r="L127">
            <v>5256.5558941022528</v>
          </cell>
          <cell r="M127">
            <v>5481.3801399062631</v>
          </cell>
          <cell r="N127">
            <v>4990.9283690632419</v>
          </cell>
          <cell r="O127">
            <v>5444.2262991330053</v>
          </cell>
          <cell r="P127">
            <v>6132.5147213870405</v>
          </cell>
        </row>
        <row r="128">
          <cell r="A128" t="str">
            <v>Cambodia</v>
          </cell>
          <cell r="B128" t="str">
            <v>KHM</v>
          </cell>
          <cell r="C128" t="str">
            <v>GDP per capita, PPP (current international $)</v>
          </cell>
          <cell r="D128">
            <v>2418.8360545794953</v>
          </cell>
          <cell r="E128">
            <v>2605.4895437460359</v>
          </cell>
          <cell r="F128">
            <v>2867.537377093844</v>
          </cell>
          <cell r="G128">
            <v>3051.0014660304523</v>
          </cell>
          <cell r="H128">
            <v>3198.6735494289251</v>
          </cell>
          <cell r="I128">
            <v>3411.5772673071929</v>
          </cell>
          <cell r="J128">
            <v>3708.3691086510739</v>
          </cell>
          <cell r="K128">
            <v>3972.724163927945</v>
          </cell>
          <cell r="L128">
            <v>4319.0158900331471</v>
          </cell>
          <cell r="M128">
            <v>4653.6303663260223</v>
          </cell>
          <cell r="N128">
            <v>4515.7095057712359</v>
          </cell>
          <cell r="O128">
            <v>4805.0807429345714</v>
          </cell>
          <cell r="P128">
            <v>5349.463793918555</v>
          </cell>
        </row>
        <row r="129">
          <cell r="A129" t="str">
            <v>Kiribati</v>
          </cell>
          <cell r="B129" t="str">
            <v>KIR</v>
          </cell>
          <cell r="C129" t="str">
            <v>GDP per capita, PPP (current international $)</v>
          </cell>
          <cell r="D129">
            <v>1623.6671043386661</v>
          </cell>
          <cell r="E129">
            <v>1657.8170061408011</v>
          </cell>
          <cell r="F129">
            <v>1747.7782168911817</v>
          </cell>
          <cell r="G129">
            <v>1824.7126974227654</v>
          </cell>
          <cell r="H129">
            <v>1811.6896737261627</v>
          </cell>
          <cell r="I129">
            <v>1980.6687360437481</v>
          </cell>
          <cell r="J129">
            <v>1960.6134729203907</v>
          </cell>
          <cell r="K129">
            <v>1970.8258812274446</v>
          </cell>
          <cell r="L129">
            <v>2088.4589282573725</v>
          </cell>
          <cell r="M129">
            <v>2046.810680227411</v>
          </cell>
          <cell r="N129">
            <v>2003.3234008381146</v>
          </cell>
          <cell r="O129">
            <v>2215.7297893823766</v>
          </cell>
          <cell r="P129">
            <v>2364.7265626846538</v>
          </cell>
        </row>
        <row r="130">
          <cell r="A130" t="str">
            <v>St. Kitts and Nevis</v>
          </cell>
          <cell r="B130" t="str">
            <v>KNA</v>
          </cell>
          <cell r="C130" t="str">
            <v>GDP per capita, PPP (current international $)</v>
          </cell>
          <cell r="D130">
            <v>23409.716182778207</v>
          </cell>
          <cell r="E130">
            <v>24191.569012139644</v>
          </cell>
          <cell r="F130">
            <v>23159.654358133314</v>
          </cell>
          <cell r="G130">
            <v>24317.380624439247</v>
          </cell>
          <cell r="H130">
            <v>26463.362561193218</v>
          </cell>
          <cell r="I130">
            <v>26571.102100091419</v>
          </cell>
          <cell r="J130">
            <v>27952.848903169455</v>
          </cell>
          <cell r="K130">
            <v>29333.598367587718</v>
          </cell>
          <cell r="L130">
            <v>30670.602506762611</v>
          </cell>
          <cell r="M130">
            <v>32517.699143972644</v>
          </cell>
          <cell r="N130">
            <v>28196.744035124437</v>
          </cell>
          <cell r="O130">
            <v>29226.340539903118</v>
          </cell>
          <cell r="P130">
            <v>34051.882029169494</v>
          </cell>
        </row>
        <row r="131">
          <cell r="A131" t="str">
            <v>Korea, Rep.</v>
          </cell>
          <cell r="B131" t="str">
            <v>KOR</v>
          </cell>
          <cell r="C131" t="str">
            <v>GDP per capita, PPP (current international $)</v>
          </cell>
          <cell r="D131">
            <v>31736.628437092539</v>
          </cell>
          <cell r="E131">
            <v>32546.753653123364</v>
          </cell>
          <cell r="F131">
            <v>33557.128719643435</v>
          </cell>
          <cell r="G131">
            <v>34244.31213931174</v>
          </cell>
          <cell r="H131">
            <v>35324.497670477314</v>
          </cell>
          <cell r="I131">
            <v>37902.400403757805</v>
          </cell>
          <cell r="J131">
            <v>39575.454283003121</v>
          </cell>
          <cell r="K131">
            <v>40957.418058714524</v>
          </cell>
          <cell r="L131">
            <v>43044.29176333706</v>
          </cell>
          <cell r="M131">
            <v>43410.302203509847</v>
          </cell>
          <cell r="N131">
            <v>44694.733695984331</v>
          </cell>
          <cell r="O131">
            <v>46875.29098157565</v>
          </cell>
          <cell r="P131">
            <v>50069.823387797478</v>
          </cell>
        </row>
        <row r="132">
          <cell r="A132" t="str">
            <v>Kuwait</v>
          </cell>
          <cell r="B132" t="str">
            <v>KWT</v>
          </cell>
          <cell r="C132" t="str">
            <v>GDP per capita, PPP (current international $)</v>
          </cell>
          <cell r="D132">
            <v>75193.711897256784</v>
          </cell>
          <cell r="E132">
            <v>78780.728489295303</v>
          </cell>
          <cell r="F132">
            <v>81564.633304390532</v>
          </cell>
          <cell r="G132">
            <v>75486.715378805413</v>
          </cell>
          <cell r="H132">
            <v>68766.268494536504</v>
          </cell>
          <cell r="I132">
            <v>46346.703591881524</v>
          </cell>
          <cell r="J132">
            <v>43678.516322453819</v>
          </cell>
          <cell r="K132">
            <v>50007.29953660172</v>
          </cell>
          <cell r="L132">
            <v>50119.624762746535</v>
          </cell>
          <cell r="M132">
            <v>49321.472367101429</v>
          </cell>
          <cell r="N132">
            <v>46382.899743274342</v>
          </cell>
          <cell r="O132">
            <v>50375.381564896634</v>
          </cell>
          <cell r="P132">
            <v>58056.232689447126</v>
          </cell>
        </row>
        <row r="133">
          <cell r="A133" t="str">
            <v>Latin America &amp; Caribbean (excluding high income)</v>
          </cell>
          <cell r="B133" t="str">
            <v>LAC</v>
          </cell>
          <cell r="C133" t="str">
            <v>GDP per capita, PPP (current international $)</v>
          </cell>
          <cell r="D133">
            <v>12909.984738296947</v>
          </cell>
          <cell r="E133">
            <v>13750.251276318939</v>
          </cell>
          <cell r="F133">
            <v>14003.301494263507</v>
          </cell>
          <cell r="G133">
            <v>14468.945802924141</v>
          </cell>
          <cell r="H133">
            <v>14777.484768820525</v>
          </cell>
          <cell r="I133">
            <v>14548.939810650405</v>
          </cell>
          <cell r="J133">
            <v>14766.747298368435</v>
          </cell>
          <cell r="K133">
            <v>15367.633831102452</v>
          </cell>
          <cell r="L133">
            <v>15797.507608861111</v>
          </cell>
          <cell r="M133">
            <v>15979.068531283607</v>
          </cell>
          <cell r="N133">
            <v>15015.206432330711</v>
          </cell>
          <cell r="O133">
            <v>16460.300618746856</v>
          </cell>
          <cell r="P133">
            <v>18212.818128510866</v>
          </cell>
        </row>
        <row r="134">
          <cell r="A134" t="str">
            <v>Lao PDR</v>
          </cell>
          <cell r="B134" t="str">
            <v>LAO</v>
          </cell>
          <cell r="C134" t="str">
            <v>GDP per capita, PPP (current international $)</v>
          </cell>
          <cell r="D134">
            <v>3778.1539063558953</v>
          </cell>
          <cell r="E134">
            <v>4106.3422330324947</v>
          </cell>
          <cell r="F134">
            <v>4793.8328994953945</v>
          </cell>
          <cell r="G134">
            <v>5241.8460021571955</v>
          </cell>
          <cell r="H134">
            <v>5828.3750066765715</v>
          </cell>
          <cell r="I134">
            <v>6126.4406126245894</v>
          </cell>
          <cell r="J134">
            <v>6798.3603075641013</v>
          </cell>
          <cell r="K134">
            <v>7211.2590892488543</v>
          </cell>
          <cell r="L134">
            <v>7727.752550714612</v>
          </cell>
          <cell r="M134">
            <v>8172.5779232714449</v>
          </cell>
          <cell r="N134">
            <v>8198.8364735211435</v>
          </cell>
          <cell r="O134">
            <v>8658.8090391923888</v>
          </cell>
          <cell r="P134">
            <v>9384.2656954042577</v>
          </cell>
        </row>
        <row r="135">
          <cell r="A135" t="str">
            <v>Lebanon</v>
          </cell>
          <cell r="B135" t="str">
            <v>LBN</v>
          </cell>
          <cell r="C135" t="str">
            <v>GDP per capita, PPP (current international $)</v>
          </cell>
          <cell r="D135">
            <v>14835.372578424629</v>
          </cell>
          <cell r="E135">
            <v>15125.822947365263</v>
          </cell>
          <cell r="F135">
            <v>15840.895779351895</v>
          </cell>
          <cell r="G135">
            <v>15584.62398667243</v>
          </cell>
          <cell r="H135">
            <v>14985.523696102982</v>
          </cell>
          <cell r="I135">
            <v>15379.599784798011</v>
          </cell>
          <cell r="J135">
            <v>16588.08662972608</v>
          </cell>
          <cell r="K135">
            <v>17808.076885992024</v>
          </cell>
          <cell r="L135">
            <v>18368.798123035482</v>
          </cell>
          <cell r="M135">
            <v>17913.884837267309</v>
          </cell>
          <cell r="N135">
            <v>14563.770534326153</v>
          </cell>
          <cell r="O135">
            <v>14330.515632564911</v>
          </cell>
        </row>
        <row r="136">
          <cell r="A136" t="str">
            <v>Liberia</v>
          </cell>
          <cell r="B136" t="str">
            <v>LBR</v>
          </cell>
          <cell r="C136" t="str">
            <v>GDP per capita, PPP (current international $)</v>
          </cell>
          <cell r="D136">
            <v>989.469176541254</v>
          </cell>
          <cell r="E136">
            <v>1050.725083815533</v>
          </cell>
          <cell r="F136">
            <v>1149.9936161916605</v>
          </cell>
          <cell r="G136">
            <v>1331.3345342331579</v>
          </cell>
          <cell r="H136">
            <v>1367.6684628635915</v>
          </cell>
          <cell r="I136">
            <v>1272.5965654459956</v>
          </cell>
          <cell r="J136">
            <v>1393.5439846565137</v>
          </cell>
          <cell r="K136">
            <v>1533.4112378777074</v>
          </cell>
          <cell r="L136">
            <v>1558.3168349388632</v>
          </cell>
          <cell r="M136">
            <v>1517.3729332966586</v>
          </cell>
          <cell r="N136">
            <v>1461.3414469087918</v>
          </cell>
          <cell r="O136">
            <v>1570.4743795205204</v>
          </cell>
          <cell r="P136">
            <v>1724.9978549878831</v>
          </cell>
        </row>
        <row r="137">
          <cell r="A137" t="str">
            <v>Libya</v>
          </cell>
          <cell r="B137" t="str">
            <v>LBY</v>
          </cell>
          <cell r="C137" t="str">
            <v>GDP per capita, PPP (current international $)</v>
          </cell>
          <cell r="D137">
            <v>30257.01127846268</v>
          </cell>
          <cell r="E137">
            <v>16091.435986222456</v>
          </cell>
          <cell r="F137">
            <v>29393.276942458313</v>
          </cell>
          <cell r="G137">
            <v>24136.070546889565</v>
          </cell>
          <cell r="H137">
            <v>20809.59302735245</v>
          </cell>
          <cell r="I137">
            <v>22163.140796198684</v>
          </cell>
          <cell r="J137">
            <v>21871.768102427461</v>
          </cell>
          <cell r="K137">
            <v>24212.910927091474</v>
          </cell>
          <cell r="L137">
            <v>26352.833120488001</v>
          </cell>
          <cell r="M137">
            <v>23491.200062425643</v>
          </cell>
          <cell r="N137">
            <v>16495.990221139218</v>
          </cell>
          <cell r="O137">
            <v>22371.380781577969</v>
          </cell>
          <cell r="P137">
            <v>23374.988998363573</v>
          </cell>
        </row>
        <row r="138">
          <cell r="A138" t="str">
            <v>St. Lucia</v>
          </cell>
          <cell r="B138" t="str">
            <v>LCA</v>
          </cell>
          <cell r="C138" t="str">
            <v>GDP per capita, PPP (current international $)</v>
          </cell>
          <cell r="D138">
            <v>12713.786883221557</v>
          </cell>
          <cell r="E138">
            <v>13444.34679635923</v>
          </cell>
          <cell r="F138">
            <v>13288.892936000517</v>
          </cell>
          <cell r="G138">
            <v>13725.185119330527</v>
          </cell>
          <cell r="H138">
            <v>13989.341156401819</v>
          </cell>
          <cell r="I138">
            <v>13815.471483592501</v>
          </cell>
          <cell r="J138">
            <v>14584.411112818929</v>
          </cell>
          <cell r="K138">
            <v>15247.406463577663</v>
          </cell>
          <cell r="L138">
            <v>15998.234752843231</v>
          </cell>
          <cell r="M138">
            <v>16116.416718244103</v>
          </cell>
          <cell r="N138">
            <v>12303.542168025364</v>
          </cell>
          <cell r="O138">
            <v>14395.640493281691</v>
          </cell>
          <cell r="P138">
            <v>17755.965181769247</v>
          </cell>
        </row>
        <row r="139">
          <cell r="A139" t="str">
            <v>Latin America &amp; Caribbean</v>
          </cell>
          <cell r="B139" t="str">
            <v>LCN</v>
          </cell>
          <cell r="C139" t="str">
            <v>GDP per capita, PPP (current international $)</v>
          </cell>
          <cell r="D139">
            <v>13301.402450450303</v>
          </cell>
          <cell r="E139">
            <v>14174.642089421721</v>
          </cell>
          <cell r="F139">
            <v>14467.771558719189</v>
          </cell>
          <cell r="G139">
            <v>14954.248286222148</v>
          </cell>
          <cell r="H139">
            <v>15278.560011884572</v>
          </cell>
          <cell r="I139">
            <v>15073.044393544562</v>
          </cell>
          <cell r="J139">
            <v>15323.405356427498</v>
          </cell>
          <cell r="K139">
            <v>15960.173339977664</v>
          </cell>
          <cell r="L139">
            <v>16441.432608295472</v>
          </cell>
          <cell r="M139">
            <v>16666.416244138309</v>
          </cell>
          <cell r="N139">
            <v>15685.835804576365</v>
          </cell>
          <cell r="O139">
            <v>17254.640906215136</v>
          </cell>
          <cell r="P139">
            <v>19096.590873408721</v>
          </cell>
        </row>
        <row r="140">
          <cell r="A140" t="str">
            <v>Least developed countries: UN classification</v>
          </cell>
          <cell r="B140" t="str">
            <v>LDC</v>
          </cell>
          <cell r="C140" t="str">
            <v>GDP per capita, PPP (current international $)</v>
          </cell>
          <cell r="D140">
            <v>2224.952593699315</v>
          </cell>
          <cell r="E140">
            <v>2304.913338390887</v>
          </cell>
          <cell r="F140">
            <v>2366.8057594082406</v>
          </cell>
          <cell r="G140">
            <v>2485.5367660120969</v>
          </cell>
          <cell r="H140">
            <v>2639.1553237148041</v>
          </cell>
          <cell r="I140">
            <v>2695.4581362703689</v>
          </cell>
          <cell r="J140">
            <v>2812.4303806962616</v>
          </cell>
          <cell r="K140">
            <v>2925.1694057756995</v>
          </cell>
          <cell r="L140">
            <v>3070.6120648517422</v>
          </cell>
          <cell r="M140">
            <v>3216.2993725341944</v>
          </cell>
          <cell r="N140">
            <v>3216.5024328338322</v>
          </cell>
          <cell r="O140">
            <v>3352.6617421698002</v>
          </cell>
          <cell r="P140">
            <v>3679.6855312048019</v>
          </cell>
        </row>
        <row r="141">
          <cell r="A141" t="str">
            <v>Low income</v>
          </cell>
          <cell r="B141" t="str">
            <v>LIC</v>
          </cell>
          <cell r="C141" t="str">
            <v>GDP per capita, PPP (current international $)</v>
          </cell>
          <cell r="D141">
            <v>1562.7678911064877</v>
          </cell>
          <cell r="E141">
            <v>1570.2040269179654</v>
          </cell>
          <cell r="F141">
            <v>1485.8329467673896</v>
          </cell>
          <cell r="G141">
            <v>1553.6960988287315</v>
          </cell>
          <cell r="H141">
            <v>1681.7275403578265</v>
          </cell>
          <cell r="I141">
            <v>1744.3163400733526</v>
          </cell>
          <cell r="J141">
            <v>1839.7047913866063</v>
          </cell>
          <cell r="K141">
            <v>1880.076248130749</v>
          </cell>
          <cell r="L141">
            <v>1944.0936087124319</v>
          </cell>
          <cell r="M141">
            <v>2009.4519611467197</v>
          </cell>
          <cell r="N141">
            <v>1995.1233949392979</v>
          </cell>
          <cell r="O141">
            <v>2067.927826072565</v>
          </cell>
          <cell r="P141">
            <v>2244.9656758056349</v>
          </cell>
        </row>
        <row r="142">
          <cell r="A142" t="str">
            <v>Liechtenstein</v>
          </cell>
          <cell r="B142" t="str">
            <v>LIE</v>
          </cell>
          <cell r="C142" t="str">
            <v>GDP per capita, PPP (current international $)</v>
          </cell>
        </row>
        <row r="143">
          <cell r="A143" t="str">
            <v>Sri Lanka</v>
          </cell>
          <cell r="B143" t="str">
            <v>LKA</v>
          </cell>
          <cell r="C143" t="str">
            <v>GDP per capita, PPP (current international $)</v>
          </cell>
          <cell r="D143">
            <v>8316.3051958509477</v>
          </cell>
          <cell r="E143">
            <v>9140.5043172521819</v>
          </cell>
          <cell r="F143">
            <v>10319.396163695614</v>
          </cell>
          <cell r="G143">
            <v>10952.892854870892</v>
          </cell>
          <cell r="H143">
            <v>11452.473721290269</v>
          </cell>
          <cell r="I143">
            <v>11998.202508668683</v>
          </cell>
          <cell r="J143">
            <v>12921.054969198396</v>
          </cell>
          <cell r="K143">
            <v>13544.518985563836</v>
          </cell>
          <cell r="L143">
            <v>14083.686385957972</v>
          </cell>
          <cell r="M143">
            <v>14217.468656671859</v>
          </cell>
          <cell r="N143">
            <v>13664.226655537588</v>
          </cell>
          <cell r="O143">
            <v>14621.516339489501</v>
          </cell>
          <cell r="P143">
            <v>14405.415954705308</v>
          </cell>
        </row>
        <row r="144">
          <cell r="A144" t="str">
            <v>Lower middle income</v>
          </cell>
          <cell r="B144" t="str">
            <v>LMC</v>
          </cell>
          <cell r="C144" t="str">
            <v>GDP per capita, PPP (current international $)</v>
          </cell>
          <cell r="D144">
            <v>4960.9742191906444</v>
          </cell>
          <cell r="E144">
            <v>5210.2180014897222</v>
          </cell>
          <cell r="F144">
            <v>5467.9302213856308</v>
          </cell>
          <cell r="G144">
            <v>5656.1724617455457</v>
          </cell>
          <cell r="H144">
            <v>5809.7271691791148</v>
          </cell>
          <cell r="I144">
            <v>5912.7095284480229</v>
          </cell>
          <cell r="J144">
            <v>6175.2984483060936</v>
          </cell>
          <cell r="K144">
            <v>6468.3363651263071</v>
          </cell>
          <cell r="L144">
            <v>6856.615294336134</v>
          </cell>
          <cell r="M144">
            <v>7135.3495738169395</v>
          </cell>
          <cell r="N144">
            <v>6910.783898996071</v>
          </cell>
          <cell r="O144">
            <v>7572.3347071014441</v>
          </cell>
          <cell r="P144">
            <v>8416.180541064894</v>
          </cell>
        </row>
        <row r="145">
          <cell r="A145" t="str">
            <v>Low &amp; middle income</v>
          </cell>
          <cell r="B145" t="str">
            <v>LMY</v>
          </cell>
          <cell r="C145" t="str">
            <v>GDP per capita, PPP (current international $)</v>
          </cell>
          <cell r="D145">
            <v>7516.7361593027135</v>
          </cell>
          <cell r="E145">
            <v>8054.7433501189744</v>
          </cell>
          <cell r="F145">
            <v>8500.9025478277908</v>
          </cell>
          <cell r="G145">
            <v>8877.8243528564108</v>
          </cell>
          <cell r="H145">
            <v>9134.9775748567245</v>
          </cell>
          <cell r="I145">
            <v>9193.0940104701731</v>
          </cell>
          <cell r="J145">
            <v>9489.444218323184</v>
          </cell>
          <cell r="K145">
            <v>9941.0582843989923</v>
          </cell>
          <cell r="L145">
            <v>10555.669755798346</v>
          </cell>
          <cell r="M145">
            <v>11014.20971625072</v>
          </cell>
          <cell r="N145">
            <v>10842.540425950559</v>
          </cell>
          <cell r="O145">
            <v>11963.037715770059</v>
          </cell>
          <cell r="P145">
            <v>13213.672892480661</v>
          </cell>
        </row>
        <row r="146">
          <cell r="A146" t="str">
            <v>Lesotho</v>
          </cell>
          <cell r="B146" t="str">
            <v>LSO</v>
          </cell>
          <cell r="C146" t="str">
            <v>GDP per capita, PPP (current international $)</v>
          </cell>
          <cell r="D146">
            <v>2124.464057504144</v>
          </cell>
          <cell r="E146">
            <v>2252.0467419294841</v>
          </cell>
          <cell r="F146">
            <v>2264.2836135640237</v>
          </cell>
          <cell r="G146">
            <v>2506.9473674328397</v>
          </cell>
          <cell r="H146">
            <v>2734.8598818707492</v>
          </cell>
          <cell r="I146">
            <v>2990.9526467474579</v>
          </cell>
          <cell r="J146">
            <v>2894.833839897879</v>
          </cell>
          <cell r="K146">
            <v>2571.6941126848806</v>
          </cell>
          <cell r="L146">
            <v>2562.1835770558109</v>
          </cell>
          <cell r="M146">
            <v>2556.0210104425369</v>
          </cell>
          <cell r="N146">
            <v>2413.0786830484044</v>
          </cell>
          <cell r="O146">
            <v>2530.0671649810429</v>
          </cell>
          <cell r="P146">
            <v>2694.546615619764</v>
          </cell>
        </row>
        <row r="147">
          <cell r="A147" t="str">
            <v>Late-demographic dividend</v>
          </cell>
          <cell r="B147" t="str">
            <v>LTE</v>
          </cell>
          <cell r="C147" t="str">
            <v>GDP per capita, PPP (current international $)</v>
          </cell>
          <cell r="D147">
            <v>11600.538244417288</v>
          </cell>
          <cell r="E147">
            <v>12674.141397116149</v>
          </cell>
          <cell r="F147">
            <v>13521.32101170243</v>
          </cell>
          <cell r="G147">
            <v>14237.734390232303</v>
          </cell>
          <cell r="H147">
            <v>14721.704421626748</v>
          </cell>
          <cell r="I147">
            <v>14749.128601657994</v>
          </cell>
          <cell r="J147">
            <v>15205.479074319874</v>
          </cell>
          <cell r="K147">
            <v>16041.070868379853</v>
          </cell>
          <cell r="L147">
            <v>17286.999810495559</v>
          </cell>
          <cell r="M147">
            <v>18337.770522646188</v>
          </cell>
          <cell r="N147">
            <v>18504.471491095483</v>
          </cell>
          <cell r="O147">
            <v>20656.309514801469</v>
          </cell>
          <cell r="P147">
            <v>22814.231991559791</v>
          </cell>
        </row>
        <row r="148">
          <cell r="A148" t="str">
            <v>Lithuania</v>
          </cell>
          <cell r="B148" t="str">
            <v>LTU</v>
          </cell>
          <cell r="C148" t="str">
            <v>GDP per capita, PPP (current international $)</v>
          </cell>
          <cell r="D148">
            <v>20096.646853316401</v>
          </cell>
          <cell r="E148">
            <v>22884.926230399975</v>
          </cell>
          <cell r="F148">
            <v>24703.685820250172</v>
          </cell>
          <cell r="G148">
            <v>26721.579671284431</v>
          </cell>
          <cell r="H148">
            <v>28184.472330385801</v>
          </cell>
          <cell r="I148">
            <v>28834.427680113477</v>
          </cell>
          <cell r="J148">
            <v>30925.170849358947</v>
          </cell>
          <cell r="K148">
            <v>33761.871239796012</v>
          </cell>
          <cell r="L148">
            <v>36376.527883903182</v>
          </cell>
          <cell r="M148">
            <v>39957.606974234928</v>
          </cell>
          <cell r="N148">
            <v>40176.460041249295</v>
          </cell>
          <cell r="O148">
            <v>43796.784005216839</v>
          </cell>
          <cell r="P148">
            <v>48396.693544988375</v>
          </cell>
        </row>
        <row r="149">
          <cell r="A149" t="str">
            <v>Luxembourg</v>
          </cell>
          <cell r="B149" t="str">
            <v>LUX</v>
          </cell>
          <cell r="C149" t="str">
            <v>GDP per capita, PPP (current international $)</v>
          </cell>
          <cell r="D149">
            <v>90357.097518795112</v>
          </cell>
          <cell r="E149">
            <v>94475.030226502349</v>
          </cell>
          <cell r="F149">
            <v>96636.426643956001</v>
          </cell>
          <cell r="G149">
            <v>100925.01199224053</v>
          </cell>
          <cell r="H149">
            <v>105296.28458823191</v>
          </cell>
          <cell r="I149">
            <v>107859.68599930758</v>
          </cell>
          <cell r="J149">
            <v>113365.17608226545</v>
          </cell>
          <cell r="K149">
            <v>114985.84223598881</v>
          </cell>
          <cell r="L149">
            <v>116498.51208091943</v>
          </cell>
          <cell r="M149">
            <v>119541.7584439373</v>
          </cell>
          <cell r="N149">
            <v>120010.20830827263</v>
          </cell>
          <cell r="O149">
            <v>131511.02015503327</v>
          </cell>
          <cell r="P149">
            <v>142213.85168524634</v>
          </cell>
        </row>
        <row r="150">
          <cell r="A150" t="str">
            <v>Latvia</v>
          </cell>
          <cell r="B150" t="str">
            <v>LVA</v>
          </cell>
          <cell r="C150" t="str">
            <v>GDP per capita, PPP (current international $)</v>
          </cell>
          <cell r="D150">
            <v>17706.78543699488</v>
          </cell>
          <cell r="E150">
            <v>19248.535237506334</v>
          </cell>
          <cell r="F150">
            <v>21290.459587899993</v>
          </cell>
          <cell r="G150">
            <v>22639.068337584191</v>
          </cell>
          <cell r="H150">
            <v>23815.800062311486</v>
          </cell>
          <cell r="I150">
            <v>24972.786086993226</v>
          </cell>
          <cell r="J150">
            <v>26721.726199696124</v>
          </cell>
          <cell r="K150">
            <v>28673.563396266407</v>
          </cell>
          <cell r="L150">
            <v>30877.041926480608</v>
          </cell>
          <cell r="M150">
            <v>32927.795124719305</v>
          </cell>
          <cell r="N150">
            <v>33018.624167162088</v>
          </cell>
          <cell r="O150">
            <v>35018.452113712359</v>
          </cell>
          <cell r="P150">
            <v>39956.190477015232</v>
          </cell>
        </row>
        <row r="151">
          <cell r="A151" t="str">
            <v>Macao SAR, China</v>
          </cell>
          <cell r="B151" t="str">
            <v>MAC</v>
          </cell>
          <cell r="C151" t="str">
            <v>GDP per capita, PPP (current international $)</v>
          </cell>
          <cell r="D151">
            <v>96182.040035310187</v>
          </cell>
          <cell r="E151">
            <v>116537.53781143506</v>
          </cell>
          <cell r="F151">
            <v>129705.12145992064</v>
          </cell>
          <cell r="G151">
            <v>149421.59269424778</v>
          </cell>
          <cell r="H151">
            <v>149325.17180176117</v>
          </cell>
          <cell r="I151">
            <v>113813.73900536825</v>
          </cell>
          <cell r="J151">
            <v>112351.27723435822</v>
          </cell>
          <cell r="K151">
            <v>122977.50895508743</v>
          </cell>
          <cell r="L151">
            <v>131525.0314604122</v>
          </cell>
          <cell r="M151">
            <v>128031.1535155725</v>
          </cell>
          <cell r="N151">
            <v>58248.356946739943</v>
          </cell>
          <cell r="O151">
            <v>71500.77649166745</v>
          </cell>
          <cell r="P151">
            <v>55344.478791998576</v>
          </cell>
        </row>
        <row r="152">
          <cell r="A152" t="str">
            <v>St. Martin (French part)</v>
          </cell>
          <cell r="B152" t="str">
            <v>MAF</v>
          </cell>
          <cell r="C152" t="str">
            <v>GDP per capita, PPP (current international $)</v>
          </cell>
        </row>
        <row r="153">
          <cell r="A153" t="str">
            <v>Morocco</v>
          </cell>
          <cell r="B153" t="str">
            <v>MAR</v>
          </cell>
          <cell r="C153" t="str">
            <v>GDP per capita, PPP (current international $)</v>
          </cell>
          <cell r="D153">
            <v>6847.3896484375</v>
          </cell>
          <cell r="E153">
            <v>7275.17041015625</v>
          </cell>
          <cell r="F153">
            <v>7280.837890625</v>
          </cell>
          <cell r="G153">
            <v>7483.09814453125</v>
          </cell>
          <cell r="H153">
            <v>7149.0361328125</v>
          </cell>
          <cell r="I153">
            <v>7669.9453125</v>
          </cell>
          <cell r="J153">
            <v>7693.05712890625</v>
          </cell>
          <cell r="K153">
            <v>7921.619140625</v>
          </cell>
          <cell r="L153">
            <v>8266.1435546875</v>
          </cell>
          <cell r="M153">
            <v>8566.1162109375</v>
          </cell>
          <cell r="N153">
            <v>7968.67431640625</v>
          </cell>
          <cell r="O153">
            <v>8892.1044921875</v>
          </cell>
          <cell r="P153">
            <v>9518.7060546875</v>
          </cell>
        </row>
        <row r="154">
          <cell r="A154" t="str">
            <v>Monaco</v>
          </cell>
          <cell r="B154" t="str">
            <v>MCO</v>
          </cell>
          <cell r="C154" t="str">
            <v>GDP per capita, PPP (current international $)</v>
          </cell>
        </row>
        <row r="155">
          <cell r="A155" t="str">
            <v>Moldova</v>
          </cell>
          <cell r="B155" t="str">
            <v>MDA</v>
          </cell>
          <cell r="C155" t="str">
            <v>GDP per capita, PPP (current international $)</v>
          </cell>
          <cell r="D155">
            <v>6322.1582307700482</v>
          </cell>
          <cell r="E155">
            <v>6832.9415642564145</v>
          </cell>
          <cell r="F155">
            <v>7277.256325980904</v>
          </cell>
          <cell r="G155">
            <v>8283.882207234381</v>
          </cell>
          <cell r="H155">
            <v>8724.0696503623167</v>
          </cell>
          <cell r="I155">
            <v>9312.7345862145976</v>
          </cell>
          <cell r="J155">
            <v>10487.638547396307</v>
          </cell>
          <cell r="K155">
            <v>11464.018153554565</v>
          </cell>
          <cell r="L155">
            <v>12434.648468926185</v>
          </cell>
          <cell r="M155">
            <v>13318.805932663774</v>
          </cell>
          <cell r="N155">
            <v>12512.600365395798</v>
          </cell>
          <cell r="O155">
            <v>15009.606575846045</v>
          </cell>
          <cell r="P155">
            <v>15238.148210020587</v>
          </cell>
        </row>
        <row r="156">
          <cell r="A156" t="str">
            <v>Madagascar</v>
          </cell>
          <cell r="B156" t="str">
            <v>MDG</v>
          </cell>
          <cell r="C156" t="str">
            <v>GDP per capita, PPP (current international $)</v>
          </cell>
          <cell r="D156">
            <v>1494.1302369939672</v>
          </cell>
          <cell r="E156">
            <v>1506.4679998769834</v>
          </cell>
          <cell r="F156">
            <v>1489.6314980320831</v>
          </cell>
          <cell r="G156">
            <v>1494.685370959766</v>
          </cell>
          <cell r="H156">
            <v>1515.5983002144083</v>
          </cell>
          <cell r="I156">
            <v>1508.4427059704351</v>
          </cell>
          <cell r="J156">
            <v>1568.3893573675614</v>
          </cell>
          <cell r="K156">
            <v>1548.1564247983963</v>
          </cell>
          <cell r="L156">
            <v>1594.7614922626492</v>
          </cell>
          <cell r="M156">
            <v>1652.7133466883852</v>
          </cell>
          <cell r="N156">
            <v>1516.6542321544168</v>
          </cell>
          <cell r="O156">
            <v>1635.7401481958821</v>
          </cell>
          <cell r="P156">
            <v>1774.0687089608321</v>
          </cell>
        </row>
        <row r="157">
          <cell r="A157" t="str">
            <v>Maldives</v>
          </cell>
          <cell r="B157" t="str">
            <v>MDV</v>
          </cell>
          <cell r="C157" t="str">
            <v>GDP per capita, PPP (current international $)</v>
          </cell>
          <cell r="D157">
            <v>12859.835295206985</v>
          </cell>
          <cell r="E157">
            <v>13761.927664062216</v>
          </cell>
          <cell r="F157">
            <v>14033.128108087873</v>
          </cell>
          <cell r="G157">
            <v>15322.196992930167</v>
          </cell>
          <cell r="H157">
            <v>16694.586057207191</v>
          </cell>
          <cell r="I157">
            <v>17512.964126625808</v>
          </cell>
          <cell r="J157">
            <v>18225.968570094246</v>
          </cell>
          <cell r="K157">
            <v>18973.568959829619</v>
          </cell>
          <cell r="L157">
            <v>20265.240637878134</v>
          </cell>
          <cell r="M157">
            <v>21446.988835967873</v>
          </cell>
          <cell r="N157">
            <v>14171.00128426747</v>
          </cell>
          <cell r="O157">
            <v>20706.632110067552</v>
          </cell>
          <cell r="P157">
            <v>24771.722939970085</v>
          </cell>
        </row>
        <row r="158">
          <cell r="A158" t="str">
            <v>Middle East &amp; North Africa</v>
          </cell>
          <cell r="B158" t="str">
            <v>MEA</v>
          </cell>
          <cell r="C158" t="str">
            <v>GDP per capita, PPP (current international $)</v>
          </cell>
          <cell r="D158">
            <v>16792.143178189632</v>
          </cell>
          <cell r="E158">
            <v>17460.901703365173</v>
          </cell>
          <cell r="F158">
            <v>18012.611325835365</v>
          </cell>
          <cell r="G158">
            <v>17858.520313810121</v>
          </cell>
          <cell r="H158">
            <v>17542.529253996177</v>
          </cell>
          <cell r="I158">
            <v>15868.117884787949</v>
          </cell>
          <cell r="J158">
            <v>15659.039024477494</v>
          </cell>
          <cell r="K158">
            <v>16391.525622360463</v>
          </cell>
          <cell r="L158">
            <v>16808.97996047603</v>
          </cell>
          <cell r="M158">
            <v>16988.04560124741</v>
          </cell>
          <cell r="N158">
            <v>16422.518531286139</v>
          </cell>
          <cell r="O158">
            <v>17648.731399063967</v>
          </cell>
          <cell r="P158">
            <v>19676.629325498721</v>
          </cell>
        </row>
        <row r="159">
          <cell r="A159" t="str">
            <v>Mexico</v>
          </cell>
          <cell r="B159" t="str">
            <v>MEX</v>
          </cell>
          <cell r="C159" t="str">
            <v>GDP per capita, PPP (current international $)</v>
          </cell>
          <cell r="D159">
            <v>15466.570324431816</v>
          </cell>
          <cell r="E159">
            <v>16743.855176812391</v>
          </cell>
          <cell r="F159">
            <v>17388.035213703381</v>
          </cell>
          <cell r="G159">
            <v>17601.490182827893</v>
          </cell>
          <cell r="H159">
            <v>18299.955192108471</v>
          </cell>
          <cell r="I159">
            <v>18561.720763137499</v>
          </cell>
          <cell r="J159">
            <v>19612.148487106035</v>
          </cell>
          <cell r="K159">
            <v>20032.408612594816</v>
          </cell>
          <cell r="L159">
            <v>20448.921619264209</v>
          </cell>
          <cell r="M159">
            <v>20224.290894881691</v>
          </cell>
          <cell r="N159">
            <v>18522.002165437709</v>
          </cell>
          <cell r="O159">
            <v>19578.4038080309</v>
          </cell>
          <cell r="P159">
            <v>21512.269544509909</v>
          </cell>
        </row>
        <row r="160">
          <cell r="A160" t="str">
            <v>Marshall Islands</v>
          </cell>
          <cell r="B160" t="str">
            <v>MHL</v>
          </cell>
          <cell r="C160" t="str">
            <v>GDP per capita, PPP (current international $)</v>
          </cell>
          <cell r="D160">
            <v>3362.712810621721</v>
          </cell>
          <cell r="E160">
            <v>3450.7820181909619</v>
          </cell>
          <cell r="F160">
            <v>3520.9373932241433</v>
          </cell>
          <cell r="G160">
            <v>3775.970034162121</v>
          </cell>
          <cell r="H160">
            <v>3873.8811146046019</v>
          </cell>
          <cell r="I160">
            <v>4076.8276918431225</v>
          </cell>
          <cell r="J160">
            <v>4294.6629352265018</v>
          </cell>
          <cell r="K160">
            <v>4635.0171899510578</v>
          </cell>
          <cell r="L160">
            <v>5074.3416980621178</v>
          </cell>
          <cell r="M160">
            <v>5886.6676287577393</v>
          </cell>
          <cell r="N160">
            <v>6030.9702611974217</v>
          </cell>
          <cell r="O160">
            <v>6578.7294359557127</v>
          </cell>
          <cell r="P160">
            <v>7227.8589357311021</v>
          </cell>
        </row>
        <row r="161">
          <cell r="A161" t="str">
            <v>Middle income</v>
          </cell>
          <cell r="B161" t="str">
            <v>MIC</v>
          </cell>
          <cell r="C161" t="str">
            <v>GDP per capita, PPP (current international $)</v>
          </cell>
          <cell r="D161">
            <v>8099.0508333841308</v>
          </cell>
          <cell r="E161">
            <v>8698.8558072548658</v>
          </cell>
          <cell r="F161">
            <v>9207.4019104261006</v>
          </cell>
          <cell r="G161">
            <v>9625.0593594540278</v>
          </cell>
          <cell r="H161">
            <v>9906.3630830779202</v>
          </cell>
          <cell r="I161">
            <v>9975.3681748426116</v>
          </cell>
          <cell r="J161">
            <v>10305.802715987109</v>
          </cell>
          <cell r="K161">
            <v>10814.37561167937</v>
          </cell>
          <cell r="L161">
            <v>11503.627762855545</v>
          </cell>
          <cell r="M161">
            <v>12023.397580326107</v>
          </cell>
          <cell r="N161">
            <v>11853.189601694516</v>
          </cell>
          <cell r="O161">
            <v>13112.530493008693</v>
          </cell>
          <cell r="P161">
            <v>14513.171767136502</v>
          </cell>
        </row>
        <row r="162">
          <cell r="A162" t="str">
            <v>North Macedonia</v>
          </cell>
          <cell r="B162" t="str">
            <v>MKD</v>
          </cell>
          <cell r="C162" t="str">
            <v>GDP per capita, PPP (current international $)</v>
          </cell>
          <cell r="D162">
            <v>11360.939453335764</v>
          </cell>
          <cell r="E162">
            <v>11689.935848917381</v>
          </cell>
          <cell r="F162">
            <v>11915.658550617734</v>
          </cell>
          <cell r="G162">
            <v>12727.320453424412</v>
          </cell>
          <cell r="H162">
            <v>13434.848748216235</v>
          </cell>
          <cell r="I162">
            <v>13888.301135927806</v>
          </cell>
          <cell r="J162">
            <v>15137.934516666037</v>
          </cell>
          <cell r="K162">
            <v>15706.482701292294</v>
          </cell>
          <cell r="L162">
            <v>16796.387923687362</v>
          </cell>
          <cell r="M162">
            <v>18007.184764959184</v>
          </cell>
          <cell r="N162">
            <v>17324.856241551573</v>
          </cell>
          <cell r="O162">
            <v>18344.310045589766</v>
          </cell>
          <cell r="P162">
            <v>20161.750909616087</v>
          </cell>
        </row>
        <row r="163">
          <cell r="A163" t="str">
            <v>Mali</v>
          </cell>
          <cell r="B163" t="str">
            <v>MLI</v>
          </cell>
          <cell r="C163" t="str">
            <v>GDP per capita, PPP (current international $)</v>
          </cell>
          <cell r="D163">
            <v>1732.1308483101604</v>
          </cell>
          <cell r="E163">
            <v>1766.8431035810036</v>
          </cell>
          <cell r="F163">
            <v>1706.6791020736787</v>
          </cell>
          <cell r="G163">
            <v>1753.879778326424</v>
          </cell>
          <cell r="H163">
            <v>1847.9100724732284</v>
          </cell>
          <cell r="I163">
            <v>1957.003495031357</v>
          </cell>
          <cell r="J163">
            <v>2103.0086478662056</v>
          </cell>
          <cell r="K163">
            <v>2153.8456380079656</v>
          </cell>
          <cell r="L163">
            <v>2238.118108427876</v>
          </cell>
          <cell r="M163">
            <v>2313.1590941592872</v>
          </cell>
          <cell r="N163">
            <v>2242.7917022021634</v>
          </cell>
          <cell r="O163">
            <v>2340.0191994045731</v>
          </cell>
          <cell r="P163">
            <v>2517.147262973986</v>
          </cell>
        </row>
        <row r="164">
          <cell r="A164" t="str">
            <v>Malta</v>
          </cell>
          <cell r="B164" t="str">
            <v>MLT</v>
          </cell>
          <cell r="C164" t="str">
            <v>GDP per capita, PPP (current international $)</v>
          </cell>
          <cell r="D164">
            <v>28722.447716043134</v>
          </cell>
          <cell r="E164">
            <v>28973.289561935799</v>
          </cell>
          <cell r="F164">
            <v>30243.983204861921</v>
          </cell>
          <cell r="G164">
            <v>32295.671000859784</v>
          </cell>
          <cell r="H164">
            <v>34344.092198787846</v>
          </cell>
          <cell r="I164">
            <v>37455.123154187364</v>
          </cell>
          <cell r="J164">
            <v>39705.641866685015</v>
          </cell>
          <cell r="K164">
            <v>43508.783256518152</v>
          </cell>
          <cell r="L164">
            <v>45557.716801517148</v>
          </cell>
          <cell r="M164">
            <v>49221.341226229779</v>
          </cell>
          <cell r="N164">
            <v>44925.831184982504</v>
          </cell>
          <cell r="O164">
            <v>49974.775151188202</v>
          </cell>
          <cell r="P164">
            <v>55927.859383757481</v>
          </cell>
        </row>
        <row r="165">
          <cell r="A165" t="str">
            <v>Myanmar</v>
          </cell>
          <cell r="B165" t="str">
            <v>MMR</v>
          </cell>
          <cell r="C165" t="str">
            <v>GDP per capita, PPP (current international $)</v>
          </cell>
          <cell r="D165">
            <v>3033.0851845510911</v>
          </cell>
          <cell r="E165">
            <v>3301.9551907523678</v>
          </cell>
          <cell r="F165">
            <v>3631.5753325639089</v>
          </cell>
          <cell r="G165">
            <v>3872.5007090782428</v>
          </cell>
          <cell r="H165">
            <v>4104.8387601188679</v>
          </cell>
          <cell r="I165">
            <v>4200.876848834213</v>
          </cell>
          <cell r="J165">
            <v>4120.7371689482361</v>
          </cell>
          <cell r="K165">
            <v>4312.9473894037619</v>
          </cell>
          <cell r="L165">
            <v>4665.8168373508315</v>
          </cell>
          <cell r="M165">
            <v>5034.3629723358226</v>
          </cell>
          <cell r="N165">
            <v>5224.1990549534703</v>
          </cell>
          <cell r="O165">
            <v>4449.833898103414</v>
          </cell>
          <cell r="P165">
            <v>4870.0214990440782</v>
          </cell>
        </row>
        <row r="166">
          <cell r="A166" t="str">
            <v>Middle East &amp; North Africa (excluding high income)</v>
          </cell>
          <cell r="B166" t="str">
            <v>MNA</v>
          </cell>
          <cell r="C166" t="str">
            <v>GDP per capita, PPP (current international $)</v>
          </cell>
          <cell r="D166">
            <v>11131.958494174445</v>
          </cell>
          <cell r="E166">
            <v>11140.918930669714</v>
          </cell>
          <cell r="F166">
            <v>11354.187857513301</v>
          </cell>
          <cell r="G166">
            <v>11199.76648767493</v>
          </cell>
          <cell r="H166">
            <v>10855.834902303459</v>
          </cell>
          <cell r="I166">
            <v>10206.568338761675</v>
          </cell>
          <cell r="J166">
            <v>10270.847334119277</v>
          </cell>
          <cell r="K166">
            <v>10710.937745122921</v>
          </cell>
          <cell r="L166">
            <v>10971.417291819653</v>
          </cell>
          <cell r="M166">
            <v>11100.958419892855</v>
          </cell>
          <cell r="N166">
            <v>10814.76682656067</v>
          </cell>
          <cell r="O166">
            <v>11627.243114797726</v>
          </cell>
          <cell r="P166">
            <v>12764.038216466235</v>
          </cell>
        </row>
        <row r="167">
          <cell r="A167" t="str">
            <v>Montenegro</v>
          </cell>
          <cell r="B167" t="str">
            <v>MNE</v>
          </cell>
          <cell r="C167" t="str">
            <v>GDP per capita, PPP (current international $)</v>
          </cell>
          <cell r="D167">
            <v>13635.886733988724</v>
          </cell>
          <cell r="E167">
            <v>14472.482409373139</v>
          </cell>
          <cell r="F167">
            <v>13863.883660418094</v>
          </cell>
          <cell r="G167">
            <v>14870.145795005825</v>
          </cell>
          <cell r="H167">
            <v>15371.204208528059</v>
          </cell>
          <cell r="I167">
            <v>16332.842017259896</v>
          </cell>
          <cell r="J167">
            <v>18199.307124891868</v>
          </cell>
          <cell r="K167">
            <v>19682.294154643838</v>
          </cell>
          <cell r="L167">
            <v>21513.426337694258</v>
          </cell>
          <cell r="M167">
            <v>23792.431408183911</v>
          </cell>
          <cell r="N167">
            <v>20510.825305190749</v>
          </cell>
          <cell r="O167">
            <v>23440.480472980602</v>
          </cell>
          <cell r="P167">
            <v>26984.06889978869</v>
          </cell>
        </row>
        <row r="168">
          <cell r="A168" t="str">
            <v>Mongolia</v>
          </cell>
          <cell r="B168" t="str">
            <v>MNG</v>
          </cell>
          <cell r="C168" t="str">
            <v>GDP per capita, PPP (current international $)</v>
          </cell>
          <cell r="D168">
            <v>7631.1459214266424</v>
          </cell>
          <cell r="E168">
            <v>8998.6877218240388</v>
          </cell>
          <cell r="F168">
            <v>10346.014882696625</v>
          </cell>
          <cell r="G168">
            <v>10685.716929433414</v>
          </cell>
          <cell r="H168">
            <v>11198.32139996761</v>
          </cell>
          <cell r="I168">
            <v>10769.254362113723</v>
          </cell>
          <cell r="J168">
            <v>10832.482538007487</v>
          </cell>
          <cell r="K168">
            <v>11431.498016396748</v>
          </cell>
          <cell r="L168">
            <v>12342.038017390692</v>
          </cell>
          <cell r="M168">
            <v>12986.377467639639</v>
          </cell>
          <cell r="N168">
            <v>12320.279332674556</v>
          </cell>
          <cell r="O168">
            <v>12875.625382515662</v>
          </cell>
          <cell r="P168">
            <v>14230.233554319182</v>
          </cell>
        </row>
        <row r="169">
          <cell r="A169" t="str">
            <v>Northern Mariana Islands</v>
          </cell>
          <cell r="B169" t="str">
            <v>MNP</v>
          </cell>
          <cell r="C169" t="str">
            <v>GDP per capita, PPP (current international $)</v>
          </cell>
        </row>
        <row r="170">
          <cell r="A170" t="str">
            <v>Mozambique</v>
          </cell>
          <cell r="B170" t="str">
            <v>MOZ</v>
          </cell>
          <cell r="C170" t="str">
            <v>GDP per capita, PPP (current international $)</v>
          </cell>
          <cell r="D170">
            <v>978.07253361600442</v>
          </cell>
          <cell r="E170">
            <v>1041.454051848596</v>
          </cell>
          <cell r="F170">
            <v>1051.3829114107587</v>
          </cell>
          <cell r="G170">
            <v>1098.261810659076</v>
          </cell>
          <cell r="H170">
            <v>1149.8780371714113</v>
          </cell>
          <cell r="I170">
            <v>1300.828948111644</v>
          </cell>
          <cell r="J170">
            <v>1370.2449075537288</v>
          </cell>
          <cell r="K170">
            <v>1287.2348673466111</v>
          </cell>
          <cell r="L170">
            <v>1323.9796716343283</v>
          </cell>
          <cell r="M170">
            <v>1339.6888542489421</v>
          </cell>
          <cell r="N170">
            <v>1302.5137077473255</v>
          </cell>
          <cell r="O170">
            <v>1353.6860829721052</v>
          </cell>
          <cell r="P170">
            <v>1467.7697663868969</v>
          </cell>
        </row>
        <row r="171">
          <cell r="A171" t="str">
            <v>Mauritania</v>
          </cell>
          <cell r="B171" t="str">
            <v>MRT</v>
          </cell>
          <cell r="C171" t="str">
            <v>GDP per capita, PPP (current international $)</v>
          </cell>
          <cell r="D171">
            <v>4181.977576504225</v>
          </cell>
          <cell r="E171">
            <v>4314.7731951252135</v>
          </cell>
          <cell r="F171">
            <v>4344.6321680605251</v>
          </cell>
          <cell r="G171">
            <v>4570.4923469634123</v>
          </cell>
          <cell r="H171">
            <v>4393.0855399557286</v>
          </cell>
          <cell r="I171">
            <v>4306.6767989006094</v>
          </cell>
          <cell r="J171">
            <v>4829.6043250513712</v>
          </cell>
          <cell r="K171">
            <v>5259.0650629493575</v>
          </cell>
          <cell r="L171">
            <v>5496.2474671764194</v>
          </cell>
          <cell r="M171">
            <v>5739.1471915928423</v>
          </cell>
          <cell r="N171">
            <v>5612.5538090751152</v>
          </cell>
          <cell r="O171">
            <v>5856.6286359297765</v>
          </cell>
          <cell r="P171">
            <v>6424.1168946583184</v>
          </cell>
        </row>
        <row r="172">
          <cell r="A172" t="str">
            <v>Mauritius</v>
          </cell>
          <cell r="B172" t="str">
            <v>MUS</v>
          </cell>
          <cell r="C172" t="str">
            <v>GDP per capita, PPP (current international $)</v>
          </cell>
          <cell r="D172">
            <v>15911.633103832066</v>
          </cell>
          <cell r="E172">
            <v>16877.465171688429</v>
          </cell>
          <cell r="F172">
            <v>17191.910088786015</v>
          </cell>
          <cell r="G172">
            <v>18102.920137535555</v>
          </cell>
          <cell r="H172">
            <v>18874.820780359965</v>
          </cell>
          <cell r="I172">
            <v>19743.625299889562</v>
          </cell>
          <cell r="J172">
            <v>21308.685296087555</v>
          </cell>
          <cell r="K172">
            <v>22143.826549634472</v>
          </cell>
          <cell r="L172">
            <v>23571.894157722629</v>
          </cell>
          <cell r="M172">
            <v>24680.557798791378</v>
          </cell>
          <cell r="N172">
            <v>21352.39668819436</v>
          </cell>
          <cell r="O172">
            <v>23064.34573985235</v>
          </cell>
          <cell r="P172">
            <v>26905.918619091644</v>
          </cell>
        </row>
        <row r="173">
          <cell r="A173" t="str">
            <v>Malawi</v>
          </cell>
          <cell r="B173" t="str">
            <v>MWI</v>
          </cell>
          <cell r="C173" t="str">
            <v>GDP per capita, PPP (current international $)</v>
          </cell>
          <cell r="D173">
            <v>1468.0952078359346</v>
          </cell>
          <cell r="E173">
            <v>1528.1165604851196</v>
          </cell>
          <cell r="F173">
            <v>1486.9093191226709</v>
          </cell>
          <cell r="G173">
            <v>1594.5339982919345</v>
          </cell>
          <cell r="H173">
            <v>1552.2746808300546</v>
          </cell>
          <cell r="I173">
            <v>1457.1394060390444</v>
          </cell>
          <cell r="J173">
            <v>1475.1196122905669</v>
          </cell>
          <cell r="K173">
            <v>1454.7774924497126</v>
          </cell>
          <cell r="L173">
            <v>1513.9670349553189</v>
          </cell>
          <cell r="M173">
            <v>1582.0707248913034</v>
          </cell>
          <cell r="N173">
            <v>1573.0394827301052</v>
          </cell>
          <cell r="O173">
            <v>1645.4037150301626</v>
          </cell>
          <cell r="P173">
            <v>1732.0303433445786</v>
          </cell>
        </row>
        <row r="174">
          <cell r="A174" t="str">
            <v>Malaysia</v>
          </cell>
          <cell r="B174" t="str">
            <v>MYS</v>
          </cell>
          <cell r="C174" t="str">
            <v>GDP per capita, PPP (current international $)</v>
          </cell>
          <cell r="D174">
            <v>20146.961622833056</v>
          </cell>
          <cell r="E174">
            <v>21308.215782144649</v>
          </cell>
          <cell r="F174">
            <v>22527.001049757248</v>
          </cell>
          <cell r="G174">
            <v>22959.201758842191</v>
          </cell>
          <cell r="H174">
            <v>24012.82509191228</v>
          </cell>
          <cell r="I174">
            <v>24164.959677096173</v>
          </cell>
          <cell r="J174">
            <v>24864.03923883232</v>
          </cell>
          <cell r="K174">
            <v>25935.139522539564</v>
          </cell>
          <cell r="L174">
            <v>27480.954922759833</v>
          </cell>
          <cell r="M174">
            <v>28848.100854132921</v>
          </cell>
          <cell r="N174">
            <v>27277.862290985471</v>
          </cell>
          <cell r="O174">
            <v>29057.540586101521</v>
          </cell>
          <cell r="P174">
            <v>33433.617398292146</v>
          </cell>
        </row>
        <row r="175">
          <cell r="A175" t="str">
            <v>North America</v>
          </cell>
          <cell r="B175" t="str">
            <v>NAC</v>
          </cell>
          <cell r="C175" t="str">
            <v>GDP per capita, PPP (current international $)</v>
          </cell>
          <cell r="D175">
            <v>47808.029303061245</v>
          </cell>
          <cell r="E175">
            <v>49236.057722266167</v>
          </cell>
          <cell r="F175">
            <v>50842.109099486239</v>
          </cell>
          <cell r="G175">
            <v>52395.747695278013</v>
          </cell>
          <cell r="H175">
            <v>54188.067277514798</v>
          </cell>
          <cell r="I175">
            <v>55554.459207057989</v>
          </cell>
          <cell r="J175">
            <v>56724.763131075109</v>
          </cell>
          <cell r="K175">
            <v>58740.644898035644</v>
          </cell>
          <cell r="L175">
            <v>61520.303814149134</v>
          </cell>
          <cell r="M175">
            <v>63553.249753234522</v>
          </cell>
          <cell r="N175">
            <v>61855.053560310276</v>
          </cell>
          <cell r="O175">
            <v>68447.246248518219</v>
          </cell>
          <cell r="P175">
            <v>74519.72561439767</v>
          </cell>
        </row>
        <row r="176">
          <cell r="A176" t="str">
            <v>Namibia</v>
          </cell>
          <cell r="B176" t="str">
            <v>NAM</v>
          </cell>
          <cell r="C176" t="str">
            <v>GDP per capita, PPP (current international $)</v>
          </cell>
          <cell r="D176">
            <v>8579.8407667935116</v>
          </cell>
          <cell r="E176">
            <v>9061.271374232063</v>
          </cell>
          <cell r="F176">
            <v>9458.7911728525232</v>
          </cell>
          <cell r="G176">
            <v>9863.5844575128885</v>
          </cell>
          <cell r="H176">
            <v>10609.209883963187</v>
          </cell>
          <cell r="I176">
            <v>10783.274520278957</v>
          </cell>
          <cell r="J176">
            <v>10582.818227880573</v>
          </cell>
          <cell r="K176">
            <v>10335.267425822274</v>
          </cell>
          <cell r="L176">
            <v>10512.975309951396</v>
          </cell>
          <cell r="M176">
            <v>10434.09591156124</v>
          </cell>
          <cell r="N176">
            <v>9548.2329482483055</v>
          </cell>
          <cell r="O176">
            <v>10161.286577880779</v>
          </cell>
          <cell r="P176">
            <v>11205.706083311672</v>
          </cell>
        </row>
        <row r="177">
          <cell r="A177" t="str">
            <v>New Caledonia</v>
          </cell>
          <cell r="B177" t="str">
            <v>NCL</v>
          </cell>
          <cell r="C177" t="str">
            <v>GDP per capita, PPP (current international $)</v>
          </cell>
        </row>
        <row r="178">
          <cell r="A178" t="str">
            <v>Niger</v>
          </cell>
          <cell r="B178" t="str">
            <v>NER</v>
          </cell>
          <cell r="C178" t="str">
            <v>GDP per capita, PPP (current international $)</v>
          </cell>
          <cell r="D178">
            <v>1051.0903182538102</v>
          </cell>
          <cell r="E178">
            <v>1057.8398705970649</v>
          </cell>
          <cell r="F178">
            <v>1148.3953427256263</v>
          </cell>
          <cell r="G178">
            <v>1118.3491137005994</v>
          </cell>
          <cell r="H178">
            <v>1134.7417161509179</v>
          </cell>
          <cell r="I178">
            <v>1138.1136507762028</v>
          </cell>
          <cell r="J178">
            <v>1146.0104184533097</v>
          </cell>
          <cell r="K178">
            <v>1155.9735590455407</v>
          </cell>
          <cell r="L178">
            <v>1221.9524209852777</v>
          </cell>
          <cell r="M178">
            <v>1269.079285853916</v>
          </cell>
          <cell r="N178">
            <v>1282.5778165260879</v>
          </cell>
          <cell r="O178">
            <v>1309.3379256257822</v>
          </cell>
          <cell r="P178">
            <v>1505.2426756799225</v>
          </cell>
        </row>
        <row r="179">
          <cell r="A179" t="str">
            <v>Nigeria</v>
          </cell>
          <cell r="B179" t="str">
            <v>NGA</v>
          </cell>
          <cell r="C179" t="str">
            <v>GDP per capita, PPP (current international $)</v>
          </cell>
          <cell r="D179">
            <v>4632.1313125638226</v>
          </cell>
          <cell r="E179">
            <v>4843.6045553988124</v>
          </cell>
          <cell r="F179">
            <v>4899.5291964810813</v>
          </cell>
          <cell r="G179">
            <v>5136.6452426835731</v>
          </cell>
          <cell r="H179">
            <v>5415.8612102649058</v>
          </cell>
          <cell r="I179">
            <v>5342.0359909462068</v>
          </cell>
          <cell r="J179">
            <v>5159.5804444501373</v>
          </cell>
          <cell r="K179">
            <v>5120.0055977791353</v>
          </cell>
          <cell r="L179">
            <v>5212.1388705781083</v>
          </cell>
          <cell r="M179">
            <v>5291.6629698542929</v>
          </cell>
          <cell r="N179">
            <v>5137.5984020577607</v>
          </cell>
          <cell r="O179">
            <v>5431.9192113376585</v>
          </cell>
          <cell r="P179">
            <v>5860.2937360149072</v>
          </cell>
        </row>
        <row r="180">
          <cell r="A180" t="str">
            <v>Nicaragua</v>
          </cell>
          <cell r="B180" t="str">
            <v>NIC</v>
          </cell>
          <cell r="C180" t="str">
            <v>GDP per capita, PPP (current international $)</v>
          </cell>
          <cell r="D180">
            <v>3959.9692262359858</v>
          </cell>
          <cell r="E180">
            <v>4234.8270824473193</v>
          </cell>
          <cell r="F180">
            <v>4392.6288833874669</v>
          </cell>
          <cell r="G180">
            <v>4567.4012752550134</v>
          </cell>
          <cell r="H180">
            <v>4889.2141862957251</v>
          </cell>
          <cell r="I180">
            <v>5230.5432735229306</v>
          </cell>
          <cell r="J180">
            <v>5618.0517714737189</v>
          </cell>
          <cell r="K180">
            <v>5915.3754433542499</v>
          </cell>
          <cell r="L180">
            <v>5772.1790228835353</v>
          </cell>
          <cell r="M180">
            <v>5627.0338733927165</v>
          </cell>
          <cell r="N180">
            <v>5523.5445810201636</v>
          </cell>
          <cell r="O180">
            <v>6280.9076845765285</v>
          </cell>
          <cell r="P180">
            <v>6874.8118293988018</v>
          </cell>
        </row>
        <row r="181">
          <cell r="A181" t="str">
            <v>Netherlands</v>
          </cell>
          <cell r="B181" t="str">
            <v>NLD</v>
          </cell>
          <cell r="C181" t="str">
            <v>GDP per capita, PPP (current international $)</v>
          </cell>
          <cell r="D181">
            <v>45041.583714575791</v>
          </cell>
          <cell r="E181">
            <v>46599.021030449956</v>
          </cell>
          <cell r="F181">
            <v>47272.103018797156</v>
          </cell>
          <cell r="G181">
            <v>49241.517840630506</v>
          </cell>
          <cell r="H181">
            <v>49233.215395440115</v>
          </cell>
          <cell r="I181">
            <v>50288.591394937655</v>
          </cell>
          <cell r="J181">
            <v>52288.415084135297</v>
          </cell>
          <cell r="K181">
            <v>55088.633800674434</v>
          </cell>
          <cell r="L181">
            <v>57826.628497667472</v>
          </cell>
          <cell r="M181">
            <v>60208.422170423626</v>
          </cell>
          <cell r="N181">
            <v>59822.954267637979</v>
          </cell>
          <cell r="O181">
            <v>63369.027379715262</v>
          </cell>
          <cell r="P181">
            <v>69577.40457967759</v>
          </cell>
        </row>
        <row r="182">
          <cell r="A182" t="str">
            <v>Norway</v>
          </cell>
          <cell r="B182" t="str">
            <v>NOR</v>
          </cell>
          <cell r="C182" t="str">
            <v>GDP per capita, PPP (current international $)</v>
          </cell>
          <cell r="D182">
            <v>58226.713915296707</v>
          </cell>
          <cell r="E182">
            <v>62460.090815700241</v>
          </cell>
          <cell r="F182">
            <v>65774.35207462238</v>
          </cell>
          <cell r="G182">
            <v>67377.926225877221</v>
          </cell>
          <cell r="H182">
            <v>66332.461437419755</v>
          </cell>
          <cell r="I182">
            <v>60737.886813277903</v>
          </cell>
          <cell r="J182">
            <v>59280.199202882854</v>
          </cell>
          <cell r="K182">
            <v>64589.555919686303</v>
          </cell>
          <cell r="L182">
            <v>70253.846369338411</v>
          </cell>
          <cell r="M182">
            <v>69916.376832310969</v>
          </cell>
          <cell r="N182">
            <v>65130.172187160817</v>
          </cell>
          <cell r="O182">
            <v>81866.795185050694</v>
          </cell>
          <cell r="P182">
            <v>114898.75988556916</v>
          </cell>
        </row>
        <row r="183">
          <cell r="A183" t="str">
            <v>Nepal</v>
          </cell>
          <cell r="B183" t="str">
            <v>NPL</v>
          </cell>
          <cell r="C183" t="str">
            <v>GDP per capita, PPP (current international $)</v>
          </cell>
          <cell r="D183">
            <v>2153.126406348063</v>
          </cell>
          <cell r="E183">
            <v>2264.3295108168259</v>
          </cell>
          <cell r="F183">
            <v>2474.083549926203</v>
          </cell>
          <cell r="G183">
            <v>2656.3588285354258</v>
          </cell>
          <cell r="H183">
            <v>2887.6315733157676</v>
          </cell>
          <cell r="I183">
            <v>2931.6204953847173</v>
          </cell>
          <cell r="J183">
            <v>2925.5321456814663</v>
          </cell>
          <cell r="K183">
            <v>3495.5288004830491</v>
          </cell>
          <cell r="L183">
            <v>3808.722113596586</v>
          </cell>
          <cell r="M183">
            <v>4088.4213592923484</v>
          </cell>
          <cell r="N183">
            <v>3972.515323307382</v>
          </cell>
          <cell r="O183">
            <v>4252.3751750596812</v>
          </cell>
          <cell r="P183">
            <v>4725.0412440517994</v>
          </cell>
        </row>
        <row r="184">
          <cell r="A184" t="str">
            <v>Nauru</v>
          </cell>
          <cell r="B184" t="str">
            <v>NRU</v>
          </cell>
          <cell r="C184" t="str">
            <v>GDP per capita, PPP (current international $)</v>
          </cell>
          <cell r="D184">
            <v>5755.2901570728664</v>
          </cell>
          <cell r="E184">
            <v>6426.3689653457386</v>
          </cell>
          <cell r="F184">
            <v>8465.9430713463316</v>
          </cell>
          <cell r="G184">
            <v>8795.1986734502389</v>
          </cell>
          <cell r="H184">
            <v>10090.957867003997</v>
          </cell>
          <cell r="I184">
            <v>9404.4102016476336</v>
          </cell>
          <cell r="J184">
            <v>10032.523203533266</v>
          </cell>
          <cell r="K184">
            <v>9359.9867249694616</v>
          </cell>
          <cell r="L184">
            <v>10134.276772218518</v>
          </cell>
          <cell r="M184">
            <v>10976.394810819116</v>
          </cell>
          <cell r="N184">
            <v>11418.559344493689</v>
          </cell>
          <cell r="O184">
            <v>12126.588746030495</v>
          </cell>
          <cell r="P184">
            <v>13117.99436111823</v>
          </cell>
        </row>
        <row r="185">
          <cell r="A185" t="str">
            <v>New Zealand</v>
          </cell>
          <cell r="B185" t="str">
            <v>NZL</v>
          </cell>
          <cell r="C185" t="str">
            <v>GDP per capita, PPP (current international $)</v>
          </cell>
          <cell r="D185">
            <v>31224.74899182907</v>
          </cell>
          <cell r="E185">
            <v>32701.378597094841</v>
          </cell>
          <cell r="F185">
            <v>32988.609759761319</v>
          </cell>
          <cell r="G185">
            <v>36242.621228595846</v>
          </cell>
          <cell r="H185">
            <v>37293.356785071795</v>
          </cell>
          <cell r="I185">
            <v>37479.682980012927</v>
          </cell>
          <cell r="J185">
            <v>39933.574443603313</v>
          </cell>
          <cell r="K185">
            <v>42204.745741266284</v>
          </cell>
          <cell r="L185">
            <v>42507.428812085178</v>
          </cell>
          <cell r="M185">
            <v>45852.423020227085</v>
          </cell>
          <cell r="N185">
            <v>45554.932939183927</v>
          </cell>
          <cell r="O185">
            <v>48443.873009502357</v>
          </cell>
          <cell r="P185">
            <v>51966.862577762578</v>
          </cell>
        </row>
        <row r="186">
          <cell r="A186" t="str">
            <v>OECD members</v>
          </cell>
          <cell r="B186" t="str">
            <v>OED</v>
          </cell>
          <cell r="C186" t="str">
            <v>GDP per capita, PPP (current international $)</v>
          </cell>
          <cell r="D186">
            <v>34501.931427251089</v>
          </cell>
          <cell r="E186">
            <v>35936.86753601228</v>
          </cell>
          <cell r="F186">
            <v>36907.497811991336</v>
          </cell>
          <cell r="G186">
            <v>38203.004106874127</v>
          </cell>
          <cell r="H186">
            <v>39306.347676819139</v>
          </cell>
          <cell r="I186">
            <v>40410.327009651548</v>
          </cell>
          <cell r="J186">
            <v>41770.39058901072</v>
          </cell>
          <cell r="K186">
            <v>43369.097976381687</v>
          </cell>
          <cell r="L186">
            <v>45063.542328379677</v>
          </cell>
          <cell r="M186">
            <v>46637.38406640655</v>
          </cell>
          <cell r="N186">
            <v>45276.961557091396</v>
          </cell>
          <cell r="O186">
            <v>48943.371477185574</v>
          </cell>
          <cell r="P186">
            <v>53854.018663386996</v>
          </cell>
        </row>
        <row r="187">
          <cell r="A187" t="str">
            <v>Oman</v>
          </cell>
          <cell r="B187" t="str">
            <v>OMN</v>
          </cell>
          <cell r="C187" t="str">
            <v>GDP per capita, PPP (current international $)</v>
          </cell>
          <cell r="D187">
            <v>53255.606423231198</v>
          </cell>
          <cell r="E187">
            <v>50267.646857086591</v>
          </cell>
          <cell r="F187">
            <v>50308.462821806839</v>
          </cell>
          <cell r="G187">
            <v>47520.073745924739</v>
          </cell>
          <cell r="H187">
            <v>44573.974188028194</v>
          </cell>
          <cell r="I187">
            <v>36449.088488184345</v>
          </cell>
          <cell r="J187">
            <v>33800.29205250604</v>
          </cell>
          <cell r="K187">
            <v>34218.388126102203</v>
          </cell>
          <cell r="L187">
            <v>35034.585861071573</v>
          </cell>
          <cell r="M187">
            <v>35248.207400255982</v>
          </cell>
          <cell r="N187">
            <v>34952.163477916984</v>
          </cell>
          <cell r="O187">
            <v>37842.839757006128</v>
          </cell>
          <cell r="P187">
            <v>41724.338796211421</v>
          </cell>
        </row>
        <row r="188">
          <cell r="A188" t="str">
            <v>Other small states</v>
          </cell>
          <cell r="B188" t="str">
            <v>OSS</v>
          </cell>
          <cell r="C188" t="str">
            <v>GDP per capita, PPP (current international $)</v>
          </cell>
          <cell r="D188">
            <v>22011.187593893057</v>
          </cell>
          <cell r="E188">
            <v>23836.845685771776</v>
          </cell>
          <cell r="F188">
            <v>24956.865830289236</v>
          </cell>
          <cell r="G188">
            <v>25198.719772229859</v>
          </cell>
          <cell r="H188">
            <v>24952.760317926797</v>
          </cell>
          <cell r="I188">
            <v>21219.687074623533</v>
          </cell>
          <cell r="J188">
            <v>20685.943288500745</v>
          </cell>
          <cell r="K188">
            <v>22119.840608007795</v>
          </cell>
          <cell r="L188">
            <v>22728.935143896611</v>
          </cell>
          <cell r="M188">
            <v>23395.379655806239</v>
          </cell>
          <cell r="N188">
            <v>22240.193840362368</v>
          </cell>
          <cell r="O188">
            <v>23832.743064550352</v>
          </cell>
          <cell r="P188">
            <v>26345.667499574523</v>
          </cell>
        </row>
        <row r="189">
          <cell r="A189" t="str">
            <v>Pakistan</v>
          </cell>
          <cell r="B189" t="str">
            <v>PAK</v>
          </cell>
          <cell r="C189" t="str">
            <v>GDP per capita, PPP (current international $)</v>
          </cell>
          <cell r="D189">
            <v>4040.5908487870656</v>
          </cell>
          <cell r="E189">
            <v>4149.3843576453737</v>
          </cell>
          <cell r="F189">
            <v>4189.2685632213697</v>
          </cell>
          <cell r="G189">
            <v>4302.0637474364767</v>
          </cell>
          <cell r="H189">
            <v>4474.0621663827533</v>
          </cell>
          <cell r="I189">
            <v>4652.6098735525293</v>
          </cell>
          <cell r="J189">
            <v>4733.5461015077353</v>
          </cell>
          <cell r="K189">
            <v>4891.7197739323819</v>
          </cell>
          <cell r="L189">
            <v>5236.3642488072046</v>
          </cell>
          <cell r="M189">
            <v>5376.2841167282213</v>
          </cell>
          <cell r="N189">
            <v>5284.6645842809494</v>
          </cell>
          <cell r="O189">
            <v>5773.4509170735073</v>
          </cell>
          <cell r="P189">
            <v>6437.1626627566675</v>
          </cell>
        </row>
        <row r="190">
          <cell r="A190" t="str">
            <v>Panama</v>
          </cell>
          <cell r="B190" t="str">
            <v>PAN</v>
          </cell>
          <cell r="C190" t="str">
            <v>GDP per capita, PPP (current international $)</v>
          </cell>
          <cell r="D190">
            <v>15789.829415645818</v>
          </cell>
          <cell r="E190">
            <v>17624.983394594638</v>
          </cell>
          <cell r="F190">
            <v>19441.130661490606</v>
          </cell>
          <cell r="G190">
            <v>21646.103098009658</v>
          </cell>
          <cell r="H190">
            <v>23807.687305245883</v>
          </cell>
          <cell r="I190">
            <v>26316.924553680696</v>
          </cell>
          <cell r="J190">
            <v>28918.988135520667</v>
          </cell>
          <cell r="K190">
            <v>31638.15191509571</v>
          </cell>
          <cell r="L190">
            <v>33034.751381134418</v>
          </cell>
          <cell r="M190">
            <v>34178.923803823294</v>
          </cell>
          <cell r="N190">
            <v>28096.612306730411</v>
          </cell>
          <cell r="O190">
            <v>33563.660609727143</v>
          </cell>
          <cell r="P190">
            <v>39279.675376598854</v>
          </cell>
        </row>
        <row r="191">
          <cell r="A191" t="str">
            <v>Peru</v>
          </cell>
          <cell r="B191" t="str">
            <v>PER</v>
          </cell>
          <cell r="C191" t="str">
            <v>GDP per capita, PPP (current international $)</v>
          </cell>
          <cell r="D191">
            <v>9664.2712715020825</v>
          </cell>
          <cell r="E191">
            <v>10400.948481171967</v>
          </cell>
          <cell r="F191">
            <v>10679.797751031494</v>
          </cell>
          <cell r="G191">
            <v>11196.37772892415</v>
          </cell>
          <cell r="H191">
            <v>11410.329192869622</v>
          </cell>
          <cell r="I191">
            <v>11481.464556988007</v>
          </cell>
          <cell r="J191">
            <v>11933.600326378373</v>
          </cell>
          <cell r="K191">
            <v>12442.746462485215</v>
          </cell>
          <cell r="L191">
            <v>13001.461248487938</v>
          </cell>
          <cell r="M191">
            <v>13275.281567220529</v>
          </cell>
          <cell r="N191">
            <v>11813.988436279051</v>
          </cell>
          <cell r="O191">
            <v>13830.570257944129</v>
          </cell>
          <cell r="P191">
            <v>15047.518327203717</v>
          </cell>
        </row>
        <row r="192">
          <cell r="A192" t="str">
            <v>Philippines</v>
          </cell>
          <cell r="B192" t="str">
            <v>PHL</v>
          </cell>
          <cell r="C192" t="str">
            <v>GDP per capita, PPP (current international $)</v>
          </cell>
          <cell r="D192">
            <v>5587.0661370399512</v>
          </cell>
          <cell r="E192">
            <v>5818.5936682598658</v>
          </cell>
          <cell r="F192">
            <v>6244.1779243034907</v>
          </cell>
          <cell r="G192">
            <v>6559.712776154629</v>
          </cell>
          <cell r="H192">
            <v>6905.1130457531444</v>
          </cell>
          <cell r="I192">
            <v>7122.7247354283763</v>
          </cell>
          <cell r="J192">
            <v>7614.7731934883977</v>
          </cell>
          <cell r="K192">
            <v>8001.7564800614336</v>
          </cell>
          <cell r="L192">
            <v>8566.8495603703213</v>
          </cell>
          <cell r="M192">
            <v>9102.1892377167478</v>
          </cell>
          <cell r="N192">
            <v>8208.6693861627846</v>
          </cell>
          <cell r="O192">
            <v>8933.1337664367747</v>
          </cell>
          <cell r="P192">
            <v>10133.195894312737</v>
          </cell>
        </row>
        <row r="193">
          <cell r="A193" t="str">
            <v>Palau</v>
          </cell>
          <cell r="B193" t="str">
            <v>PLW</v>
          </cell>
          <cell r="C193" t="str">
            <v>GDP per capita, PPP (current international $)</v>
          </cell>
          <cell r="D193">
            <v>13159.733573010337</v>
          </cell>
          <cell r="E193">
            <v>14566.689558821359</v>
          </cell>
          <cell r="F193">
            <v>15334.541620636188</v>
          </cell>
          <cell r="G193">
            <v>15193.895337675298</v>
          </cell>
          <cell r="H193">
            <v>16460.489911042176</v>
          </cell>
          <cell r="I193">
            <v>17880.576601214885</v>
          </cell>
          <cell r="J193">
            <v>18022.442621391234</v>
          </cell>
          <cell r="K193">
            <v>17594.993854165768</v>
          </cell>
          <cell r="L193">
            <v>18010.204540533479</v>
          </cell>
          <cell r="M193">
            <v>18352.467263432147</v>
          </cell>
          <cell r="N193">
            <v>16846.087621419269</v>
          </cell>
          <cell r="O193">
            <v>15211.873813750328</v>
          </cell>
        </row>
        <row r="194">
          <cell r="A194" t="str">
            <v>Papua New Guinea</v>
          </cell>
          <cell r="B194" t="str">
            <v>PNG</v>
          </cell>
          <cell r="C194" t="str">
            <v>GDP per capita, PPP (current international $)</v>
          </cell>
          <cell r="D194">
            <v>2930.7696483865616</v>
          </cell>
          <cell r="E194">
            <v>2938.2493980433187</v>
          </cell>
          <cell r="F194">
            <v>3046.7836714448558</v>
          </cell>
          <cell r="G194">
            <v>3133.1902485373657</v>
          </cell>
          <cell r="H194">
            <v>3530.4990716142511</v>
          </cell>
          <cell r="I194">
            <v>3704.9627202394122</v>
          </cell>
          <cell r="J194">
            <v>3851.2649265068417</v>
          </cell>
          <cell r="K194">
            <v>3967.0161962009643</v>
          </cell>
          <cell r="L194">
            <v>3957.9286583524322</v>
          </cell>
          <cell r="M194">
            <v>4115.370390394738</v>
          </cell>
          <cell r="N194">
            <v>3951.2459297862865</v>
          </cell>
          <cell r="O194">
            <v>4049.9023049221446</v>
          </cell>
          <cell r="P194">
            <v>4446.6179383291883</v>
          </cell>
        </row>
        <row r="195">
          <cell r="A195" t="str">
            <v>Poland</v>
          </cell>
          <cell r="B195" t="str">
            <v>POL</v>
          </cell>
          <cell r="C195" t="str">
            <v>GDP per capita, PPP (current international $)</v>
          </cell>
          <cell r="D195">
            <v>20889.755308538126</v>
          </cell>
          <cell r="E195">
            <v>22658.377320862302</v>
          </cell>
          <cell r="F195">
            <v>23589.147574328861</v>
          </cell>
          <cell r="G195">
            <v>24319.880293506583</v>
          </cell>
          <cell r="H195">
            <v>25316.33154459485</v>
          </cell>
          <cell r="I195">
            <v>26822.664247840614</v>
          </cell>
          <cell r="J195">
            <v>28165.836552913333</v>
          </cell>
          <cell r="K195">
            <v>29958.120709207447</v>
          </cell>
          <cell r="L195">
            <v>32027.602733555774</v>
          </cell>
          <cell r="M195">
            <v>34976.044445162559</v>
          </cell>
          <cell r="N195">
            <v>35315.717259577308</v>
          </cell>
          <cell r="O195">
            <v>38134.833389004561</v>
          </cell>
          <cell r="P195">
            <v>43268.543712603147</v>
          </cell>
        </row>
        <row r="196">
          <cell r="A196" t="str">
            <v>Pre-demographic dividend</v>
          </cell>
          <cell r="B196" t="str">
            <v>PRE</v>
          </cell>
          <cell r="C196" t="str">
            <v>GDP per capita, PPP (current international $)</v>
          </cell>
          <cell r="D196">
            <v>3208.2539716415481</v>
          </cell>
          <cell r="E196">
            <v>3316.9983953701399</v>
          </cell>
          <cell r="F196">
            <v>3374.4725247333513</v>
          </cell>
          <cell r="G196">
            <v>3513.9453403035818</v>
          </cell>
          <cell r="H196">
            <v>3601.4140508074679</v>
          </cell>
          <cell r="I196">
            <v>3418.5792331728517</v>
          </cell>
          <cell r="J196">
            <v>3408.9594862481526</v>
          </cell>
          <cell r="K196">
            <v>3495.226743794723</v>
          </cell>
          <cell r="L196">
            <v>3573.3097005029877</v>
          </cell>
          <cell r="M196">
            <v>3654.1989788854489</v>
          </cell>
          <cell r="N196">
            <v>3512.8436319265666</v>
          </cell>
          <cell r="O196">
            <v>3678.8287040490227</v>
          </cell>
          <cell r="P196">
            <v>3993.7190167204112</v>
          </cell>
        </row>
        <row r="197">
          <cell r="A197" t="str">
            <v>Puerto Rico</v>
          </cell>
          <cell r="B197" t="str">
            <v>PRI</v>
          </cell>
          <cell r="C197" t="str">
            <v>GDP per capita, PPP (current international $)</v>
          </cell>
          <cell r="D197">
            <v>30928.790930135267</v>
          </cell>
          <cell r="E197">
            <v>31824.154838385468</v>
          </cell>
          <cell r="F197">
            <v>32582.622408210569</v>
          </cell>
          <cell r="G197">
            <v>33172.671260456635</v>
          </cell>
          <cell r="H197">
            <v>33682.850026137006</v>
          </cell>
          <cell r="I197">
            <v>34016.022352312888</v>
          </cell>
          <cell r="J197">
            <v>34346.867331744317</v>
          </cell>
          <cell r="K197">
            <v>34363.745992145094</v>
          </cell>
          <cell r="L197">
            <v>35045.835961511097</v>
          </cell>
          <cell r="M197">
            <v>36268.243336753083</v>
          </cell>
          <cell r="N197">
            <v>34254.935967016296</v>
          </cell>
          <cell r="O197">
            <v>36156.646605364309</v>
          </cell>
          <cell r="P197">
            <v>40497.576835741842</v>
          </cell>
        </row>
        <row r="198">
          <cell r="A198" t="str">
            <v>Korea, Dem. People's Rep.</v>
          </cell>
          <cell r="B198" t="str">
            <v>PRK</v>
          </cell>
          <cell r="C198" t="str">
            <v>GDP per capita, PPP (current international $)</v>
          </cell>
        </row>
        <row r="199">
          <cell r="A199" t="str">
            <v>Portugal</v>
          </cell>
          <cell r="B199" t="str">
            <v>PRT</v>
          </cell>
          <cell r="C199" t="str">
            <v>GDP per capita, PPP (current international $)</v>
          </cell>
          <cell r="D199">
            <v>27260.55350556652</v>
          </cell>
          <cell r="E199">
            <v>26769.511885000364</v>
          </cell>
          <cell r="F199">
            <v>26438.016301997348</v>
          </cell>
          <cell r="G199">
            <v>27936.039664456341</v>
          </cell>
          <cell r="H199">
            <v>28742.440378350919</v>
          </cell>
          <cell r="I199">
            <v>29660.896067252623</v>
          </cell>
          <cell r="J199">
            <v>31607.754243173284</v>
          </cell>
          <cell r="K199">
            <v>33044.716738747928</v>
          </cell>
          <cell r="L199">
            <v>34928.543533774638</v>
          </cell>
          <cell r="M199">
            <v>37299.287767416019</v>
          </cell>
          <cell r="N199">
            <v>34955.70548826491</v>
          </cell>
          <cell r="O199">
            <v>36638.018970534155</v>
          </cell>
          <cell r="P199">
            <v>41451.614865694704</v>
          </cell>
        </row>
        <row r="200">
          <cell r="A200" t="str">
            <v>Paraguay</v>
          </cell>
          <cell r="B200" t="str">
            <v>PRY</v>
          </cell>
          <cell r="C200" t="str">
            <v>GDP per capita, PPP (current international $)</v>
          </cell>
          <cell r="D200">
            <v>10833.901040953971</v>
          </cell>
          <cell r="E200">
            <v>11384.372178331183</v>
          </cell>
          <cell r="F200">
            <v>10861.360231303082</v>
          </cell>
          <cell r="G200">
            <v>11992.083030108755</v>
          </cell>
          <cell r="H200">
            <v>12411.302090079926</v>
          </cell>
          <cell r="I200">
            <v>12436.234680555275</v>
          </cell>
          <cell r="J200">
            <v>13024.149893155209</v>
          </cell>
          <cell r="K200">
            <v>13604.174717199458</v>
          </cell>
          <cell r="L200">
            <v>14181.425147885615</v>
          </cell>
          <cell r="M200">
            <v>14186.92718112064</v>
          </cell>
          <cell r="N200">
            <v>14063.273700553653</v>
          </cell>
          <cell r="O200">
            <v>15091.325103899249</v>
          </cell>
          <cell r="P200">
            <v>15977.311653622593</v>
          </cell>
        </row>
        <row r="201">
          <cell r="A201" t="str">
            <v>West Bank and Gaza</v>
          </cell>
          <cell r="B201" t="str">
            <v>PSE</v>
          </cell>
          <cell r="C201" t="str">
            <v>GDP per capita, PPP (current international $)</v>
          </cell>
          <cell r="D201">
            <v>4120.2710883854579</v>
          </cell>
          <cell r="E201">
            <v>4494.7313227254999</v>
          </cell>
          <cell r="F201">
            <v>5255.8256094214667</v>
          </cell>
          <cell r="G201">
            <v>5371.6871002024236</v>
          </cell>
          <cell r="H201">
            <v>5510.1329304045548</v>
          </cell>
          <cell r="I201">
            <v>5954.4007836320816</v>
          </cell>
          <cell r="J201">
            <v>6305.3918030155228</v>
          </cell>
          <cell r="K201">
            <v>6401.7408913507388</v>
          </cell>
          <cell r="L201">
            <v>6470.1035397014202</v>
          </cell>
          <cell r="M201">
            <v>6510.3254356965499</v>
          </cell>
          <cell r="N201">
            <v>5705.1550205516123</v>
          </cell>
          <cell r="O201">
            <v>6224.6567762051945</v>
          </cell>
          <cell r="P201">
            <v>6756.7832845901694</v>
          </cell>
        </row>
        <row r="202">
          <cell r="A202" t="str">
            <v>Pacific island small states</v>
          </cell>
          <cell r="B202" t="str">
            <v>PSS</v>
          </cell>
          <cell r="C202" t="str">
            <v>GDP per capita, PPP (current international $)</v>
          </cell>
          <cell r="D202">
            <v>4837.7016885945995</v>
          </cell>
          <cell r="E202">
            <v>5058.7305968934543</v>
          </cell>
          <cell r="F202">
            <v>5269.7555215251386</v>
          </cell>
          <cell r="G202">
            <v>5534.1913294603046</v>
          </cell>
          <cell r="H202">
            <v>6200.0168157308499</v>
          </cell>
          <cell r="I202">
            <v>6601.8786569180802</v>
          </cell>
          <cell r="J202">
            <v>6759.021321815274</v>
          </cell>
          <cell r="K202">
            <v>7093.4578540697048</v>
          </cell>
          <cell r="L202">
            <v>7411.844069732726</v>
          </cell>
          <cell r="M202">
            <v>7505.6621073190327</v>
          </cell>
          <cell r="N202">
            <v>6585.3284307890863</v>
          </cell>
          <cell r="O202">
            <v>6510.457547672846</v>
          </cell>
          <cell r="P202">
            <v>7548.0702201564563</v>
          </cell>
        </row>
        <row r="203">
          <cell r="A203" t="str">
            <v>Post-demographic dividend</v>
          </cell>
          <cell r="B203" t="str">
            <v>PST</v>
          </cell>
          <cell r="C203" t="str">
            <v>GDP per capita, PPP (current international $)</v>
          </cell>
          <cell r="D203">
            <v>38037.130512246222</v>
          </cell>
          <cell r="E203">
            <v>39472.348278509657</v>
          </cell>
          <cell r="F203">
            <v>40523.847783054909</v>
          </cell>
          <cell r="G203">
            <v>42000.988706994074</v>
          </cell>
          <cell r="H203">
            <v>43101.981705148923</v>
          </cell>
          <cell r="I203">
            <v>44193.246516129824</v>
          </cell>
          <cell r="J203">
            <v>45683.781054340725</v>
          </cell>
          <cell r="K203">
            <v>47498.602601674029</v>
          </cell>
          <cell r="L203">
            <v>49502.688998689184</v>
          </cell>
          <cell r="M203">
            <v>51413.038489272411</v>
          </cell>
          <cell r="N203">
            <v>49920.840648058118</v>
          </cell>
          <cell r="O203">
            <v>54050.753254868789</v>
          </cell>
          <cell r="P203">
            <v>59180.919026598545</v>
          </cell>
        </row>
        <row r="204">
          <cell r="A204" t="str">
            <v>French Polynesia</v>
          </cell>
          <cell r="B204" t="str">
            <v>PYF</v>
          </cell>
          <cell r="C204" t="str">
            <v>GDP per capita, PPP (current international $)</v>
          </cell>
        </row>
        <row r="205">
          <cell r="A205" t="str">
            <v>Qatar</v>
          </cell>
          <cell r="B205" t="str">
            <v>QAT</v>
          </cell>
          <cell r="C205" t="str">
            <v>GDP per capita, PPP (current international $)</v>
          </cell>
          <cell r="D205">
            <v>143070.21049250377</v>
          </cell>
          <cell r="E205">
            <v>157255.39419474316</v>
          </cell>
          <cell r="F205">
            <v>163219.4919900088</v>
          </cell>
          <cell r="G205">
            <v>158675.81266688489</v>
          </cell>
          <cell r="H205">
            <v>143332.90766036982</v>
          </cell>
          <cell r="I205">
            <v>98787.378487108916</v>
          </cell>
          <cell r="J205">
            <v>84998.467924894838</v>
          </cell>
          <cell r="K205">
            <v>92177.595943793014</v>
          </cell>
          <cell r="L205">
            <v>93660.407294319579</v>
          </cell>
          <cell r="M205">
            <v>94693.077261728715</v>
          </cell>
          <cell r="N205">
            <v>94005.358347897709</v>
          </cell>
          <cell r="O205">
            <v>102469.96757392981</v>
          </cell>
          <cell r="P205">
            <v>114648.03155038324</v>
          </cell>
        </row>
        <row r="206">
          <cell r="A206" t="str">
            <v>Romania</v>
          </cell>
          <cell r="B206" t="str">
            <v>ROU</v>
          </cell>
          <cell r="C206" t="str">
            <v>GDP per capita, PPP (current international $)</v>
          </cell>
          <cell r="D206">
            <v>17355.85140919175</v>
          </cell>
          <cell r="E206">
            <v>18802.952315497274</v>
          </cell>
          <cell r="F206">
            <v>19809.187509160696</v>
          </cell>
          <cell r="G206">
            <v>19677.107662625207</v>
          </cell>
          <cell r="H206">
            <v>20632.221267435027</v>
          </cell>
          <cell r="I206">
            <v>21624.523376224541</v>
          </cell>
          <cell r="J206">
            <v>23904.703856941756</v>
          </cell>
          <cell r="K206">
            <v>26943.347737832348</v>
          </cell>
          <cell r="L206">
            <v>29568.186810928368</v>
          </cell>
          <cell r="M206">
            <v>33066.609506418972</v>
          </cell>
          <cell r="N206">
            <v>33336.181096703571</v>
          </cell>
          <cell r="O206">
            <v>36277.324202053991</v>
          </cell>
          <cell r="P206">
            <v>41887.921902073409</v>
          </cell>
        </row>
        <row r="207">
          <cell r="A207" t="str">
            <v>Russian Federation</v>
          </cell>
          <cell r="B207" t="str">
            <v>RUS</v>
          </cell>
          <cell r="C207" t="str">
            <v>GDP per capita, PPP (current international $)</v>
          </cell>
          <cell r="D207">
            <v>20490.126953125</v>
          </cell>
          <cell r="E207">
            <v>22798.673828125</v>
          </cell>
          <cell r="F207">
            <v>24303.47265625</v>
          </cell>
          <cell r="G207">
            <v>26073.875</v>
          </cell>
          <cell r="H207">
            <v>25761.6484375</v>
          </cell>
          <cell r="I207">
            <v>24085.32421875</v>
          </cell>
          <cell r="J207">
            <v>24128.0859375</v>
          </cell>
          <cell r="K207">
            <v>25926.443359375</v>
          </cell>
          <cell r="L207">
            <v>28821.26171875</v>
          </cell>
          <cell r="M207">
            <v>30067.740234375</v>
          </cell>
          <cell r="N207">
            <v>30011.57421875</v>
          </cell>
          <cell r="O207">
            <v>34043.3046875</v>
          </cell>
          <cell r="P207">
            <v>36484.6796875</v>
          </cell>
        </row>
        <row r="208">
          <cell r="A208" t="str">
            <v>Rwanda</v>
          </cell>
          <cell r="B208" t="str">
            <v>RWA</v>
          </cell>
          <cell r="C208" t="str">
            <v>GDP per capita, PPP (current international $)</v>
          </cell>
          <cell r="D208">
            <v>1315.032821575905</v>
          </cell>
          <cell r="E208">
            <v>1412.4790176505858</v>
          </cell>
          <cell r="F208">
            <v>1449.6024303702341</v>
          </cell>
          <cell r="G208">
            <v>1503.8408806532107</v>
          </cell>
          <cell r="H208">
            <v>1664.8575541348953</v>
          </cell>
          <cell r="I208">
            <v>1763.0938181009853</v>
          </cell>
          <cell r="J208">
            <v>1842.0487376878114</v>
          </cell>
          <cell r="K208">
            <v>1934.9729552946235</v>
          </cell>
          <cell r="L208">
            <v>2098.9688535719924</v>
          </cell>
          <cell r="M208">
            <v>2283.5798619233769</v>
          </cell>
          <cell r="N208">
            <v>2182.3882006008325</v>
          </cell>
          <cell r="O208">
            <v>2469.2119907322917</v>
          </cell>
          <cell r="P208">
            <v>2792.4216251667617</v>
          </cell>
        </row>
        <row r="209">
          <cell r="A209" t="str">
            <v>South Asia</v>
          </cell>
          <cell r="B209" t="str">
            <v>SAS</v>
          </cell>
          <cell r="C209" t="str">
            <v>GDP per capita, PPP (current international $)</v>
          </cell>
          <cell r="D209">
            <v>4056.7297431796637</v>
          </cell>
          <cell r="E209">
            <v>4288.0409989389536</v>
          </cell>
          <cell r="F209">
            <v>4615.6558186242955</v>
          </cell>
          <cell r="G209">
            <v>4802.953168367404</v>
          </cell>
          <cell r="H209">
            <v>4983.3613131909942</v>
          </cell>
          <cell r="I209">
            <v>5198.5168044421607</v>
          </cell>
          <cell r="J209">
            <v>5519.2812430273307</v>
          </cell>
          <cell r="K209">
            <v>5826.9329306518912</v>
          </cell>
          <cell r="L209">
            <v>6271.2094436492462</v>
          </cell>
          <cell r="M209">
            <v>6561.1231684330223</v>
          </cell>
          <cell r="N209">
            <v>6270.0251683715642</v>
          </cell>
          <cell r="O209">
            <v>7019.5178145564068</v>
          </cell>
          <cell r="P209">
            <v>7931.1378973187111</v>
          </cell>
        </row>
        <row r="210">
          <cell r="A210" t="str">
            <v>Saudi Arabia</v>
          </cell>
          <cell r="B210" t="str">
            <v>SAU</v>
          </cell>
          <cell r="C210" t="str">
            <v>GDP per capita, PPP (current international $)</v>
          </cell>
          <cell r="D210">
            <v>47999.008143907755</v>
          </cell>
          <cell r="E210">
            <v>53049.872995559432</v>
          </cell>
          <cell r="F210">
            <v>54696.215299765776</v>
          </cell>
          <cell r="G210">
            <v>53883.878830327434</v>
          </cell>
          <cell r="H210">
            <v>54356.170150636994</v>
          </cell>
          <cell r="I210">
            <v>48173.84450614341</v>
          </cell>
          <cell r="J210">
            <v>45602.603982070279</v>
          </cell>
          <cell r="K210">
            <v>47551.85951959221</v>
          </cell>
          <cell r="L210">
            <v>48861.18780001995</v>
          </cell>
          <cell r="M210">
            <v>49018.909899099606</v>
          </cell>
          <cell r="N210">
            <v>47278.693016507335</v>
          </cell>
          <cell r="O210">
            <v>51406.976367089512</v>
          </cell>
          <cell r="P210">
            <v>59065.00464086658</v>
          </cell>
        </row>
        <row r="211">
          <cell r="A211" t="str">
            <v>Sudan</v>
          </cell>
          <cell r="B211" t="str">
            <v>SDN</v>
          </cell>
          <cell r="C211" t="str">
            <v>GDP per capita, PPP (current international $)</v>
          </cell>
          <cell r="D211">
            <v>3954.46899414063</v>
          </cell>
          <cell r="E211">
            <v>4293.56201171875</v>
          </cell>
          <cell r="F211">
            <v>3917.82055664063</v>
          </cell>
          <cell r="G211">
            <v>3953.73803710938</v>
          </cell>
          <cell r="H211">
            <v>4544.037109375</v>
          </cell>
          <cell r="I211">
            <v>4519.4873046875</v>
          </cell>
          <cell r="J211">
            <v>4813.86865234375</v>
          </cell>
          <cell r="K211">
            <v>4613.9501953125</v>
          </cell>
          <cell r="L211">
            <v>4453.767578125</v>
          </cell>
          <cell r="M211">
            <v>4308.42138671875</v>
          </cell>
          <cell r="N211">
            <v>4091.84228515625</v>
          </cell>
          <cell r="O211">
            <v>4083.97509765625</v>
          </cell>
          <cell r="P211">
            <v>4216.02490234375</v>
          </cell>
        </row>
        <row r="212">
          <cell r="A212" t="str">
            <v>Senegal</v>
          </cell>
          <cell r="B212" t="str">
            <v>SEN</v>
          </cell>
          <cell r="C212" t="str">
            <v>GDP per capita, PPP (current international $)</v>
          </cell>
          <cell r="D212">
            <v>2684.4940628806885</v>
          </cell>
          <cell r="E212">
            <v>2702.2610624109448</v>
          </cell>
          <cell r="F212">
            <v>2774.6470235575621</v>
          </cell>
          <cell r="G212">
            <v>2780.1136843890527</v>
          </cell>
          <cell r="H212">
            <v>2872.1198108867743</v>
          </cell>
          <cell r="I212">
            <v>3017.3505756340733</v>
          </cell>
          <cell r="J212">
            <v>3126.4318847411287</v>
          </cell>
          <cell r="K212">
            <v>3259.1925798736638</v>
          </cell>
          <cell r="L212">
            <v>3449.847930456312</v>
          </cell>
          <cell r="M212">
            <v>3575.9746909154496</v>
          </cell>
          <cell r="N212">
            <v>3574.016927813771</v>
          </cell>
          <cell r="O212">
            <v>3874.9451579248625</v>
          </cell>
          <cell r="P212">
            <v>4208.9649787978806</v>
          </cell>
        </row>
        <row r="213">
          <cell r="A213" t="str">
            <v>Singapore</v>
          </cell>
          <cell r="B213" t="str">
            <v>SGP</v>
          </cell>
          <cell r="C213" t="str">
            <v>GDP per capita, PPP (current international $)</v>
          </cell>
          <cell r="D213">
            <v>75389.768176329671</v>
          </cell>
          <cell r="E213">
            <v>80052.39149826506</v>
          </cell>
          <cell r="F213">
            <v>82064.961191083639</v>
          </cell>
          <cell r="G213">
            <v>83001.787801370709</v>
          </cell>
          <cell r="H213">
            <v>84423.191343267463</v>
          </cell>
          <cell r="I213">
            <v>86974.747623062663</v>
          </cell>
          <cell r="J213">
            <v>89495.015449368831</v>
          </cell>
          <cell r="K213">
            <v>95334.145568686406</v>
          </cell>
          <cell r="L213">
            <v>100642.75217602552</v>
          </cell>
          <cell r="M213">
            <v>102630.93314227798</v>
          </cell>
          <cell r="N213">
            <v>100226.36846454018</v>
          </cell>
          <cell r="O213">
            <v>118887.82206585424</v>
          </cell>
          <cell r="P213">
            <v>127564.55657377582</v>
          </cell>
        </row>
        <row r="214">
          <cell r="A214" t="str">
            <v>Solomon Islands</v>
          </cell>
          <cell r="B214" t="str">
            <v>SLB</v>
          </cell>
          <cell r="C214" t="str">
            <v>GDP per capita, PPP (current international $)</v>
          </cell>
          <cell r="D214">
            <v>2151.9204555638253</v>
          </cell>
          <cell r="E214">
            <v>2303.0429886679208</v>
          </cell>
          <cell r="F214">
            <v>2344.6579490228005</v>
          </cell>
          <cell r="G214">
            <v>2447.5771622754519</v>
          </cell>
          <cell r="H214">
            <v>2459.6011942940627</v>
          </cell>
          <cell r="I214">
            <v>2462.8331562551371</v>
          </cell>
          <cell r="J214">
            <v>2561.1383169480646</v>
          </cell>
          <cell r="K214">
            <v>2625.1345299990603</v>
          </cell>
          <cell r="L214">
            <v>2696.6410167240228</v>
          </cell>
          <cell r="M214">
            <v>2727.8945316848908</v>
          </cell>
          <cell r="N214">
            <v>2607.4818268686286</v>
          </cell>
          <cell r="O214">
            <v>2645.3455601628657</v>
          </cell>
          <cell r="P214">
            <v>2654.0911102173254</v>
          </cell>
        </row>
        <row r="215">
          <cell r="A215" t="str">
            <v>Sierra Leone</v>
          </cell>
          <cell r="B215" t="str">
            <v>SLE</v>
          </cell>
          <cell r="C215" t="str">
            <v>GDP per capita, PPP (current international $)</v>
          </cell>
          <cell r="D215">
            <v>1129.7980356386145</v>
          </cell>
          <cell r="E215">
            <v>1190.098461123911</v>
          </cell>
          <cell r="F215">
            <v>1385.227366821375</v>
          </cell>
          <cell r="G215">
            <v>1721.2573776151837</v>
          </cell>
          <cell r="H215">
            <v>1756.7283356225773</v>
          </cell>
          <cell r="I215">
            <v>1567.9820542342029</v>
          </cell>
          <cell r="J215">
            <v>1641.3019675805651</v>
          </cell>
          <cell r="K215">
            <v>1593.5153223998716</v>
          </cell>
          <cell r="L215">
            <v>1649.0363421828038</v>
          </cell>
          <cell r="M215">
            <v>1726.069487160629</v>
          </cell>
          <cell r="N215">
            <v>1675.2125709905827</v>
          </cell>
          <cell r="O215">
            <v>1781.9303431578335</v>
          </cell>
          <cell r="P215">
            <v>1931.0673307803318</v>
          </cell>
        </row>
        <row r="216">
          <cell r="A216" t="str">
            <v>El Salvador</v>
          </cell>
          <cell r="B216" t="str">
            <v>SLV</v>
          </cell>
          <cell r="C216" t="str">
            <v>GDP per capita, PPP (current international $)</v>
          </cell>
          <cell r="D216">
            <v>6198.2510294496651</v>
          </cell>
          <cell r="E216">
            <v>6542.9449802713161</v>
          </cell>
          <cell r="F216">
            <v>6622.5746293217517</v>
          </cell>
          <cell r="G216">
            <v>6966.5722414977417</v>
          </cell>
          <cell r="H216">
            <v>7332.904449333314</v>
          </cell>
          <cell r="I216">
            <v>7712.3727052296754</v>
          </cell>
          <cell r="J216">
            <v>8174.4741252759659</v>
          </cell>
          <cell r="K216">
            <v>8617.9217082452888</v>
          </cell>
          <cell r="L216">
            <v>9024.0514215709154</v>
          </cell>
          <cell r="M216">
            <v>9405.7036199830327</v>
          </cell>
          <cell r="N216">
            <v>8760.2969044501078</v>
          </cell>
          <cell r="O216">
            <v>10142.550983013331</v>
          </cell>
          <cell r="P216">
            <v>11096.213201186505</v>
          </cell>
        </row>
        <row r="217">
          <cell r="A217" t="str">
            <v>San Marino</v>
          </cell>
          <cell r="B217" t="str">
            <v>SMR</v>
          </cell>
          <cell r="C217" t="str">
            <v>GDP per capita, PPP (current international $)</v>
          </cell>
          <cell r="D217">
            <v>62015.698671462065</v>
          </cell>
          <cell r="E217">
            <v>56456.300091870056</v>
          </cell>
          <cell r="F217">
            <v>52759.383338527579</v>
          </cell>
          <cell r="G217">
            <v>52290.901928588282</v>
          </cell>
          <cell r="H217">
            <v>54688.305004430353</v>
          </cell>
          <cell r="I217">
            <v>55117.61929232331</v>
          </cell>
          <cell r="J217">
            <v>56893.472234537294</v>
          </cell>
          <cell r="K217">
            <v>58201.527101061125</v>
          </cell>
          <cell r="L217">
            <v>60314.001903356366</v>
          </cell>
          <cell r="M217">
            <v>62623.904814140202</v>
          </cell>
          <cell r="N217">
            <v>59521.382990187361</v>
          </cell>
          <cell r="O217">
            <v>67982.970512572414</v>
          </cell>
        </row>
        <row r="218">
          <cell r="A218" t="str">
            <v>Somalia</v>
          </cell>
          <cell r="B218" t="str">
            <v>SOM</v>
          </cell>
          <cell r="C218" t="str">
            <v>GDP per capita, PPP (current international $)</v>
          </cell>
          <cell r="G218">
            <v>824.81613276527048</v>
          </cell>
          <cell r="H218">
            <v>939.61018181377403</v>
          </cell>
          <cell r="I218">
            <v>1086.1649799054762</v>
          </cell>
          <cell r="J218">
            <v>1127.8661949096384</v>
          </cell>
          <cell r="K218">
            <v>1059.1439322551284</v>
          </cell>
          <cell r="L218">
            <v>1124.9012430692781</v>
          </cell>
          <cell r="M218">
            <v>1186.5619671572892</v>
          </cell>
          <cell r="N218">
            <v>1190.5694304163003</v>
          </cell>
          <cell r="O218">
            <v>1254.3406636161419</v>
          </cell>
          <cell r="P218">
            <v>1364.1016905878143</v>
          </cell>
        </row>
        <row r="219">
          <cell r="A219" t="str">
            <v>Serbia</v>
          </cell>
          <cell r="B219" t="str">
            <v>SRB</v>
          </cell>
          <cell r="C219" t="str">
            <v>GDP per capita, PPP (current international $)</v>
          </cell>
          <cell r="D219">
            <v>12798.155357592837</v>
          </cell>
          <cell r="E219">
            <v>13746.913020963471</v>
          </cell>
          <cell r="F219">
            <v>13933.830618105751</v>
          </cell>
          <cell r="G219">
            <v>14629.027635423006</v>
          </cell>
          <cell r="H219">
            <v>14659.616880058968</v>
          </cell>
          <cell r="I219">
            <v>14928.436811035845</v>
          </cell>
          <cell r="J219">
            <v>15858.010818949728</v>
          </cell>
          <cell r="K219">
            <v>16611.047931718989</v>
          </cell>
          <cell r="L219">
            <v>17717.99113396597</v>
          </cell>
          <cell r="M219">
            <v>19404.928444744663</v>
          </cell>
          <cell r="N219">
            <v>19557.576365904773</v>
          </cell>
          <cell r="O219">
            <v>21647.329314933962</v>
          </cell>
          <cell r="P219">
            <v>23911.201220000912</v>
          </cell>
        </row>
        <row r="220">
          <cell r="A220" t="str">
            <v>Sub-Saharan Africa (excluding high income)</v>
          </cell>
          <cell r="B220" t="str">
            <v>SSA</v>
          </cell>
          <cell r="C220" t="str">
            <v>GDP per capita, PPP (current international $)</v>
          </cell>
          <cell r="D220">
            <v>3333.5595506261188</v>
          </cell>
          <cell r="E220">
            <v>3455.9898511348488</v>
          </cell>
          <cell r="F220">
            <v>3447.6499532905218</v>
          </cell>
          <cell r="G220">
            <v>3583.0372380817948</v>
          </cell>
          <cell r="H220">
            <v>3742.2213218232619</v>
          </cell>
          <cell r="I220">
            <v>3731.1483503932277</v>
          </cell>
          <cell r="J220">
            <v>3756.2789514053088</v>
          </cell>
          <cell r="K220">
            <v>3801.1890611763911</v>
          </cell>
          <cell r="L220">
            <v>3899.2478314450605</v>
          </cell>
          <cell r="M220">
            <v>3973.463168807396</v>
          </cell>
          <cell r="N220">
            <v>3847.1370404201525</v>
          </cell>
          <cell r="O220">
            <v>4086.996456593542</v>
          </cell>
          <cell r="P220">
            <v>4420.9434215898291</v>
          </cell>
        </row>
        <row r="221">
          <cell r="A221" t="str">
            <v>South Sudan</v>
          </cell>
          <cell r="B221" t="str">
            <v>SSD</v>
          </cell>
          <cell r="C221" t="str">
            <v>GDP per capita, PPP (current international $)</v>
          </cell>
          <cell r="D221">
            <v>2957.1965383407287</v>
          </cell>
          <cell r="E221">
            <v>2730.0051268098377</v>
          </cell>
          <cell r="F221">
            <v>1435.6792329042803</v>
          </cell>
          <cell r="G221">
            <v>1957.2843485186322</v>
          </cell>
          <cell r="H221">
            <v>1407.6990277640828</v>
          </cell>
          <cell r="I221">
            <v>1181.9316026650445</v>
          </cell>
        </row>
        <row r="222">
          <cell r="A222" t="str">
            <v>Sub-Saharan Africa</v>
          </cell>
          <cell r="B222" t="str">
            <v>SSF</v>
          </cell>
          <cell r="C222" t="str">
            <v>GDP per capita, PPP (current international $)</v>
          </cell>
          <cell r="D222">
            <v>3335.1559163191032</v>
          </cell>
          <cell r="E222">
            <v>3457.7620661265096</v>
          </cell>
          <cell r="F222">
            <v>3449.4298409842136</v>
          </cell>
          <cell r="G222">
            <v>3584.8007132915559</v>
          </cell>
          <cell r="H222">
            <v>3744.169819674225</v>
          </cell>
          <cell r="I222">
            <v>3733.0535832253495</v>
          </cell>
          <cell r="J222">
            <v>3758.3352722769177</v>
          </cell>
          <cell r="K222">
            <v>3803.3093874113406</v>
          </cell>
          <cell r="L222">
            <v>3901.4497871794301</v>
          </cell>
          <cell r="M222">
            <v>3975.7663731913099</v>
          </cell>
          <cell r="N222">
            <v>3849.195396370937</v>
          </cell>
          <cell r="O222">
            <v>4089.2160087136704</v>
          </cell>
          <cell r="P222">
            <v>4423.4888130219751</v>
          </cell>
        </row>
        <row r="223">
          <cell r="A223" t="str">
            <v>Small states</v>
          </cell>
          <cell r="B223" t="str">
            <v>SST</v>
          </cell>
          <cell r="C223" t="str">
            <v>GDP per capita, PPP (current international $)</v>
          </cell>
          <cell r="D223">
            <v>19499.706121810497</v>
          </cell>
          <cell r="E223">
            <v>20963.799014936994</v>
          </cell>
          <cell r="F223">
            <v>21887.980511277161</v>
          </cell>
          <cell r="G223">
            <v>22160.595693694329</v>
          </cell>
          <cell r="H223">
            <v>22097.881835062042</v>
          </cell>
          <cell r="I223">
            <v>19299.120422699594</v>
          </cell>
          <cell r="J223">
            <v>18886.346128716788</v>
          </cell>
          <cell r="K223">
            <v>20134.299689525902</v>
          </cell>
          <cell r="L223">
            <v>20711.917367405098</v>
          </cell>
          <cell r="M223">
            <v>21299.657357579545</v>
          </cell>
          <cell r="N223">
            <v>20171.092213511525</v>
          </cell>
          <cell r="O223">
            <v>21656.126491511677</v>
          </cell>
          <cell r="P223">
            <v>24284.942813252288</v>
          </cell>
        </row>
        <row r="224">
          <cell r="A224" t="str">
            <v>Sao Tome and Principe</v>
          </cell>
          <cell r="B224" t="str">
            <v>STP</v>
          </cell>
          <cell r="C224" t="str">
            <v>GDP per capita, PPP (current international $)</v>
          </cell>
          <cell r="D224">
            <v>2849.2935218401849</v>
          </cell>
          <cell r="E224">
            <v>2972.6654782113128</v>
          </cell>
          <cell r="F224">
            <v>2930.9330752194751</v>
          </cell>
          <cell r="G224">
            <v>3290.279644485669</v>
          </cell>
          <cell r="H224">
            <v>3782.9800400287982</v>
          </cell>
          <cell r="I224">
            <v>3805.3423377283316</v>
          </cell>
          <cell r="J224">
            <v>3862.7080404401954</v>
          </cell>
          <cell r="K224">
            <v>3934.8942003741686</v>
          </cell>
          <cell r="L224">
            <v>4083.2426927380707</v>
          </cell>
          <cell r="M224">
            <v>4183.9485082222855</v>
          </cell>
          <cell r="N224">
            <v>4286.0153969031689</v>
          </cell>
          <cell r="O224">
            <v>4471.3488053037863</v>
          </cell>
          <cell r="P224">
            <v>4738.191722009813</v>
          </cell>
        </row>
        <row r="225">
          <cell r="A225" t="str">
            <v>Suriname</v>
          </cell>
          <cell r="B225" t="str">
            <v>SUR</v>
          </cell>
          <cell r="C225" t="str">
            <v>GDP per capita, PPP (current international $)</v>
          </cell>
          <cell r="D225">
            <v>13129.334641679121</v>
          </cell>
          <cell r="E225">
            <v>14030.212900004979</v>
          </cell>
          <cell r="F225">
            <v>15308.156935428771</v>
          </cell>
          <cell r="G225">
            <v>16318.600620412055</v>
          </cell>
          <cell r="H225">
            <v>16764.042707018049</v>
          </cell>
          <cell r="I225">
            <v>16721.295932699137</v>
          </cell>
          <cell r="J225">
            <v>14633.192587405887</v>
          </cell>
          <cell r="K225">
            <v>17753.06026529763</v>
          </cell>
          <cell r="L225">
            <v>18881.61532567404</v>
          </cell>
          <cell r="M225">
            <v>19231.651190712335</v>
          </cell>
          <cell r="N225">
            <v>16187.823320663219</v>
          </cell>
          <cell r="O225">
            <v>16294.489368179258</v>
          </cell>
          <cell r="P225">
            <v>17619.802934395659</v>
          </cell>
        </row>
        <row r="226">
          <cell r="A226" t="str">
            <v>Slovak Republic</v>
          </cell>
          <cell r="B226" t="str">
            <v>SVK</v>
          </cell>
          <cell r="C226" t="str">
            <v>GDP per capita, PPP (current international $)</v>
          </cell>
          <cell r="D226">
            <v>25401.74588071906</v>
          </cell>
          <cell r="E226">
            <v>26258.828632819219</v>
          </cell>
          <cell r="F226">
            <v>26994.057749634434</v>
          </cell>
          <cell r="G226">
            <v>28019.058841297821</v>
          </cell>
          <cell r="H226">
            <v>29029.078226181238</v>
          </cell>
          <cell r="I226">
            <v>30054.121835557122</v>
          </cell>
          <cell r="J226">
            <v>29737.57080424824</v>
          </cell>
          <cell r="K226">
            <v>30142.367452118888</v>
          </cell>
          <cell r="L226">
            <v>31369.798826590082</v>
          </cell>
          <cell r="M226">
            <v>33453.292762097706</v>
          </cell>
          <cell r="N226">
            <v>32922.074764560333</v>
          </cell>
          <cell r="O226">
            <v>34528.659625931446</v>
          </cell>
          <cell r="P226">
            <v>37459.473844068765</v>
          </cell>
        </row>
        <row r="227">
          <cell r="A227" t="str">
            <v>Slovenia</v>
          </cell>
          <cell r="B227" t="str">
            <v>SVN</v>
          </cell>
          <cell r="C227" t="str">
            <v>GDP per capita, PPP (current international $)</v>
          </cell>
          <cell r="D227">
            <v>27825.476489784956</v>
          </cell>
          <cell r="E227">
            <v>28931.383323805036</v>
          </cell>
          <cell r="F227">
            <v>29042.820272964134</v>
          </cell>
          <cell r="G227">
            <v>29973.699354152937</v>
          </cell>
          <cell r="H227">
            <v>30870.023666742534</v>
          </cell>
          <cell r="I227">
            <v>31628.247175832028</v>
          </cell>
          <cell r="J227">
            <v>33936.044063717469</v>
          </cell>
          <cell r="K227">
            <v>36507.553041653104</v>
          </cell>
          <cell r="L227">
            <v>38971.824116222073</v>
          </cell>
          <cell r="M227">
            <v>42088.731065745196</v>
          </cell>
          <cell r="N227">
            <v>40871.825260052392</v>
          </cell>
          <cell r="O227">
            <v>43974.217350566025</v>
          </cell>
          <cell r="P227">
            <v>50031.656184050706</v>
          </cell>
        </row>
        <row r="228">
          <cell r="A228" t="str">
            <v>Sweden</v>
          </cell>
          <cell r="B228" t="str">
            <v>SWE</v>
          </cell>
          <cell r="C228" t="str">
            <v>GDP per capita, PPP (current international $)</v>
          </cell>
          <cell r="D228">
            <v>42221.758199999203</v>
          </cell>
          <cell r="E228">
            <v>44608.580261491516</v>
          </cell>
          <cell r="F228">
            <v>45432.431969276076</v>
          </cell>
          <cell r="G228">
            <v>46312.392382466714</v>
          </cell>
          <cell r="H228">
            <v>47184.669133818163</v>
          </cell>
          <cell r="I228">
            <v>49103.133433870622</v>
          </cell>
          <cell r="J228">
            <v>50430.25281960523</v>
          </cell>
          <cell r="K228">
            <v>51947.95424782436</v>
          </cell>
          <cell r="L228">
            <v>53521.630642828844</v>
          </cell>
          <cell r="M228">
            <v>56404.300204452338</v>
          </cell>
          <cell r="N228">
            <v>56140.552395350423</v>
          </cell>
          <cell r="O228">
            <v>60126.816503741793</v>
          </cell>
          <cell r="P228">
            <v>64578.396332542739</v>
          </cell>
        </row>
        <row r="229">
          <cell r="A229" t="str">
            <v>Eswatini</v>
          </cell>
          <cell r="B229" t="str">
            <v>SWZ</v>
          </cell>
          <cell r="C229" t="str">
            <v>GDP per capita, PPP (current international $)</v>
          </cell>
          <cell r="D229">
            <v>7524.3103936929092</v>
          </cell>
          <cell r="E229">
            <v>7814.5184416643315</v>
          </cell>
          <cell r="F229">
            <v>8027.3054882824017</v>
          </cell>
          <cell r="G229">
            <v>8463.334127989272</v>
          </cell>
          <cell r="H229">
            <v>8557.2652864566735</v>
          </cell>
          <cell r="I229">
            <v>8580.6399912768047</v>
          </cell>
          <cell r="J229">
            <v>8488.4493068764241</v>
          </cell>
          <cell r="K229">
            <v>8213.9206193605969</v>
          </cell>
          <cell r="L229">
            <v>8544.515756093504</v>
          </cell>
          <cell r="M229">
            <v>8861.8149149591009</v>
          </cell>
          <cell r="N229">
            <v>8754.7860471772492</v>
          </cell>
          <cell r="O229">
            <v>9773.140670007564</v>
          </cell>
          <cell r="P229">
            <v>10782.151372380637</v>
          </cell>
        </row>
        <row r="230">
          <cell r="A230" t="str">
            <v>Sint Maarten (Dutch part)</v>
          </cell>
          <cell r="B230" t="str">
            <v>SXM</v>
          </cell>
          <cell r="C230" t="str">
            <v>GDP per capita, PPP (current international $)</v>
          </cell>
          <cell r="D230">
            <v>34236.107724030509</v>
          </cell>
          <cell r="E230">
            <v>37233.968384042884</v>
          </cell>
          <cell r="F230">
            <v>32878.440881633367</v>
          </cell>
          <cell r="G230">
            <v>32478.298963934449</v>
          </cell>
          <cell r="H230">
            <v>38858.581463301089</v>
          </cell>
          <cell r="I230">
            <v>38211.833186708544</v>
          </cell>
          <cell r="J230">
            <v>38230.03186355748</v>
          </cell>
          <cell r="K230">
            <v>37914.122967361087</v>
          </cell>
          <cell r="L230">
            <v>35978.469335608323</v>
          </cell>
          <cell r="M230">
            <v>39163.981230184669</v>
          </cell>
          <cell r="N230">
            <v>32578.990918283198</v>
          </cell>
          <cell r="O230">
            <v>36070.854189320788</v>
          </cell>
          <cell r="P230">
            <v>41811.802156281861</v>
          </cell>
        </row>
        <row r="231">
          <cell r="A231" t="str">
            <v>Seychelles</v>
          </cell>
          <cell r="B231" t="str">
            <v>SYC</v>
          </cell>
          <cell r="C231" t="str">
            <v>GDP per capita, PPP (current international $)</v>
          </cell>
          <cell r="D231">
            <v>18984.879445409722</v>
          </cell>
          <cell r="E231">
            <v>21787.520452615077</v>
          </cell>
          <cell r="F231">
            <v>22183.479310969386</v>
          </cell>
          <cell r="G231">
            <v>22315.922808634405</v>
          </cell>
          <cell r="H231">
            <v>24682.839637318099</v>
          </cell>
          <cell r="I231">
            <v>24310.672101234901</v>
          </cell>
          <cell r="J231">
            <v>26261.837632092251</v>
          </cell>
          <cell r="K231">
            <v>27336.608367393776</v>
          </cell>
          <cell r="L231">
            <v>28756.473673893266</v>
          </cell>
          <cell r="M231">
            <v>30428.555425368511</v>
          </cell>
          <cell r="N231">
            <v>27920.073489371342</v>
          </cell>
          <cell r="O231">
            <v>30503.28660828045</v>
          </cell>
          <cell r="P231">
            <v>35227.817901436989</v>
          </cell>
        </row>
        <row r="232">
          <cell r="A232" t="str">
            <v>Syrian Arab Republic</v>
          </cell>
          <cell r="B232" t="str">
            <v>SYR</v>
          </cell>
          <cell r="C232" t="str">
            <v>GDP per capita, PPP (current international $)</v>
          </cell>
        </row>
        <row r="233">
          <cell r="A233" t="str">
            <v>Turks and Caicos Islands</v>
          </cell>
          <cell r="B233" t="str">
            <v>TCA</v>
          </cell>
          <cell r="C233" t="str">
            <v>GDP per capita, PPP (current international $)</v>
          </cell>
          <cell r="E233">
            <v>22996.430669429916</v>
          </cell>
          <cell r="F233">
            <v>20573.445950730671</v>
          </cell>
          <cell r="G233">
            <v>20801.68194880848</v>
          </cell>
          <cell r="H233">
            <v>22273.024400621445</v>
          </cell>
          <cell r="I233">
            <v>23730.15895341849</v>
          </cell>
          <cell r="J233">
            <v>25190.064250252301</v>
          </cell>
          <cell r="K233">
            <v>25207.831686330395</v>
          </cell>
          <cell r="L233">
            <v>26182.585797028172</v>
          </cell>
          <cell r="M233">
            <v>27033.381559911089</v>
          </cell>
          <cell r="N233">
            <v>19509.711807382595</v>
          </cell>
          <cell r="O233">
            <v>21803.145403460017</v>
          </cell>
          <cell r="P233">
            <v>22914.811943680692</v>
          </cell>
        </row>
        <row r="234">
          <cell r="A234" t="str">
            <v>Chad</v>
          </cell>
          <cell r="B234" t="str">
            <v>TCD</v>
          </cell>
          <cell r="C234" t="str">
            <v>GDP per capita, PPP (current international $)</v>
          </cell>
          <cell r="D234">
            <v>1828.6778277895348</v>
          </cell>
          <cell r="E234">
            <v>1804.0629293087491</v>
          </cell>
          <cell r="F234">
            <v>1734.8434135632419</v>
          </cell>
          <cell r="G234">
            <v>1569.4940404358879</v>
          </cell>
          <cell r="H234">
            <v>1672.9807200302962</v>
          </cell>
          <cell r="I234">
            <v>1816.2881844297353</v>
          </cell>
          <cell r="J234">
            <v>1660.9848778635799</v>
          </cell>
          <cell r="K234">
            <v>1579.760600476314</v>
          </cell>
          <cell r="L234">
            <v>1601.1324454200549</v>
          </cell>
          <cell r="M234">
            <v>1628.2427670224781</v>
          </cell>
          <cell r="N234">
            <v>1572.6015869379191</v>
          </cell>
          <cell r="O234">
            <v>1572.9736280145717</v>
          </cell>
          <cell r="P234">
            <v>1668.022961314389</v>
          </cell>
        </row>
        <row r="235">
          <cell r="A235" t="str">
            <v>East Asia &amp; Pacific (IDA &amp; IBRD countries)</v>
          </cell>
          <cell r="B235" t="str">
            <v>TEA</v>
          </cell>
          <cell r="C235" t="str">
            <v>GDP per capita, PPP (current international $)</v>
          </cell>
          <cell r="D235">
            <v>8828.5648852970116</v>
          </cell>
          <cell r="E235">
            <v>9681.7855179066337</v>
          </cell>
          <cell r="F235">
            <v>10483.689146132727</v>
          </cell>
          <cell r="G235">
            <v>11074.187924159585</v>
          </cell>
          <cell r="H235">
            <v>11584.997150106728</v>
          </cell>
          <cell r="I235">
            <v>11909.379074500779</v>
          </cell>
          <cell r="J235">
            <v>12433.862103482837</v>
          </cell>
          <cell r="K235">
            <v>13113.364220397387</v>
          </cell>
          <cell r="L235">
            <v>14195.568420976308</v>
          </cell>
          <cell r="M235">
            <v>15186.513654387243</v>
          </cell>
          <cell r="N235">
            <v>15437.395617890203</v>
          </cell>
          <cell r="O235">
            <v>17199.271468525538</v>
          </cell>
          <cell r="P235">
            <v>19028.142553438935</v>
          </cell>
        </row>
        <row r="236">
          <cell r="A236" t="str">
            <v>Europe &amp; Central Asia (IDA &amp; IBRD countries)</v>
          </cell>
          <cell r="B236" t="str">
            <v>TEC</v>
          </cell>
          <cell r="C236" t="str">
            <v>GDP per capita, PPP (current international $)</v>
          </cell>
          <cell r="D236">
            <v>15922.14736312722</v>
          </cell>
          <cell r="E236">
            <v>17517.826266085187</v>
          </cell>
          <cell r="F236">
            <v>18514.635049170713</v>
          </cell>
          <cell r="G236">
            <v>19776.438534987043</v>
          </cell>
          <cell r="H236">
            <v>20193.688493790152</v>
          </cell>
          <cell r="I236">
            <v>19966.615814197517</v>
          </cell>
          <cell r="J236">
            <v>20526.809444505187</v>
          </cell>
          <cell r="K236">
            <v>21850.18763641527</v>
          </cell>
          <cell r="L236">
            <v>23384.274862350816</v>
          </cell>
          <cell r="M236">
            <v>24453.609532411378</v>
          </cell>
          <cell r="N236">
            <v>24344.609534267966</v>
          </cell>
          <cell r="O236">
            <v>26974.327771364817</v>
          </cell>
          <cell r="P236">
            <v>30183.166948909871</v>
          </cell>
        </row>
        <row r="237">
          <cell r="A237" t="str">
            <v>Togo</v>
          </cell>
          <cell r="B237" t="str">
            <v>TGO</v>
          </cell>
          <cell r="C237" t="str">
            <v>GDP per capita, PPP (current international $)</v>
          </cell>
          <cell r="D237">
            <v>1519.6881819711227</v>
          </cell>
          <cell r="E237">
            <v>1607.2718911499921</v>
          </cell>
          <cell r="F237">
            <v>1630.8151931170989</v>
          </cell>
          <cell r="G237">
            <v>1696.117351053698</v>
          </cell>
          <cell r="H237">
            <v>1767.9175207234243</v>
          </cell>
          <cell r="I237">
            <v>1860.7348111112985</v>
          </cell>
          <cell r="J237">
            <v>1915.5850304228995</v>
          </cell>
          <cell r="K237">
            <v>1972.6971961294505</v>
          </cell>
          <cell r="L237">
            <v>2072.7496120244996</v>
          </cell>
          <cell r="M237">
            <v>2161.0536247052182</v>
          </cell>
          <cell r="N237">
            <v>2179.7565596682675</v>
          </cell>
          <cell r="O237">
            <v>2357.6777167654304</v>
          </cell>
          <cell r="P237">
            <v>2607.9276807689621</v>
          </cell>
        </row>
        <row r="238">
          <cell r="A238" t="str">
            <v>Thailand</v>
          </cell>
          <cell r="B238" t="str">
            <v>THA</v>
          </cell>
          <cell r="C238" t="str">
            <v>GDP per capita, PPP (current international $)</v>
          </cell>
          <cell r="D238">
            <v>12988.929680448387</v>
          </cell>
          <cell r="E238">
            <v>13284.119784593895</v>
          </cell>
          <cell r="F238">
            <v>14586.906620366604</v>
          </cell>
          <cell r="G238">
            <v>15090.098356956818</v>
          </cell>
          <cell r="H238">
            <v>15143.395726791032</v>
          </cell>
          <cell r="I238">
            <v>15466.760633235215</v>
          </cell>
          <cell r="J238">
            <v>16231.254492939954</v>
          </cell>
          <cell r="K238">
            <v>17008.038424256261</v>
          </cell>
          <cell r="L238">
            <v>18093.819783442734</v>
          </cell>
          <cell r="M238">
            <v>18760.412403010276</v>
          </cell>
          <cell r="N238">
            <v>17810.250752843287</v>
          </cell>
          <cell r="O238">
            <v>18855.023272676943</v>
          </cell>
          <cell r="P238">
            <v>20671.684920165564</v>
          </cell>
        </row>
        <row r="239">
          <cell r="A239" t="str">
            <v>Tajikistan</v>
          </cell>
          <cell r="B239" t="str">
            <v>TJK</v>
          </cell>
          <cell r="C239" t="str">
            <v>GDP per capita, PPP (current international $)</v>
          </cell>
          <cell r="D239">
            <v>2299.8758475707928</v>
          </cell>
          <cell r="E239">
            <v>2468.5813491569597</v>
          </cell>
          <cell r="F239">
            <v>2722.1670055884874</v>
          </cell>
          <cell r="G239">
            <v>2999.2247128307527</v>
          </cell>
          <cell r="H239">
            <v>3273.9324954687677</v>
          </cell>
          <cell r="I239">
            <v>3124.5393989961526</v>
          </cell>
          <cell r="J239">
            <v>3092.8536108419539</v>
          </cell>
          <cell r="K239">
            <v>3236.4393435030224</v>
          </cell>
          <cell r="L239">
            <v>3486.9745032326741</v>
          </cell>
          <cell r="M239">
            <v>3726.9138197471702</v>
          </cell>
          <cell r="N239">
            <v>3856.5015226077385</v>
          </cell>
          <cell r="O239">
            <v>4315.0322042204261</v>
          </cell>
          <cell r="P239">
            <v>4885.12570059687</v>
          </cell>
        </row>
        <row r="240">
          <cell r="A240" t="str">
            <v>Turkmenistan</v>
          </cell>
          <cell r="B240" t="str">
            <v>TKM</v>
          </cell>
          <cell r="C240" t="str">
            <v>GDP per capita, PPP (current international $)</v>
          </cell>
          <cell r="D240">
            <v>9475.0206701834195</v>
          </cell>
          <cell r="E240">
            <v>10901.526517737229</v>
          </cell>
          <cell r="F240">
            <v>11635.794621768928</v>
          </cell>
          <cell r="G240">
            <v>12295.334438464282</v>
          </cell>
          <cell r="H240">
            <v>13022.105160281217</v>
          </cell>
          <cell r="I240">
            <v>13213.050150103662</v>
          </cell>
          <cell r="J240">
            <v>13375.228981064667</v>
          </cell>
          <cell r="K240">
            <v>13703.512723974109</v>
          </cell>
          <cell r="L240">
            <v>14665.428158849651</v>
          </cell>
          <cell r="M240">
            <v>15628.457725740398</v>
          </cell>
        </row>
        <row r="241">
          <cell r="A241" t="str">
            <v>Latin America &amp; the Caribbean (IDA &amp; IBRD countries)</v>
          </cell>
          <cell r="B241" t="str">
            <v>TLA</v>
          </cell>
          <cell r="C241" t="str">
            <v>GDP per capita, PPP (current international $)</v>
          </cell>
          <cell r="D241">
            <v>13216.104832171917</v>
          </cell>
          <cell r="E241">
            <v>14092.793392945092</v>
          </cell>
          <cell r="F241">
            <v>14385.668394466315</v>
          </cell>
          <cell r="G241">
            <v>14874.215767313028</v>
          </cell>
          <cell r="H241">
            <v>15198.364482303086</v>
          </cell>
          <cell r="I241">
            <v>14988.224591608783</v>
          </cell>
          <cell r="J241">
            <v>15239.31254793836</v>
          </cell>
          <cell r="K241">
            <v>15881.889535654234</v>
          </cell>
          <cell r="L241">
            <v>16365.145062459682</v>
          </cell>
          <cell r="M241">
            <v>16582.923734206019</v>
          </cell>
          <cell r="N241">
            <v>15608.728214123808</v>
          </cell>
          <cell r="O241">
            <v>17173.783919919006</v>
          </cell>
          <cell r="P241">
            <v>19000.160664286745</v>
          </cell>
        </row>
        <row r="242">
          <cell r="A242" t="str">
            <v>Timor-Leste</v>
          </cell>
          <cell r="B242" t="str">
            <v>TLS</v>
          </cell>
          <cell r="C242" t="str">
            <v>GDP per capita, PPP (current international $)</v>
          </cell>
          <cell r="D242">
            <v>1948.0279025898028</v>
          </cell>
          <cell r="E242">
            <v>2060.57726992469</v>
          </cell>
          <cell r="F242">
            <v>2335.9091599212247</v>
          </cell>
          <cell r="G242">
            <v>2465.5020549649907</v>
          </cell>
          <cell r="H242">
            <v>2696.9410488310778</v>
          </cell>
          <cell r="I242">
            <v>2889.8090018569264</v>
          </cell>
          <cell r="J242">
            <v>3117.1119968968369</v>
          </cell>
          <cell r="K242">
            <v>3138.4388227112336</v>
          </cell>
          <cell r="L242">
            <v>3144.6326097783258</v>
          </cell>
          <cell r="M242">
            <v>3896.3208399045852</v>
          </cell>
          <cell r="N242">
            <v>5128.5499055455039</v>
          </cell>
          <cell r="O242">
            <v>5553.0543935429496</v>
          </cell>
          <cell r="P242">
            <v>4828.325470361021</v>
          </cell>
        </row>
        <row r="243">
          <cell r="A243" t="str">
            <v>Middle East &amp; North Africa (IDA &amp; IBRD countries)</v>
          </cell>
          <cell r="B243" t="str">
            <v>TMN</v>
          </cell>
          <cell r="C243" t="str">
            <v>GDP per capita, PPP (current international $)</v>
          </cell>
          <cell r="D243">
            <v>11211.752940166252</v>
          </cell>
          <cell r="E243">
            <v>11217.122963436255</v>
          </cell>
          <cell r="F243">
            <v>11424.689040117823</v>
          </cell>
          <cell r="G243">
            <v>11267.475566343201</v>
          </cell>
          <cell r="H243">
            <v>10918.12169343504</v>
          </cell>
          <cell r="I243">
            <v>10256.24460085363</v>
          </cell>
          <cell r="J243">
            <v>10317.354753799202</v>
          </cell>
          <cell r="K243">
            <v>10761.628497339903</v>
          </cell>
          <cell r="L243">
            <v>11024.786929072077</v>
          </cell>
          <cell r="M243">
            <v>11155.805201105048</v>
          </cell>
          <cell r="N243">
            <v>10876.367186768328</v>
          </cell>
          <cell r="O243">
            <v>11692.97140763795</v>
          </cell>
          <cell r="P243">
            <v>12837.790690116315</v>
          </cell>
        </row>
        <row r="244">
          <cell r="A244" t="str">
            <v>Tonga</v>
          </cell>
          <cell r="B244" t="str">
            <v>TON</v>
          </cell>
          <cell r="C244" t="str">
            <v>GDP per capita, PPP (current international $)</v>
          </cell>
          <cell r="D244">
            <v>4464.9315349760318</v>
          </cell>
          <cell r="E244">
            <v>4858.1416027764444</v>
          </cell>
          <cell r="F244">
            <v>4994.8125659085117</v>
          </cell>
          <cell r="G244">
            <v>5117.8030737480622</v>
          </cell>
          <cell r="H244">
            <v>5341.8408734494396</v>
          </cell>
          <cell r="I244">
            <v>5484.4388212203148</v>
          </cell>
          <cell r="J244">
            <v>5926.5766285553736</v>
          </cell>
          <cell r="K244">
            <v>6257.08973358404</v>
          </cell>
          <cell r="L244">
            <v>6439.157781543262</v>
          </cell>
          <cell r="M244">
            <v>6613.4957360546441</v>
          </cell>
          <cell r="N244">
            <v>6713.1529941676472</v>
          </cell>
          <cell r="O244">
            <v>6778.5035693766085</v>
          </cell>
        </row>
        <row r="245">
          <cell r="A245" t="str">
            <v>South Asia (IDA &amp; IBRD)</v>
          </cell>
          <cell r="B245" t="str">
            <v>TSA</v>
          </cell>
          <cell r="C245" t="str">
            <v>GDP per capita, PPP (current international $)</v>
          </cell>
          <cell r="D245">
            <v>4056.7297431796642</v>
          </cell>
          <cell r="E245">
            <v>4288.0409989389545</v>
          </cell>
          <cell r="F245">
            <v>4615.6558186242955</v>
          </cell>
          <cell r="G245">
            <v>4802.953168367404</v>
          </cell>
          <cell r="H245">
            <v>4983.3613131909942</v>
          </cell>
          <cell r="I245">
            <v>5198.5168044421607</v>
          </cell>
          <cell r="J245">
            <v>5519.2812430273307</v>
          </cell>
          <cell r="K245">
            <v>5826.9329306518921</v>
          </cell>
          <cell r="L245">
            <v>6271.2094436492462</v>
          </cell>
          <cell r="M245">
            <v>6561.1231684330223</v>
          </cell>
          <cell r="N245">
            <v>6270.0251683715633</v>
          </cell>
          <cell r="O245">
            <v>7019.5178145564078</v>
          </cell>
          <cell r="P245">
            <v>7931.1378973187102</v>
          </cell>
        </row>
        <row r="246">
          <cell r="A246" t="str">
            <v>Sub-Saharan Africa (IDA &amp; IBRD countries)</v>
          </cell>
          <cell r="B246" t="str">
            <v>TSS</v>
          </cell>
          <cell r="C246" t="str">
            <v>GDP per capita, PPP (current international $)</v>
          </cell>
          <cell r="D246">
            <v>3335.155916319105</v>
          </cell>
          <cell r="E246">
            <v>3457.7620661265123</v>
          </cell>
          <cell r="F246">
            <v>3449.4298409842145</v>
          </cell>
          <cell r="G246">
            <v>3584.8007132915559</v>
          </cell>
          <cell r="H246">
            <v>3744.1698196742245</v>
          </cell>
          <cell r="I246">
            <v>3733.0535832253504</v>
          </cell>
          <cell r="J246">
            <v>3758.3352722769177</v>
          </cell>
          <cell r="K246">
            <v>3803.3093874113374</v>
          </cell>
          <cell r="L246">
            <v>3901.4497871794292</v>
          </cell>
          <cell r="M246">
            <v>3975.7663731913071</v>
          </cell>
          <cell r="N246">
            <v>3849.1953963709343</v>
          </cell>
          <cell r="O246">
            <v>4089.2160087136695</v>
          </cell>
          <cell r="P246">
            <v>4423.4888130219715</v>
          </cell>
        </row>
        <row r="247">
          <cell r="A247" t="str">
            <v>Trinidad and Tobago</v>
          </cell>
          <cell r="B247" t="str">
            <v>TTO</v>
          </cell>
          <cell r="C247" t="str">
            <v>GDP per capita, PPP (current international $)</v>
          </cell>
          <cell r="D247">
            <v>28753.687923171179</v>
          </cell>
          <cell r="E247">
            <v>29064.312371731296</v>
          </cell>
          <cell r="F247">
            <v>29755.406861748957</v>
          </cell>
          <cell r="G247">
            <v>29579.312957941209</v>
          </cell>
          <cell r="H247">
            <v>29782.127190128991</v>
          </cell>
          <cell r="I247">
            <v>27660.741580445276</v>
          </cell>
          <cell r="J247">
            <v>25968.17199133481</v>
          </cell>
          <cell r="K247">
            <v>26213.924509501136</v>
          </cell>
          <cell r="L247">
            <v>26148.713033888384</v>
          </cell>
          <cell r="M247">
            <v>26379.901038727894</v>
          </cell>
          <cell r="N247">
            <v>24701.550634312847</v>
          </cell>
          <cell r="O247">
            <v>25420.524984941167</v>
          </cell>
          <cell r="P247">
            <v>27778.180602942335</v>
          </cell>
        </row>
        <row r="248">
          <cell r="A248" t="str">
            <v>Tunisia</v>
          </cell>
          <cell r="B248" t="str">
            <v>TUN</v>
          </cell>
          <cell r="C248" t="str">
            <v>GDP per capita, PPP (current international $)</v>
          </cell>
          <cell r="D248">
            <v>10428.541431692689</v>
          </cell>
          <cell r="E248">
            <v>10297.423591098888</v>
          </cell>
          <cell r="F248">
            <v>10416.946439285388</v>
          </cell>
          <cell r="G248">
            <v>10438.947871144368</v>
          </cell>
          <cell r="H248">
            <v>10671.93239787954</v>
          </cell>
          <cell r="I248">
            <v>10471.213332093295</v>
          </cell>
          <cell r="J248">
            <v>10634.50162436127</v>
          </cell>
          <cell r="K248">
            <v>10874.946886356063</v>
          </cell>
          <cell r="L248">
            <v>11312.239288692261</v>
          </cell>
          <cell r="M248">
            <v>11585.152175876241</v>
          </cell>
          <cell r="N248">
            <v>10602.521273911105</v>
          </cell>
          <cell r="O248">
            <v>11471.457018361118</v>
          </cell>
          <cell r="P248">
            <v>12489.718068174176</v>
          </cell>
        </row>
        <row r="249">
          <cell r="A249" t="str">
            <v>Turkiye</v>
          </cell>
          <cell r="B249" t="str">
            <v>TUR</v>
          </cell>
          <cell r="C249" t="str">
            <v>GDP per capita, PPP (current international $)</v>
          </cell>
          <cell r="D249">
            <v>17333.200429908396</v>
          </cell>
          <cell r="E249">
            <v>19604.097714209594</v>
          </cell>
          <cell r="F249">
            <v>20599.648383252079</v>
          </cell>
          <cell r="G249">
            <v>22248.053744829951</v>
          </cell>
          <cell r="H249">
            <v>23817.971782413184</v>
          </cell>
          <cell r="I249">
            <v>25392.287367684079</v>
          </cell>
          <cell r="J249">
            <v>26122.113300640038</v>
          </cell>
          <cell r="K249">
            <v>27582.832348690208</v>
          </cell>
          <cell r="L249">
            <v>27802.547778435823</v>
          </cell>
          <cell r="M249">
            <v>27708.430794911503</v>
          </cell>
          <cell r="N249">
            <v>27724.388616990331</v>
          </cell>
          <cell r="O249">
            <v>30452.096715757642</v>
          </cell>
          <cell r="P249">
            <v>37273.69976060481</v>
          </cell>
        </row>
        <row r="250">
          <cell r="A250" t="str">
            <v>Tuvalu</v>
          </cell>
          <cell r="B250" t="str">
            <v>TUV</v>
          </cell>
          <cell r="C250" t="str">
            <v>GDP per capita, PPP (current international $)</v>
          </cell>
          <cell r="D250">
            <v>2976.1916196779725</v>
          </cell>
          <cell r="E250">
            <v>3199.6736712586453</v>
          </cell>
          <cell r="F250">
            <v>3144.9117773766043</v>
          </cell>
          <cell r="G250">
            <v>3319.5336210633368</v>
          </cell>
          <cell r="H250">
            <v>3387.5003760123154</v>
          </cell>
          <cell r="I250">
            <v>3785.4299258389374</v>
          </cell>
          <cell r="J250">
            <v>4049.092499287734</v>
          </cell>
          <cell r="K250">
            <v>4236.4030229364544</v>
          </cell>
          <cell r="L250">
            <v>4383.4524697916795</v>
          </cell>
          <cell r="M250">
            <v>5036.6531689104822</v>
          </cell>
          <cell r="N250">
            <v>4834.3971422627519</v>
          </cell>
          <cell r="O250">
            <v>5080.7643763851902</v>
          </cell>
          <cell r="P250">
            <v>5421.2527750572062</v>
          </cell>
        </row>
        <row r="251">
          <cell r="A251" t="str">
            <v>Tanzania</v>
          </cell>
          <cell r="B251" t="str">
            <v>TZA</v>
          </cell>
          <cell r="C251" t="str">
            <v>GDP per capita, PPP (current international $)</v>
          </cell>
          <cell r="D251">
            <v>2052.95849609375</v>
          </cell>
          <cell r="E251">
            <v>2193.04443359375</v>
          </cell>
          <cell r="F251">
            <v>2067.2216796875</v>
          </cell>
          <cell r="G251">
            <v>2160.78002929688</v>
          </cell>
          <cell r="H251">
            <v>2206.36108398438</v>
          </cell>
          <cell r="I251">
            <v>2301.802734375</v>
          </cell>
          <cell r="J251">
            <v>2418.73901367188</v>
          </cell>
          <cell r="K251">
            <v>2457.61840820313</v>
          </cell>
          <cell r="L251">
            <v>2571.1669921875</v>
          </cell>
          <cell r="M251">
            <v>2687.11645507813</v>
          </cell>
          <cell r="N251">
            <v>2694.42626953125</v>
          </cell>
          <cell r="O251">
            <v>2850.61279296875</v>
          </cell>
          <cell r="P251">
            <v>3096.88452148438</v>
          </cell>
        </row>
        <row r="252">
          <cell r="A252" t="str">
            <v>Uganda</v>
          </cell>
          <cell r="B252" t="str">
            <v>UGA</v>
          </cell>
          <cell r="C252" t="str">
            <v>GDP per capita, PPP (current international $)</v>
          </cell>
          <cell r="D252">
            <v>2094.4335822252683</v>
          </cell>
          <cell r="E252">
            <v>2271.7278238003496</v>
          </cell>
          <cell r="F252">
            <v>2030.6509578200034</v>
          </cell>
          <cell r="G252">
            <v>2038.3129883400543</v>
          </cell>
          <cell r="H252">
            <v>2121.4543805422782</v>
          </cell>
          <cell r="I252">
            <v>2171.2371457740915</v>
          </cell>
          <cell r="J252">
            <v>2141.1243293701787</v>
          </cell>
          <cell r="K252">
            <v>2128.3968687571351</v>
          </cell>
          <cell r="L252">
            <v>2239.4816761562438</v>
          </cell>
          <cell r="M252">
            <v>2345.4406697538298</v>
          </cell>
          <cell r="N252">
            <v>2365.9884108994256</v>
          </cell>
          <cell r="O252">
            <v>2478.8241013733586</v>
          </cell>
          <cell r="P252">
            <v>2693.8152863023774</v>
          </cell>
        </row>
        <row r="253">
          <cell r="A253" t="str">
            <v>Ukraine</v>
          </cell>
          <cell r="B253" t="str">
            <v>UKR</v>
          </cell>
          <cell r="C253" t="str">
            <v>GDP per capita, PPP (current international $)</v>
          </cell>
          <cell r="D253">
            <v>8559.9296875</v>
          </cell>
          <cell r="E253">
            <v>9246.76953125</v>
          </cell>
          <cell r="F253">
            <v>9705.3583984375</v>
          </cell>
          <cell r="G253">
            <v>11111.0517578125</v>
          </cell>
          <cell r="H253">
            <v>10743.5859375</v>
          </cell>
          <cell r="I253">
            <v>10164.3271484375</v>
          </cell>
          <cell r="J253">
            <v>11148.1962890625</v>
          </cell>
          <cell r="K253">
            <v>11860.560546875</v>
          </cell>
          <cell r="L253">
            <v>12633.513671875</v>
          </cell>
          <cell r="M253">
            <v>13348.0283203125</v>
          </cell>
          <cell r="N253">
            <v>13102.7958984375</v>
          </cell>
          <cell r="O253">
            <v>14289.0400390625</v>
          </cell>
          <cell r="P253">
            <v>12671.2392578125</v>
          </cell>
        </row>
        <row r="254">
          <cell r="A254" t="str">
            <v>Upper middle income</v>
          </cell>
          <cell r="B254" t="str">
            <v>UMC</v>
          </cell>
          <cell r="C254" t="str">
            <v>GDP per capita, PPP (current international $)</v>
          </cell>
          <cell r="D254">
            <v>11370.078298148808</v>
          </cell>
          <cell r="E254">
            <v>12367.269135186061</v>
          </cell>
          <cell r="F254">
            <v>13168.385432242787</v>
          </cell>
          <cell r="G254">
            <v>13859.193129493648</v>
          </cell>
          <cell r="H254">
            <v>14308.819807262822</v>
          </cell>
          <cell r="I254">
            <v>14372.724801339968</v>
          </cell>
          <cell r="J254">
            <v>14809.058348979259</v>
          </cell>
          <cell r="K254">
            <v>15586.798040238791</v>
          </cell>
          <cell r="L254">
            <v>16645.122470310409</v>
          </cell>
          <cell r="M254">
            <v>17473.985058916434</v>
          </cell>
          <cell r="N254">
            <v>17413.085816946874</v>
          </cell>
          <cell r="O254">
            <v>19403.687226412541</v>
          </cell>
          <cell r="P254">
            <v>21487.641650513815</v>
          </cell>
        </row>
        <row r="255">
          <cell r="A255" t="str">
            <v>Uruguay</v>
          </cell>
          <cell r="B255" t="str">
            <v>URY</v>
          </cell>
          <cell r="C255" t="str">
            <v>GDP per capita, PPP (current international $)</v>
          </cell>
          <cell r="D255">
            <v>17688.377941273604</v>
          </cell>
          <cell r="E255">
            <v>18937.204204183185</v>
          </cell>
          <cell r="F255">
            <v>19290.293446457443</v>
          </cell>
          <cell r="G255">
            <v>20445.556210773047</v>
          </cell>
          <cell r="H255">
            <v>21645.11895250592</v>
          </cell>
          <cell r="I255">
            <v>21948.766395121493</v>
          </cell>
          <cell r="J255">
            <v>22618.691776010251</v>
          </cell>
          <cell r="K255">
            <v>23384.740188579475</v>
          </cell>
          <cell r="L255">
            <v>23950.393328508449</v>
          </cell>
          <cell r="M255">
            <v>24551.746168054815</v>
          </cell>
          <cell r="N255">
            <v>23309.786523020237</v>
          </cell>
          <cell r="O255">
            <v>25663.410606934827</v>
          </cell>
          <cell r="P255">
            <v>28841.985700236084</v>
          </cell>
        </row>
        <row r="256">
          <cell r="A256" t="str">
            <v>United States</v>
          </cell>
          <cell r="B256" t="str">
            <v>USA</v>
          </cell>
          <cell r="C256" t="str">
            <v>GDP per capita, PPP (current international $)</v>
          </cell>
          <cell r="D256">
            <v>48650.643128333555</v>
          </cell>
          <cell r="E256">
            <v>50065.966504174205</v>
          </cell>
          <cell r="F256">
            <v>51784.418573883733</v>
          </cell>
          <cell r="G256">
            <v>53291.127689140565</v>
          </cell>
          <cell r="H256">
            <v>55123.84978690464</v>
          </cell>
          <cell r="I256">
            <v>56762.729451598891</v>
          </cell>
          <cell r="J256">
            <v>57866.744934109141</v>
          </cell>
          <cell r="K256">
            <v>59907.754260884692</v>
          </cell>
          <cell r="L256">
            <v>62823.309438197284</v>
          </cell>
          <cell r="M256">
            <v>65120.394662865256</v>
          </cell>
          <cell r="N256">
            <v>63528.634302750848</v>
          </cell>
          <cell r="O256">
            <v>70219.472454115006</v>
          </cell>
          <cell r="P256">
            <v>76398.591742205666</v>
          </cell>
        </row>
        <row r="257">
          <cell r="A257" t="str">
            <v>Uzbekistan</v>
          </cell>
          <cell r="B257" t="str">
            <v>UZB</v>
          </cell>
          <cell r="C257" t="str">
            <v>GDP per capita, PPP (current international $)</v>
          </cell>
          <cell r="D257">
            <v>5469.9807368825259</v>
          </cell>
          <cell r="E257">
            <v>5844.8075622325077</v>
          </cell>
          <cell r="F257">
            <v>6061.9471538835814</v>
          </cell>
          <cell r="G257">
            <v>6302.6472436033318</v>
          </cell>
          <cell r="H257">
            <v>6494.8599409006401</v>
          </cell>
          <cell r="I257">
            <v>6680.1847006768439</v>
          </cell>
          <cell r="J257">
            <v>6796.9048920948253</v>
          </cell>
          <cell r="K257">
            <v>6840.7098600170457</v>
          </cell>
          <cell r="L257">
            <v>7289.329500894145</v>
          </cell>
          <cell r="M257">
            <v>7717.7441173368707</v>
          </cell>
          <cell r="N257">
            <v>7822.6619584532045</v>
          </cell>
          <cell r="O257">
            <v>8607.5274504235877</v>
          </cell>
          <cell r="P257">
            <v>9532.5118650893801</v>
          </cell>
        </row>
        <row r="258">
          <cell r="A258" t="str">
            <v>St. Vincent and the Grenadines</v>
          </cell>
          <cell r="B258" t="str">
            <v>VCT</v>
          </cell>
          <cell r="C258" t="str">
            <v>GDP per capita, PPP (current international $)</v>
          </cell>
          <cell r="D258">
            <v>10622.687451931002</v>
          </cell>
          <cell r="E258">
            <v>10837.639891682295</v>
          </cell>
          <cell r="F258">
            <v>11052.908566157052</v>
          </cell>
          <cell r="G258">
            <v>11694.775485825005</v>
          </cell>
          <cell r="H258">
            <v>12199.755854998171</v>
          </cell>
          <cell r="I258">
            <v>12425.477837787825</v>
          </cell>
          <cell r="J258">
            <v>13530.466766609394</v>
          </cell>
          <cell r="K258">
            <v>13575.449166009807</v>
          </cell>
          <cell r="L258">
            <v>14379.75726290756</v>
          </cell>
          <cell r="M258">
            <v>14784.76657880347</v>
          </cell>
          <cell r="N258">
            <v>14457.855630404811</v>
          </cell>
          <cell r="O258">
            <v>15265.054747092792</v>
          </cell>
          <cell r="P258">
            <v>17206.786900094834</v>
          </cell>
        </row>
        <row r="259">
          <cell r="A259" t="str">
            <v>Venezuela, RB</v>
          </cell>
          <cell r="B259" t="str">
            <v>VEN</v>
          </cell>
          <cell r="C259" t="str">
            <v>GDP per capita, PPP (current international $)</v>
          </cell>
          <cell r="D259">
            <v>16581.818823559493</v>
          </cell>
          <cell r="E259">
            <v>17402.275658657138</v>
          </cell>
        </row>
        <row r="260">
          <cell r="A260" t="str">
            <v>British Virgin Islands</v>
          </cell>
          <cell r="B260" t="str">
            <v>VGB</v>
          </cell>
          <cell r="C260" t="str">
            <v>GDP per capita, PPP (current international $)</v>
          </cell>
        </row>
        <row r="261">
          <cell r="A261" t="str">
            <v>Virgin Islands (U.S.)</v>
          </cell>
          <cell r="B261" t="str">
            <v>VIR</v>
          </cell>
          <cell r="C261" t="str">
            <v>GDP per capita, PPP (current international $)</v>
          </cell>
        </row>
        <row r="262">
          <cell r="A262" t="str">
            <v>Vietnam</v>
          </cell>
          <cell r="B262" t="str">
            <v>VNM</v>
          </cell>
          <cell r="C262" t="str">
            <v>GDP per capita, PPP (current international $)</v>
          </cell>
          <cell r="D262">
            <v>5391.1686207307685</v>
          </cell>
          <cell r="E262">
            <v>5793.9293814766543</v>
          </cell>
          <cell r="F262">
            <v>6364.9780234403161</v>
          </cell>
          <cell r="G262">
            <v>6724.6354977375404</v>
          </cell>
          <cell r="H262">
            <v>7240.7359401962813</v>
          </cell>
          <cell r="I262">
            <v>7595.6867380485437</v>
          </cell>
          <cell r="J262">
            <v>8277.6841293301513</v>
          </cell>
          <cell r="K262">
            <v>9050.6885338620359</v>
          </cell>
          <cell r="L262">
            <v>9867.6678809264795</v>
          </cell>
          <cell r="M262">
            <v>10686.804054689112</v>
          </cell>
          <cell r="N262">
            <v>11036.000527892218</v>
          </cell>
          <cell r="O262">
            <v>11727.795732906257</v>
          </cell>
          <cell r="P262">
            <v>13456.551425401101</v>
          </cell>
        </row>
        <row r="263">
          <cell r="A263" t="str">
            <v>Vanuatu</v>
          </cell>
          <cell r="B263" t="str">
            <v>VUT</v>
          </cell>
          <cell r="C263" t="str">
            <v>GDP per capita, PPP (current international $)</v>
          </cell>
          <cell r="D263">
            <v>2652.8419698023531</v>
          </cell>
          <cell r="E263">
            <v>2728.0657736747849</v>
          </cell>
          <cell r="F263">
            <v>2741.5025185240806</v>
          </cell>
          <cell r="G263">
            <v>2736.276784859791</v>
          </cell>
          <cell r="H263">
            <v>2806.7913586187942</v>
          </cell>
          <cell r="I263">
            <v>2778.2498167332501</v>
          </cell>
          <cell r="J263">
            <v>2867.3401226038009</v>
          </cell>
          <cell r="K263">
            <v>3031.2431719429183</v>
          </cell>
          <cell r="L263">
            <v>3118.3012957988276</v>
          </cell>
          <cell r="M263">
            <v>3200.6234550082381</v>
          </cell>
          <cell r="N263">
            <v>3008.5516366363199</v>
          </cell>
          <cell r="O263">
            <v>3090.227957648623</v>
          </cell>
          <cell r="P263">
            <v>3289.4796680674467</v>
          </cell>
        </row>
        <row r="264">
          <cell r="A264" t="str">
            <v>World</v>
          </cell>
          <cell r="B264" t="str">
            <v>WLD</v>
          </cell>
          <cell r="C264" t="str">
            <v>GDP per capita, PPP (current international $)</v>
          </cell>
          <cell r="D264">
            <v>12877.859851108726</v>
          </cell>
          <cell r="E264">
            <v>13563.498630764727</v>
          </cell>
          <cell r="F264">
            <v>14089.475537586395</v>
          </cell>
          <cell r="G264">
            <v>14590.841000892213</v>
          </cell>
          <cell r="H264">
            <v>14956.23881798304</v>
          </cell>
          <cell r="I264">
            <v>15094.405761114125</v>
          </cell>
          <cell r="J264">
            <v>15520.990108812668</v>
          </cell>
          <cell r="K264">
            <v>16169.689874949152</v>
          </cell>
          <cell r="L264">
            <v>16974.697031051248</v>
          </cell>
          <cell r="M264">
            <v>17628.442771780003</v>
          </cell>
          <cell r="N264">
            <v>17219.302729092218</v>
          </cell>
          <cell r="O264">
            <v>18780.780368093016</v>
          </cell>
          <cell r="P264">
            <v>20645.483562845573</v>
          </cell>
        </row>
        <row r="265">
          <cell r="A265" t="str">
            <v>Samoa</v>
          </cell>
          <cell r="B265" t="str">
            <v>WSM</v>
          </cell>
          <cell r="C265" t="str">
            <v>GDP per capita, PPP (current international $)</v>
          </cell>
          <cell r="D265">
            <v>5184.0066981133341</v>
          </cell>
          <cell r="E265">
            <v>5448.4065577428482</v>
          </cell>
          <cell r="F265">
            <v>5295.3630878878212</v>
          </cell>
          <cell r="G265">
            <v>5344.8990427179733</v>
          </cell>
          <cell r="H265">
            <v>5431.3882786038985</v>
          </cell>
          <cell r="I265">
            <v>5646.1871463256275</v>
          </cell>
          <cell r="J265">
            <v>6098.9661163440114</v>
          </cell>
          <cell r="K265">
            <v>6238.904020955536</v>
          </cell>
          <cell r="L265">
            <v>6287.2294352454073</v>
          </cell>
          <cell r="M265">
            <v>6615.4084488344797</v>
          </cell>
          <cell r="N265">
            <v>6402.0532777823428</v>
          </cell>
          <cell r="O265">
            <v>6106.7837018206883</v>
          </cell>
          <cell r="P265">
            <v>6041.1566614414833</v>
          </cell>
        </row>
        <row r="266">
          <cell r="A266" t="str">
            <v>Kosovo</v>
          </cell>
          <cell r="B266" t="str">
            <v>XKX</v>
          </cell>
          <cell r="C266" t="str">
            <v>GDP per capita, PPP (current international $)</v>
          </cell>
          <cell r="D266">
            <v>7230.9977188063285</v>
          </cell>
          <cell r="E266">
            <v>7780.5944635573414</v>
          </cell>
          <cell r="F266">
            <v>8039.207975871961</v>
          </cell>
          <cell r="G266">
            <v>8383.3973110010575</v>
          </cell>
          <cell r="H266">
            <v>8649.4494991236934</v>
          </cell>
          <cell r="I266">
            <v>9357.1351357727999</v>
          </cell>
          <cell r="J266">
            <v>10007.689234197567</v>
          </cell>
          <cell r="K266">
            <v>10436.168845932314</v>
          </cell>
          <cell r="L266">
            <v>11013.728068729601</v>
          </cell>
          <cell r="M266">
            <v>11798.491390232837</v>
          </cell>
          <cell r="N266">
            <v>11306.225559859226</v>
          </cell>
          <cell r="O266">
            <v>13113.695937915432</v>
          </cell>
          <cell r="P266">
            <v>14723.40493210792</v>
          </cell>
        </row>
        <row r="267">
          <cell r="A267" t="str">
            <v>Yemen, Rep.</v>
          </cell>
          <cell r="B267" t="str">
            <v>YEM</v>
          </cell>
          <cell r="C267" t="str">
            <v>GDP per capita, PPP (current international $)</v>
          </cell>
          <cell r="D267">
            <v>3895.2236102720763</v>
          </cell>
          <cell r="E267">
            <v>3370.9151853075164</v>
          </cell>
          <cell r="F267">
            <v>3258.1926777230256</v>
          </cell>
          <cell r="G267">
            <v>3437.4295362168414</v>
          </cell>
        </row>
        <row r="268">
          <cell r="A268" t="str">
            <v>South Africa</v>
          </cell>
          <cell r="B268" t="str">
            <v>ZAF</v>
          </cell>
          <cell r="C268" t="str">
            <v>GDP per capita, PPP (current international $)</v>
          </cell>
          <cell r="D268">
            <v>12771.910509312769</v>
          </cell>
          <cell r="E268">
            <v>13281.503893999234</v>
          </cell>
          <cell r="F268">
            <v>13138.029852918016</v>
          </cell>
          <cell r="G268">
            <v>13559.840573903266</v>
          </cell>
          <cell r="H268">
            <v>13556.032815657563</v>
          </cell>
          <cell r="I268">
            <v>13581.755282348082</v>
          </cell>
          <cell r="J268">
            <v>13696.163567437421</v>
          </cell>
          <cell r="K268">
            <v>13950.453476076615</v>
          </cell>
          <cell r="L268">
            <v>14326.650260094848</v>
          </cell>
          <cell r="M268">
            <v>14439.694124749059</v>
          </cell>
          <cell r="N268">
            <v>13533.776252019006</v>
          </cell>
          <cell r="O268">
            <v>14689.153749342451</v>
          </cell>
          <cell r="P268">
            <v>15904.848362637038</v>
          </cell>
        </row>
        <row r="269">
          <cell r="A269" t="str">
            <v>Zambia</v>
          </cell>
          <cell r="B269" t="str">
            <v>ZMB</v>
          </cell>
          <cell r="C269" t="str">
            <v>GDP per capita, PPP (current international $)</v>
          </cell>
          <cell r="D269">
            <v>3136.3227975568975</v>
          </cell>
          <cell r="E269">
            <v>3267.4082777726567</v>
          </cell>
          <cell r="F269">
            <v>3357.7383714339417</v>
          </cell>
          <cell r="G269">
            <v>3506.3949617743856</v>
          </cell>
          <cell r="H269">
            <v>3463.4200452711125</v>
          </cell>
          <cell r="I269">
            <v>3352.5248846474069</v>
          </cell>
          <cell r="J269">
            <v>3322.5789179084386</v>
          </cell>
          <cell r="K269">
            <v>3395.4796855024233</v>
          </cell>
          <cell r="L269">
            <v>3508.3107560092676</v>
          </cell>
          <cell r="M269">
            <v>3515.3846437304778</v>
          </cell>
          <cell r="N269">
            <v>3361.9788689632519</v>
          </cell>
          <cell r="O269">
            <v>3571.6613860876023</v>
          </cell>
          <cell r="P269">
            <v>3894.3102586234631</v>
          </cell>
        </row>
        <row r="270">
          <cell r="A270" t="str">
            <v>Zimbabwe</v>
          </cell>
          <cell r="B270" t="str">
            <v>ZWE</v>
          </cell>
          <cell r="C270" t="str">
            <v>GDP per capita, PPP (current international $)</v>
          </cell>
          <cell r="D270">
            <v>1804.0372475219203</v>
          </cell>
          <cell r="E270">
            <v>2080.6115106544621</v>
          </cell>
          <cell r="F270">
            <v>2349.0282070004519</v>
          </cell>
          <cell r="G270">
            <v>2522.0381249202137</v>
          </cell>
          <cell r="H270">
            <v>2561.7287948635267</v>
          </cell>
          <cell r="I270">
            <v>2615.0902992540782</v>
          </cell>
          <cell r="J270">
            <v>2724.4527464203738</v>
          </cell>
          <cell r="K270">
            <v>2331.7808328308556</v>
          </cell>
          <cell r="L270">
            <v>2457.3098590522955</v>
          </cell>
          <cell r="M270">
            <v>2296.8454293030918</v>
          </cell>
          <cell r="N270">
            <v>2101.8045967945254</v>
          </cell>
          <cell r="O270">
            <v>2333.9736317748584</v>
          </cell>
          <cell r="P270">
            <v>2530.6459867174453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parameters"/>
      <sheetName val="Sheet4"/>
      <sheetName val="Branches"/>
      <sheetName val="BranchesNoPCR"/>
      <sheetName val="BranchesRDTvsdonothing"/>
      <sheetName val="BranchesRDTvsTreatall"/>
      <sheetName val="BranchesRDTTreatallvsNothing"/>
      <sheetName val="BranchesNoVenti"/>
      <sheetName val="BranchesNoPCRorVenti"/>
      <sheetName val="Country parameters"/>
      <sheetName val="Sheet3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Country_name</v>
          </cell>
          <cell r="C1" t="str">
            <v>Income_level</v>
          </cell>
          <cell r="D1" t="str">
            <v>Num_Income</v>
          </cell>
          <cell r="E1" t="str">
            <v>GDP_cap_2021</v>
          </cell>
          <cell r="F1" t="str">
            <v>GDP_cap_PPP 2021</v>
          </cell>
          <cell r="G1" t="str">
            <v>Health_spend</v>
          </cell>
        </row>
        <row r="2">
          <cell r="B2" t="str">
            <v>Jordan</v>
          </cell>
          <cell r="C2" t="str">
            <v>Upper middle income</v>
          </cell>
          <cell r="D2">
            <v>3</v>
          </cell>
          <cell r="E2">
            <v>4103.2589659958321</v>
          </cell>
          <cell r="F2">
            <v>4046.9314671067159</v>
          </cell>
          <cell r="G2">
            <v>298.64462279999998</v>
          </cell>
        </row>
        <row r="3">
          <cell r="B3" t="str">
            <v>Tonga</v>
          </cell>
          <cell r="C3" t="str">
            <v>Upper middle income</v>
          </cell>
          <cell r="D3">
            <v>3</v>
          </cell>
          <cell r="E3">
            <v>4426.0006370628125</v>
          </cell>
          <cell r="F3">
            <v>4425.9705910742014</v>
          </cell>
          <cell r="G3">
            <v>248.03958130000001</v>
          </cell>
        </row>
        <row r="4">
          <cell r="B4" t="str">
            <v>Fiji</v>
          </cell>
          <cell r="C4" t="str">
            <v>Upper middle income</v>
          </cell>
          <cell r="D4">
            <v>3</v>
          </cell>
          <cell r="E4">
            <v>4646.6127232144954</v>
          </cell>
          <cell r="F4">
            <v>4646.5379214191871</v>
          </cell>
          <cell r="G4">
            <v>186.36376953000001</v>
          </cell>
        </row>
        <row r="5">
          <cell r="B5" t="str">
            <v>Iraq</v>
          </cell>
          <cell r="C5" t="str">
            <v>Upper middle income</v>
          </cell>
          <cell r="D5">
            <v>3</v>
          </cell>
          <cell r="E5">
            <v>4775.3774539012984</v>
          </cell>
          <cell r="F5">
            <v>4770.8353427473849</v>
          </cell>
          <cell r="G5">
            <v>202.30967712</v>
          </cell>
        </row>
        <row r="6">
          <cell r="B6" t="str">
            <v>Namibia</v>
          </cell>
          <cell r="C6" t="str">
            <v>Upper middle income</v>
          </cell>
          <cell r="D6">
            <v>3</v>
          </cell>
          <cell r="E6">
            <v>4865.5577647086384</v>
          </cell>
          <cell r="F6">
            <v>4919.1889554802638</v>
          </cell>
          <cell r="G6">
            <v>379.54028319999998</v>
          </cell>
        </row>
        <row r="7">
          <cell r="B7" t="str">
            <v>Suriname</v>
          </cell>
          <cell r="C7" t="str">
            <v>Upper middle income</v>
          </cell>
          <cell r="D7">
            <v>3</v>
          </cell>
          <cell r="E7">
            <v>4869.1342262124235</v>
          </cell>
          <cell r="F7">
            <v>4869.1342262124235</v>
          </cell>
          <cell r="G7">
            <v>459.56277466</v>
          </cell>
        </row>
        <row r="8">
          <cell r="B8" t="str">
            <v>Armenia</v>
          </cell>
          <cell r="C8" t="str">
            <v>Upper middle income</v>
          </cell>
          <cell r="D8">
            <v>3</v>
          </cell>
          <cell r="E8">
            <v>4966.5134712236604</v>
          </cell>
          <cell r="F8">
            <v>4966.5134712236604</v>
          </cell>
          <cell r="G8">
            <v>551.54339600000003</v>
          </cell>
        </row>
        <row r="9">
          <cell r="B9" t="str">
            <v>Georgia</v>
          </cell>
          <cell r="C9" t="str">
            <v>Upper middle income</v>
          </cell>
          <cell r="D9">
            <v>3</v>
          </cell>
          <cell r="E9">
            <v>5023.2743796197874</v>
          </cell>
          <cell r="F9">
            <v>5023.2743836898453</v>
          </cell>
          <cell r="G9">
            <v>320.00521851000002</v>
          </cell>
        </row>
        <row r="10">
          <cell r="B10" t="str">
            <v>Guatemala</v>
          </cell>
          <cell r="C10" t="str">
            <v>Upper middle income</v>
          </cell>
          <cell r="D10">
            <v>3</v>
          </cell>
          <cell r="E10">
            <v>5025.5422907778957</v>
          </cell>
          <cell r="F10">
            <v>5029.4773380826773</v>
          </cell>
          <cell r="G10">
            <v>289.12655640000003</v>
          </cell>
        </row>
        <row r="11">
          <cell r="B11" t="str">
            <v>Jamaica</v>
          </cell>
          <cell r="C11" t="str">
            <v>Upper middle income</v>
          </cell>
          <cell r="D11">
            <v>3</v>
          </cell>
          <cell r="E11">
            <v>5183.581304586759</v>
          </cell>
          <cell r="F11">
            <v>5183.5811002884848</v>
          </cell>
          <cell r="G11">
            <v>325.72055053999998</v>
          </cell>
        </row>
        <row r="12">
          <cell r="B12" t="str">
            <v>Moldova</v>
          </cell>
          <cell r="C12" t="str">
            <v>Upper middle income</v>
          </cell>
          <cell r="D12">
            <v>3</v>
          </cell>
          <cell r="E12">
            <v>5230.6617328949715</v>
          </cell>
          <cell r="F12">
            <v>5235.6360441629204</v>
          </cell>
          <cell r="G12">
            <v>306.64892578000001</v>
          </cell>
        </row>
        <row r="13">
          <cell r="B13" t="str">
            <v>Azerbaijan</v>
          </cell>
          <cell r="C13" t="str">
            <v>Upper middle income</v>
          </cell>
          <cell r="D13">
            <v>3</v>
          </cell>
          <cell r="E13">
            <v>5387.9979749538343</v>
          </cell>
          <cell r="F13">
            <v>5408.0453517502292</v>
          </cell>
          <cell r="G13">
            <v>191.22731017999999</v>
          </cell>
        </row>
        <row r="14">
          <cell r="B14" t="str">
            <v>Paraguay</v>
          </cell>
          <cell r="C14" t="str">
            <v>Upper middle income</v>
          </cell>
          <cell r="D14">
            <v>3</v>
          </cell>
          <cell r="E14">
            <v>5891.4999650464106</v>
          </cell>
          <cell r="F14">
            <v>5959.4417632788554</v>
          </cell>
          <cell r="G14">
            <v>405.62542724999997</v>
          </cell>
        </row>
        <row r="15">
          <cell r="B15" t="str">
            <v>Ecuador</v>
          </cell>
          <cell r="C15" t="str">
            <v>Upper middle income</v>
          </cell>
          <cell r="D15">
            <v>3</v>
          </cell>
          <cell r="E15">
            <v>5965.1328705441592</v>
          </cell>
          <cell r="F15">
            <v>5965.1328705441592</v>
          </cell>
          <cell r="G15">
            <v>478.53002930000002</v>
          </cell>
        </row>
        <row r="16">
          <cell r="B16" t="str">
            <v>Colombia</v>
          </cell>
          <cell r="C16" t="str">
            <v>Upper middle income</v>
          </cell>
          <cell r="D16">
            <v>3</v>
          </cell>
          <cell r="E16">
            <v>6104.1367093038953</v>
          </cell>
          <cell r="F16">
            <v>6182.7070986796862</v>
          </cell>
          <cell r="G16">
            <v>477.27481079</v>
          </cell>
        </row>
        <row r="17">
          <cell r="B17" t="str">
            <v>Belize</v>
          </cell>
          <cell r="C17" t="str">
            <v>Upper middle income</v>
          </cell>
          <cell r="D17">
            <v>3</v>
          </cell>
          <cell r="E17">
            <v>6228.2673092835303</v>
          </cell>
          <cell r="F17">
            <v>6228.2673092835303</v>
          </cell>
          <cell r="G17">
            <v>277.99038696000002</v>
          </cell>
        </row>
        <row r="18">
          <cell r="B18" t="str">
            <v>Libya</v>
          </cell>
          <cell r="C18" t="str">
            <v>Upper middle income</v>
          </cell>
          <cell r="D18">
            <v>3</v>
          </cell>
          <cell r="E18">
            <v>6357.1955504380467</v>
          </cell>
          <cell r="F18">
            <v>5908.9513231650999</v>
          </cell>
          <cell r="G18">
            <v>342.23717975027751</v>
          </cell>
        </row>
        <row r="19">
          <cell r="B19" t="str">
            <v>Albania</v>
          </cell>
          <cell r="C19" t="str">
            <v>Upper middle income</v>
          </cell>
          <cell r="D19">
            <v>3</v>
          </cell>
          <cell r="E19">
            <v>6492.8720122463355</v>
          </cell>
          <cell r="F19">
            <v>6377.2030955375285</v>
          </cell>
          <cell r="G19">
            <v>350.83456421</v>
          </cell>
        </row>
        <row r="20">
          <cell r="B20" t="str">
            <v>Peru</v>
          </cell>
          <cell r="C20" t="str">
            <v>Upper middle income</v>
          </cell>
          <cell r="D20">
            <v>3</v>
          </cell>
          <cell r="E20">
            <v>6621.5743360188126</v>
          </cell>
          <cell r="F20">
            <v>6635.4639234485885</v>
          </cell>
          <cell r="G20">
            <v>388.54556273999998</v>
          </cell>
        </row>
        <row r="21">
          <cell r="B21" t="str">
            <v>North Macedonia</v>
          </cell>
          <cell r="C21" t="str">
            <v>Upper middle income</v>
          </cell>
          <cell r="D21">
            <v>3</v>
          </cell>
          <cell r="E21">
            <v>6694.6411258170874</v>
          </cell>
          <cell r="F21">
            <v>6694.6411258170874</v>
          </cell>
          <cell r="G21">
            <v>452.96640015000003</v>
          </cell>
        </row>
        <row r="22">
          <cell r="B22" t="str">
            <v>Botswana</v>
          </cell>
          <cell r="C22" t="str">
            <v>Upper middle income</v>
          </cell>
          <cell r="D22">
            <v>3</v>
          </cell>
          <cell r="E22">
            <v>6805.2212739889719</v>
          </cell>
          <cell r="F22">
            <v>7238.7960959108595</v>
          </cell>
          <cell r="G22">
            <v>362.73452759000003</v>
          </cell>
        </row>
        <row r="23">
          <cell r="B23" t="str">
            <v>South Africa</v>
          </cell>
          <cell r="C23" t="str">
            <v>Upper middle income</v>
          </cell>
          <cell r="D23">
            <v>3</v>
          </cell>
          <cell r="E23">
            <v>7055.0447759878334</v>
          </cell>
          <cell r="F23">
            <v>7055.0551762129835</v>
          </cell>
          <cell r="G23">
            <v>489.64358521000003</v>
          </cell>
        </row>
        <row r="24">
          <cell r="B24" t="str">
            <v>Thailand</v>
          </cell>
          <cell r="C24" t="str">
            <v>Upper middle income</v>
          </cell>
          <cell r="D24">
            <v>3</v>
          </cell>
          <cell r="E24">
            <v>7066.1905459532318</v>
          </cell>
          <cell r="F24">
            <v>7060.8976094160762</v>
          </cell>
          <cell r="G24">
            <v>305.08792113999999</v>
          </cell>
        </row>
        <row r="25">
          <cell r="B25" t="str">
            <v>Bosnia and Herzegovina</v>
          </cell>
          <cell r="C25" t="str">
            <v>Upper middle income</v>
          </cell>
          <cell r="D25">
            <v>3</v>
          </cell>
          <cell r="E25">
            <v>7143.3105484320968</v>
          </cell>
          <cell r="F25">
            <v>7230.1981628036556</v>
          </cell>
          <cell r="G25">
            <v>591.40643310999997</v>
          </cell>
        </row>
        <row r="26">
          <cell r="B26" t="str">
            <v>Belarus</v>
          </cell>
          <cell r="C26" t="str">
            <v>Upper middle income</v>
          </cell>
          <cell r="D26">
            <v>3</v>
          </cell>
          <cell r="E26">
            <v>7302.2577941877425</v>
          </cell>
          <cell r="F26">
            <v>7489.7189471388829</v>
          </cell>
          <cell r="G26">
            <v>408.09472656000003</v>
          </cell>
        </row>
        <row r="27">
          <cell r="B27" t="str">
            <v>Turkmenistan</v>
          </cell>
          <cell r="C27" t="str">
            <v>Upper middle income</v>
          </cell>
          <cell r="D27">
            <v>3</v>
          </cell>
          <cell r="E27">
            <v>7344.6482330579229</v>
          </cell>
          <cell r="F27">
            <v>7297.1800421940716</v>
          </cell>
          <cell r="G27">
            <v>483.74011230000002</v>
          </cell>
        </row>
        <row r="28">
          <cell r="B28" t="str">
            <v>Equatorial Guinea</v>
          </cell>
          <cell r="C28" t="str">
            <v>Upper middle income</v>
          </cell>
          <cell r="D28">
            <v>3</v>
          </cell>
          <cell r="E28">
            <v>7506.6675230608616</v>
          </cell>
          <cell r="F28">
            <v>7506.6678610370936</v>
          </cell>
          <cell r="G28">
            <v>236.62045287999999</v>
          </cell>
        </row>
        <row r="29">
          <cell r="B29" t="str">
            <v>Brazil</v>
          </cell>
          <cell r="C29" t="str">
            <v>Upper middle income</v>
          </cell>
          <cell r="D29">
            <v>3</v>
          </cell>
          <cell r="E29">
            <v>7507.1609708023352</v>
          </cell>
          <cell r="F29">
            <v>7696.785531275621</v>
          </cell>
          <cell r="G29">
            <v>700.71270751999998</v>
          </cell>
        </row>
        <row r="30">
          <cell r="B30" t="str">
            <v>Dominican Republic</v>
          </cell>
          <cell r="C30" t="str">
            <v>Upper middle income</v>
          </cell>
          <cell r="D30">
            <v>3</v>
          </cell>
          <cell r="E30">
            <v>8476.7521573097802</v>
          </cell>
          <cell r="F30">
            <v>8476.7496882797004</v>
          </cell>
          <cell r="G30">
            <v>354.09533691000001</v>
          </cell>
        </row>
        <row r="31">
          <cell r="B31" t="str">
            <v>Gabon</v>
          </cell>
          <cell r="C31" t="str">
            <v>Upper middle income</v>
          </cell>
          <cell r="D31">
            <v>3</v>
          </cell>
          <cell r="E31">
            <v>8635.3256944343739</v>
          </cell>
          <cell r="F31">
            <v>8635.797143749498</v>
          </cell>
          <cell r="G31">
            <v>228.97613525</v>
          </cell>
        </row>
        <row r="32">
          <cell r="B32" t="str">
            <v>Saint Vincent and the Grenadines</v>
          </cell>
          <cell r="C32" t="str">
            <v>Upper middle income</v>
          </cell>
          <cell r="D32">
            <v>3</v>
          </cell>
          <cell r="E32">
            <v>8666.3870410488398</v>
          </cell>
          <cell r="F32">
            <v>8360.1010591717168</v>
          </cell>
          <cell r="G32">
            <v>401.61035156000003</v>
          </cell>
        </row>
        <row r="33">
          <cell r="B33" t="str">
            <v>Grenada</v>
          </cell>
          <cell r="C33" t="str">
            <v>Upper middle income</v>
          </cell>
          <cell r="D33">
            <v>3</v>
          </cell>
          <cell r="E33">
            <v>9010.572244662606</v>
          </cell>
          <cell r="F33">
            <v>9010.5127999357992</v>
          </cell>
          <cell r="G33">
            <v>491.08206177</v>
          </cell>
        </row>
        <row r="34">
          <cell r="B34" t="str">
            <v>Mauritius</v>
          </cell>
          <cell r="C34" t="str">
            <v>Upper middle income</v>
          </cell>
          <cell r="D34">
            <v>3</v>
          </cell>
          <cell r="E34">
            <v>9106.2372023069947</v>
          </cell>
          <cell r="F34">
            <v>9062.7224758881766</v>
          </cell>
          <cell r="G34">
            <v>560.40643310999997</v>
          </cell>
        </row>
        <row r="35">
          <cell r="B35" t="str">
            <v>Serbia</v>
          </cell>
          <cell r="C35" t="str">
            <v>Upper middle income</v>
          </cell>
          <cell r="D35">
            <v>3</v>
          </cell>
          <cell r="E35">
            <v>9230.1783160260075</v>
          </cell>
          <cell r="F35">
            <v>9230.1744467456629</v>
          </cell>
          <cell r="G35">
            <v>672.32678223000005</v>
          </cell>
        </row>
        <row r="36">
          <cell r="B36" t="str">
            <v>Saint Lucia</v>
          </cell>
          <cell r="C36" t="str">
            <v>Upper middle income</v>
          </cell>
          <cell r="D36">
            <v>3</v>
          </cell>
          <cell r="E36">
            <v>9414.2262308598329</v>
          </cell>
          <cell r="F36">
            <v>9414.1377407265154</v>
          </cell>
          <cell r="G36">
            <v>607.75250243999994</v>
          </cell>
        </row>
        <row r="37">
          <cell r="B37" t="str">
            <v>Montenegro</v>
          </cell>
          <cell r="C37" t="str">
            <v>Upper middle income</v>
          </cell>
          <cell r="D37">
            <v>3</v>
          </cell>
          <cell r="E37">
            <v>9465.7039987955668</v>
          </cell>
          <cell r="F37">
            <v>9465.9664081944175</v>
          </cell>
          <cell r="G37">
            <v>866.16833496000004</v>
          </cell>
        </row>
        <row r="38">
          <cell r="B38" t="str">
            <v>Cuba</v>
          </cell>
          <cell r="C38" t="str">
            <v>Upper middle income</v>
          </cell>
          <cell r="D38">
            <v>3</v>
          </cell>
          <cell r="E38">
            <v>9499.5902023043182</v>
          </cell>
          <cell r="F38">
            <v>9499.5902023043182</v>
          </cell>
          <cell r="G38">
            <v>1186.16137695</v>
          </cell>
        </row>
        <row r="39">
          <cell r="B39" t="str">
            <v>Turkey</v>
          </cell>
          <cell r="C39" t="str">
            <v>Upper middle income</v>
          </cell>
          <cell r="D39">
            <v>3</v>
          </cell>
          <cell r="E39">
            <v>9661.23597511355</v>
          </cell>
          <cell r="F39">
            <v>9661.2277342042416</v>
          </cell>
          <cell r="G39">
            <v>395.24041748000002</v>
          </cell>
        </row>
        <row r="40">
          <cell r="B40" t="str">
            <v>Guyana</v>
          </cell>
          <cell r="C40" t="str">
            <v>Upper middle income</v>
          </cell>
          <cell r="D40">
            <v>3</v>
          </cell>
          <cell r="E40">
            <v>9998.5443113615547</v>
          </cell>
          <cell r="F40">
            <v>9998.5443113615547</v>
          </cell>
          <cell r="G40">
            <v>378.06216431000001</v>
          </cell>
        </row>
        <row r="41">
          <cell r="B41" t="str">
            <v>Mexico</v>
          </cell>
          <cell r="C41" t="str">
            <v>Upper middle income</v>
          </cell>
          <cell r="D41">
            <v>3</v>
          </cell>
          <cell r="E41">
            <v>10045.680500496319</v>
          </cell>
          <cell r="F41">
            <v>10045.676371041029</v>
          </cell>
          <cell r="G41">
            <v>538.57458496000004</v>
          </cell>
        </row>
        <row r="42">
          <cell r="B42" t="str">
            <v>Maldives</v>
          </cell>
          <cell r="C42" t="str">
            <v>Upper middle income</v>
          </cell>
          <cell r="D42">
            <v>3</v>
          </cell>
          <cell r="E42">
            <v>10366.293358406587</v>
          </cell>
          <cell r="F42">
            <v>10366.256780018268</v>
          </cell>
          <cell r="G42">
            <v>825.56903076000003</v>
          </cell>
        </row>
        <row r="43">
          <cell r="B43" t="str">
            <v>Kazakhstan</v>
          </cell>
          <cell r="C43" t="str">
            <v>Upper middle income</v>
          </cell>
          <cell r="D43">
            <v>3</v>
          </cell>
          <cell r="E43">
            <v>10373.789792436706</v>
          </cell>
          <cell r="F43">
            <v>10373.789792436706</v>
          </cell>
          <cell r="G43">
            <v>341.54208374000001</v>
          </cell>
        </row>
        <row r="44">
          <cell r="B44" t="str">
            <v>Argentina</v>
          </cell>
          <cell r="C44" t="str">
            <v>Upper middle income</v>
          </cell>
          <cell r="D44">
            <v>3</v>
          </cell>
          <cell r="E44">
            <v>10636.120195618318</v>
          </cell>
          <cell r="F44">
            <v>10636.115530198644</v>
          </cell>
          <cell r="G44">
            <v>863.71441649999997</v>
          </cell>
        </row>
        <row r="45">
          <cell r="B45" t="str">
            <v>Malaysia</v>
          </cell>
          <cell r="C45" t="str">
            <v>Upper middle income</v>
          </cell>
          <cell r="D45">
            <v>3</v>
          </cell>
          <cell r="E45">
            <v>11109.261838774477</v>
          </cell>
          <cell r="F45">
            <v>11109.265288174653</v>
          </cell>
          <cell r="G45">
            <v>418.66265869</v>
          </cell>
        </row>
        <row r="46">
          <cell r="B46" t="str">
            <v>Russian Federation</v>
          </cell>
          <cell r="C46" t="str">
            <v>Upper middle income</v>
          </cell>
          <cell r="D46">
            <v>3</v>
          </cell>
          <cell r="E46">
            <v>12194.77734375</v>
          </cell>
          <cell r="F46">
            <v>12593.1572265625</v>
          </cell>
          <cell r="G46">
            <v>773.87829590000001</v>
          </cell>
        </row>
        <row r="47">
          <cell r="B47" t="str">
            <v>Bulgaria</v>
          </cell>
          <cell r="C47" t="str">
            <v>Upper middle income</v>
          </cell>
          <cell r="D47">
            <v>3</v>
          </cell>
          <cell r="E47">
            <v>12221.496606417086</v>
          </cell>
          <cell r="F47">
            <v>12222.235645940968</v>
          </cell>
          <cell r="G47">
            <v>856.70452881000006</v>
          </cell>
        </row>
        <row r="48">
          <cell r="B48" t="str">
            <v>Costa Rica</v>
          </cell>
          <cell r="C48" t="str">
            <v>Upper middle income</v>
          </cell>
          <cell r="D48">
            <v>3</v>
          </cell>
          <cell r="E48">
            <v>12472.443729495424</v>
          </cell>
          <cell r="F48">
            <v>12537.256746175321</v>
          </cell>
          <cell r="G48">
            <v>953.08258057</v>
          </cell>
        </row>
        <row r="49">
          <cell r="B49" t="str">
            <v>China</v>
          </cell>
          <cell r="C49" t="str">
            <v>Upper middle income</v>
          </cell>
          <cell r="D49">
            <v>3</v>
          </cell>
          <cell r="E49">
            <v>12556.333120005787</v>
          </cell>
          <cell r="F49">
            <v>12617.504986300362</v>
          </cell>
          <cell r="G49">
            <v>583.43218993999994</v>
          </cell>
        </row>
        <row r="50">
          <cell r="B50" t="str">
            <v>Tajikistan</v>
          </cell>
          <cell r="C50" t="str">
            <v>Lower middle income</v>
          </cell>
          <cell r="D50">
            <v>2</v>
          </cell>
          <cell r="E50">
            <v>897.04751029341128</v>
          </cell>
          <cell r="F50">
            <v>916.69196706192179</v>
          </cell>
          <cell r="G50">
            <v>69.694892879999998</v>
          </cell>
        </row>
        <row r="51">
          <cell r="B51" t="str">
            <v>Lesotho</v>
          </cell>
          <cell r="C51" t="str">
            <v>Lower middle income</v>
          </cell>
          <cell r="D51">
            <v>2</v>
          </cell>
          <cell r="E51">
            <v>1094.0981848930298</v>
          </cell>
          <cell r="F51">
            <v>1040.308622707742</v>
          </cell>
          <cell r="G51">
            <v>107.09906769</v>
          </cell>
        </row>
        <row r="52">
          <cell r="B52" t="str">
            <v>Tanzania</v>
          </cell>
          <cell r="C52" t="str">
            <v>Lower middle income</v>
          </cell>
          <cell r="D52">
            <v>2</v>
          </cell>
          <cell r="E52">
            <v>1099.28759765625</v>
          </cell>
          <cell r="F52">
            <v>1146.03198242188</v>
          </cell>
          <cell r="G52">
            <v>39.308834079999997</v>
          </cell>
        </row>
        <row r="53">
          <cell r="B53" t="str">
            <v>Nepal</v>
          </cell>
          <cell r="C53" t="str">
            <v>Lower middle income</v>
          </cell>
          <cell r="D53">
            <v>2</v>
          </cell>
          <cell r="E53">
            <v>1208.2185338376723</v>
          </cell>
          <cell r="F53">
            <v>1229.3942052070463</v>
          </cell>
          <cell r="G53">
            <v>58.310420989999997</v>
          </cell>
        </row>
        <row r="54">
          <cell r="B54" t="str">
            <v>Myanmar</v>
          </cell>
          <cell r="C54" t="str">
            <v>Lower middle income</v>
          </cell>
          <cell r="D54">
            <v>2</v>
          </cell>
          <cell r="E54">
            <v>1209.9269422548184</v>
          </cell>
          <cell r="F54">
            <v>1210.5406876896989</v>
          </cell>
          <cell r="G54">
            <v>72.112061240000003</v>
          </cell>
        </row>
        <row r="55">
          <cell r="B55" t="str">
            <v>Kyrgyz Republic</v>
          </cell>
          <cell r="C55" t="str">
            <v>Lower middle income</v>
          </cell>
          <cell r="D55">
            <v>2</v>
          </cell>
          <cell r="E55">
            <v>1276.7003650158995</v>
          </cell>
          <cell r="F55">
            <v>1306.1779923497904</v>
          </cell>
          <cell r="G55">
            <v>63.693420410000002</v>
          </cell>
        </row>
        <row r="56">
          <cell r="B56" t="str">
            <v>Benin</v>
          </cell>
          <cell r="C56" t="str">
            <v>Lower middle income</v>
          </cell>
          <cell r="D56">
            <v>2</v>
          </cell>
          <cell r="E56">
            <v>1319.1549945174008</v>
          </cell>
          <cell r="F56">
            <v>1361.1007490583111</v>
          </cell>
          <cell r="G56">
            <v>32.127147669999999</v>
          </cell>
        </row>
        <row r="57">
          <cell r="B57" t="str">
            <v>Pakistan</v>
          </cell>
          <cell r="C57" t="str">
            <v>Lower middle income</v>
          </cell>
          <cell r="D57">
            <v>2</v>
          </cell>
          <cell r="E57">
            <v>1505.0101927942937</v>
          </cell>
          <cell r="F57">
            <v>1505.0101927945946</v>
          </cell>
          <cell r="G57">
            <v>38.177085689999998</v>
          </cell>
        </row>
        <row r="58">
          <cell r="B58" t="str">
            <v>Comoros</v>
          </cell>
          <cell r="C58" t="str">
            <v>Lower middle income</v>
          </cell>
          <cell r="D58">
            <v>2</v>
          </cell>
          <cell r="E58">
            <v>1577.4710270505241</v>
          </cell>
          <cell r="F58">
            <v>1577.4708406611785</v>
          </cell>
          <cell r="G58">
            <v>80.824401859999995</v>
          </cell>
        </row>
        <row r="59">
          <cell r="B59" t="str">
            <v>Kiribati</v>
          </cell>
          <cell r="C59" t="str">
            <v>Lower middle income</v>
          </cell>
          <cell r="D59">
            <v>2</v>
          </cell>
          <cell r="E59">
            <v>1606.4625137731427</v>
          </cell>
          <cell r="F59">
            <v>1766.1439449718821</v>
          </cell>
          <cell r="G59">
            <v>166.61772156000001</v>
          </cell>
        </row>
        <row r="60">
          <cell r="B60" t="str">
            <v>Cambodia</v>
          </cell>
          <cell r="C60" t="str">
            <v>Lower middle income</v>
          </cell>
          <cell r="D60">
            <v>2</v>
          </cell>
          <cell r="E60">
            <v>1625.2350195545368</v>
          </cell>
          <cell r="F60">
            <v>1625.2350215137969</v>
          </cell>
          <cell r="G60">
            <v>115.76464081</v>
          </cell>
        </row>
        <row r="61">
          <cell r="B61" t="str">
            <v>Senegal</v>
          </cell>
          <cell r="C61" t="str">
            <v>Lower middle income</v>
          </cell>
          <cell r="D61">
            <v>2</v>
          </cell>
          <cell r="E61">
            <v>1636.8932086429577</v>
          </cell>
          <cell r="F61">
            <v>1633.5601188060518</v>
          </cell>
          <cell r="G61">
            <v>76.77999878</v>
          </cell>
        </row>
        <row r="62">
          <cell r="B62" t="str">
            <v>Cameroon</v>
          </cell>
          <cell r="C62" t="str">
            <v>Lower middle income</v>
          </cell>
          <cell r="D62">
            <v>2</v>
          </cell>
          <cell r="E62">
            <v>1666.9327344312192</v>
          </cell>
          <cell r="F62">
            <v>1666.9328094823175</v>
          </cell>
          <cell r="G62">
            <v>58.005344389999998</v>
          </cell>
        </row>
        <row r="63">
          <cell r="B63" t="str">
            <v>Zimbabwe</v>
          </cell>
          <cell r="C63" t="str">
            <v>Lower middle income</v>
          </cell>
          <cell r="D63">
            <v>2</v>
          </cell>
          <cell r="E63">
            <v>1773.9204108807812</v>
          </cell>
          <cell r="F63">
            <v>1773.9204108807812</v>
          </cell>
          <cell r="G63">
            <v>50.676509860000003</v>
          </cell>
        </row>
        <row r="64">
          <cell r="B64" t="str">
            <v>Haiti</v>
          </cell>
          <cell r="C64" t="str">
            <v>Lower middle income</v>
          </cell>
          <cell r="D64">
            <v>2</v>
          </cell>
          <cell r="E64">
            <v>1829.5930441721093</v>
          </cell>
          <cell r="F64">
            <v>1823.7422244079578</v>
          </cell>
          <cell r="G64">
            <v>44.1798359</v>
          </cell>
        </row>
        <row r="65">
          <cell r="B65" t="str">
            <v>Angola</v>
          </cell>
          <cell r="C65" t="str">
            <v>Lower middle income</v>
          </cell>
          <cell r="D65">
            <v>2</v>
          </cell>
          <cell r="E65">
            <v>1953.5337572150786</v>
          </cell>
          <cell r="F65">
            <v>1903.7174049568771</v>
          </cell>
          <cell r="G65">
            <v>50.74262238</v>
          </cell>
        </row>
        <row r="66">
          <cell r="B66" t="str">
            <v>Uzbekistan</v>
          </cell>
          <cell r="C66" t="str">
            <v>Lower middle income</v>
          </cell>
          <cell r="D66">
            <v>2</v>
          </cell>
          <cell r="E66">
            <v>1983.0647228899177</v>
          </cell>
          <cell r="F66">
            <v>1993.4244779079504</v>
          </cell>
          <cell r="G66">
            <v>120.50444031000001</v>
          </cell>
        </row>
        <row r="67">
          <cell r="B67" t="str">
            <v>Nicaragua</v>
          </cell>
          <cell r="C67" t="str">
            <v>Lower middle income</v>
          </cell>
          <cell r="D67">
            <v>2</v>
          </cell>
          <cell r="E67">
            <v>2045.5354018901407</v>
          </cell>
          <cell r="F67">
            <v>2064.9251155031702</v>
          </cell>
          <cell r="G67">
            <v>161.19981383999999</v>
          </cell>
        </row>
        <row r="68">
          <cell r="B68" t="str">
            <v>Nigeria</v>
          </cell>
          <cell r="C68" t="str">
            <v>Lower middle income</v>
          </cell>
          <cell r="D68">
            <v>2</v>
          </cell>
          <cell r="E68">
            <v>2065.7490675092254</v>
          </cell>
          <cell r="F68">
            <v>2065.7490675092254</v>
          </cell>
          <cell r="G68">
            <v>69.761848450000002</v>
          </cell>
        </row>
        <row r="69">
          <cell r="B69" t="str">
            <v>Kenya</v>
          </cell>
          <cell r="C69" t="str">
            <v>Lower middle income</v>
          </cell>
          <cell r="D69">
            <v>2</v>
          </cell>
          <cell r="E69">
            <v>2081.7998545843807</v>
          </cell>
          <cell r="F69">
            <v>2069.6611365141775</v>
          </cell>
          <cell r="G69">
            <v>83.396186830000005</v>
          </cell>
        </row>
        <row r="70">
          <cell r="B70" t="str">
            <v>Mauritania</v>
          </cell>
          <cell r="C70" t="str">
            <v>Lower middle income</v>
          </cell>
          <cell r="D70">
            <v>2</v>
          </cell>
          <cell r="E70">
            <v>2166.046798582141</v>
          </cell>
          <cell r="F70">
            <v>2166.0447965054273</v>
          </cell>
          <cell r="G70">
            <v>59.049247739999998</v>
          </cell>
        </row>
        <row r="71">
          <cell r="B71" t="str">
            <v>India</v>
          </cell>
          <cell r="C71" t="str">
            <v>Lower middle income</v>
          </cell>
          <cell r="D71">
            <v>2</v>
          </cell>
          <cell r="E71">
            <v>2256.5904087050585</v>
          </cell>
          <cell r="F71">
            <v>2238.1271387331135</v>
          </cell>
          <cell r="G71">
            <v>56.62868881</v>
          </cell>
        </row>
        <row r="72">
          <cell r="B72" t="str">
            <v>Congo, Rep.</v>
          </cell>
          <cell r="C72" t="str">
            <v>Lower middle income</v>
          </cell>
          <cell r="D72">
            <v>2</v>
          </cell>
          <cell r="E72">
            <v>2290.3828913324373</v>
          </cell>
          <cell r="F72">
            <v>2290.3829944534259</v>
          </cell>
          <cell r="G72">
            <v>80.808357240000007</v>
          </cell>
        </row>
        <row r="73">
          <cell r="B73" t="str">
            <v>Solomon Islands</v>
          </cell>
          <cell r="C73" t="str">
            <v>Lower middle income</v>
          </cell>
          <cell r="D73">
            <v>2</v>
          </cell>
          <cell r="E73">
            <v>2304.8445674635445</v>
          </cell>
          <cell r="F73">
            <v>2232.5369564653074</v>
          </cell>
          <cell r="G73">
            <v>99.128211980000003</v>
          </cell>
        </row>
        <row r="74">
          <cell r="B74" t="str">
            <v>Sao Tome and Principe</v>
          </cell>
          <cell r="C74" t="str">
            <v>Lower middle income</v>
          </cell>
          <cell r="D74">
            <v>2</v>
          </cell>
          <cell r="E74">
            <v>2360.5435538589727</v>
          </cell>
          <cell r="F74">
            <v>2360.5435538589727</v>
          </cell>
          <cell r="G74">
            <v>106.92390442</v>
          </cell>
        </row>
        <row r="75">
          <cell r="B75" t="str">
            <v>Ghana</v>
          </cell>
          <cell r="C75" t="str">
            <v>Lower middle income</v>
          </cell>
          <cell r="D75">
            <v>2</v>
          </cell>
          <cell r="E75">
            <v>2363.2992962142162</v>
          </cell>
          <cell r="F75">
            <v>2410.877308581657</v>
          </cell>
          <cell r="G75">
            <v>84.978393550000007</v>
          </cell>
        </row>
        <row r="76">
          <cell r="B76" t="str">
            <v>Bangladesh</v>
          </cell>
          <cell r="C76" t="str">
            <v>Lower middle income</v>
          </cell>
          <cell r="D76">
            <v>2</v>
          </cell>
          <cell r="E76">
            <v>2457.9248798636086</v>
          </cell>
          <cell r="F76">
            <v>2457.9240490223556</v>
          </cell>
          <cell r="G76">
            <v>50.664131159999997</v>
          </cell>
        </row>
        <row r="77">
          <cell r="B77" t="str">
            <v>Lao PDR</v>
          </cell>
          <cell r="C77" t="str">
            <v>Lower middle income</v>
          </cell>
          <cell r="D77">
            <v>2</v>
          </cell>
          <cell r="E77">
            <v>2535.6234315210991</v>
          </cell>
          <cell r="F77">
            <v>2535.6234342733183</v>
          </cell>
          <cell r="G77">
            <v>68.291946409999994</v>
          </cell>
        </row>
        <row r="78">
          <cell r="B78" t="str">
            <v>Cote d'Ivoire</v>
          </cell>
          <cell r="C78" t="str">
            <v>Lower middle income</v>
          </cell>
          <cell r="D78">
            <v>2</v>
          </cell>
          <cell r="E78">
            <v>2549.0412972473378</v>
          </cell>
          <cell r="F78">
            <v>2613.3788930537758</v>
          </cell>
          <cell r="G78">
            <v>85.17427902</v>
          </cell>
        </row>
        <row r="79">
          <cell r="B79" t="str">
            <v>Papua New Guinea</v>
          </cell>
          <cell r="C79" t="str">
            <v>Lower middle income</v>
          </cell>
          <cell r="D79">
            <v>2</v>
          </cell>
          <cell r="E79">
            <v>2672.9457903551765</v>
          </cell>
          <cell r="F79">
            <v>2644.5371733094057</v>
          </cell>
          <cell r="G79">
            <v>63.926425930000001</v>
          </cell>
        </row>
        <row r="80">
          <cell r="B80" t="str">
            <v>Timor-Leste</v>
          </cell>
          <cell r="C80" t="str">
            <v>Lower middle income</v>
          </cell>
          <cell r="D80">
            <v>2</v>
          </cell>
          <cell r="E80">
            <v>2741.3939311183158</v>
          </cell>
          <cell r="F80">
            <v>2741.3939446243667</v>
          </cell>
          <cell r="G80">
            <v>120.86974334999999</v>
          </cell>
        </row>
        <row r="81">
          <cell r="B81" t="str">
            <v>Honduras</v>
          </cell>
          <cell r="C81" t="str">
            <v>Lower middle income</v>
          </cell>
          <cell r="D81">
            <v>2</v>
          </cell>
          <cell r="E81">
            <v>2771.7174605094606</v>
          </cell>
          <cell r="F81">
            <v>2771.7226164524714</v>
          </cell>
          <cell r="G81">
            <v>212.69731139999999</v>
          </cell>
        </row>
        <row r="82">
          <cell r="B82" t="str">
            <v>Vanuatu</v>
          </cell>
          <cell r="C82" t="str">
            <v>Lower middle income</v>
          </cell>
          <cell r="D82">
            <v>2</v>
          </cell>
          <cell r="E82">
            <v>2996.6210615448349</v>
          </cell>
          <cell r="F82">
            <v>3044.5736403195674</v>
          </cell>
          <cell r="G82">
            <v>114.22962189</v>
          </cell>
        </row>
        <row r="83">
          <cell r="B83" t="str">
            <v>Djibouti</v>
          </cell>
          <cell r="C83" t="str">
            <v>Lower middle income</v>
          </cell>
          <cell r="D83">
            <v>2</v>
          </cell>
          <cell r="E83">
            <v>3150.4367292633469</v>
          </cell>
          <cell r="F83">
            <v>3050.306281637324</v>
          </cell>
          <cell r="G83">
            <v>62.809371949999999</v>
          </cell>
        </row>
        <row r="84">
          <cell r="B84" t="str">
            <v>Bhutan</v>
          </cell>
          <cell r="C84" t="str">
            <v>Lower middle income</v>
          </cell>
          <cell r="D84">
            <v>2</v>
          </cell>
          <cell r="E84">
            <v>3266.3649051918264</v>
          </cell>
          <cell r="F84">
            <v>3266.3627737128572</v>
          </cell>
          <cell r="G84">
            <v>133.70314026</v>
          </cell>
        </row>
        <row r="85">
          <cell r="B85" t="str">
            <v>Cabo Verde</v>
          </cell>
          <cell r="C85" t="str">
            <v>Lower middle income</v>
          </cell>
          <cell r="D85">
            <v>2</v>
          </cell>
          <cell r="E85">
            <v>3293.2330543061353</v>
          </cell>
          <cell r="F85">
            <v>3557.8377754096459</v>
          </cell>
          <cell r="G85">
            <v>176.02416991999999</v>
          </cell>
        </row>
        <row r="86">
          <cell r="B86" t="str">
            <v>Bolivia</v>
          </cell>
          <cell r="C86" t="str">
            <v>Lower middle income</v>
          </cell>
          <cell r="D86">
            <v>2</v>
          </cell>
          <cell r="E86">
            <v>3345.1965887383076</v>
          </cell>
          <cell r="F86">
            <v>3345.1965883838657</v>
          </cell>
          <cell r="G86">
            <v>241.11822509999999</v>
          </cell>
        </row>
        <row r="87">
          <cell r="B87" t="str">
            <v>Philippines</v>
          </cell>
          <cell r="C87" t="str">
            <v>Lower middle income</v>
          </cell>
          <cell r="D87">
            <v>2</v>
          </cell>
          <cell r="E87">
            <v>3460.5309634440796</v>
          </cell>
          <cell r="F87">
            <v>3460.5394007762061</v>
          </cell>
          <cell r="G87">
            <v>164.73707580999999</v>
          </cell>
        </row>
        <row r="88">
          <cell r="B88" t="str">
            <v>Micronesia, Fed. Sts.</v>
          </cell>
          <cell r="C88" t="str">
            <v>Lower middle income</v>
          </cell>
          <cell r="D88">
            <v>2</v>
          </cell>
          <cell r="E88">
            <v>3571.3367688785565</v>
          </cell>
          <cell r="F88">
            <v>3571.3367688785565</v>
          </cell>
          <cell r="G88">
            <v>424.83874512</v>
          </cell>
        </row>
        <row r="89">
          <cell r="B89" t="str">
            <v>West Bank and Gaza</v>
          </cell>
          <cell r="C89" t="str">
            <v>Lower middle income</v>
          </cell>
          <cell r="D89">
            <v>2</v>
          </cell>
          <cell r="E89">
            <v>3663.9690546887523</v>
          </cell>
          <cell r="F89">
            <v>3678.6356566219401</v>
          </cell>
          <cell r="G89">
            <v>193.4166443592832</v>
          </cell>
        </row>
        <row r="90">
          <cell r="B90" t="str">
            <v>Algeria</v>
          </cell>
          <cell r="C90" t="str">
            <v>Lower middle income</v>
          </cell>
          <cell r="D90">
            <v>2</v>
          </cell>
          <cell r="E90">
            <v>3690.627877975985</v>
          </cell>
          <cell r="F90">
            <v>3700.3111946085655</v>
          </cell>
          <cell r="G90">
            <v>214.85179138000001</v>
          </cell>
        </row>
        <row r="91">
          <cell r="B91" t="str">
            <v>Egypt, Arab Rep.</v>
          </cell>
          <cell r="C91" t="str">
            <v>Lower middle income</v>
          </cell>
          <cell r="D91">
            <v>2</v>
          </cell>
          <cell r="E91">
            <v>3698.8349810586142</v>
          </cell>
          <cell r="F91">
            <v>3886.7224983901042</v>
          </cell>
          <cell r="G91">
            <v>150.90655518</v>
          </cell>
        </row>
        <row r="92">
          <cell r="B92" t="str">
            <v>Vietnam</v>
          </cell>
          <cell r="C92" t="str">
            <v>Lower middle income</v>
          </cell>
          <cell r="D92">
            <v>2</v>
          </cell>
          <cell r="E92">
            <v>3756.4891211732552</v>
          </cell>
          <cell r="F92">
            <v>3756.4891223747263</v>
          </cell>
          <cell r="G92">
            <v>166.23184204</v>
          </cell>
        </row>
        <row r="93">
          <cell r="B93" t="str">
            <v>Morocco</v>
          </cell>
          <cell r="C93" t="str">
            <v>Lower middle income</v>
          </cell>
          <cell r="D93">
            <v>2</v>
          </cell>
          <cell r="E93">
            <v>3795.38012695313</v>
          </cell>
          <cell r="F93">
            <v>3795.38696289063</v>
          </cell>
          <cell r="G93">
            <v>187.40400696</v>
          </cell>
        </row>
        <row r="94">
          <cell r="B94" t="str">
            <v>Tunisia</v>
          </cell>
          <cell r="C94" t="str">
            <v>Lower middle income</v>
          </cell>
          <cell r="D94">
            <v>2</v>
          </cell>
          <cell r="E94">
            <v>3807.1391502725401</v>
          </cell>
          <cell r="F94">
            <v>3807.1845631020587</v>
          </cell>
          <cell r="G94">
            <v>221.68467712</v>
          </cell>
        </row>
        <row r="95">
          <cell r="B95" t="str">
            <v>Samoa</v>
          </cell>
          <cell r="C95" t="str">
            <v>Lower middle income</v>
          </cell>
          <cell r="D95">
            <v>2</v>
          </cell>
          <cell r="E95">
            <v>3857.3184640180384</v>
          </cell>
          <cell r="F95">
            <v>3857.3566849383528</v>
          </cell>
          <cell r="G95">
            <v>202.43418883999999</v>
          </cell>
        </row>
        <row r="96">
          <cell r="B96" t="str">
            <v>Eswatini</v>
          </cell>
          <cell r="C96" t="str">
            <v>Lower middle income</v>
          </cell>
          <cell r="D96">
            <v>2</v>
          </cell>
          <cell r="E96">
            <v>3978.4035281759043</v>
          </cell>
          <cell r="F96">
            <v>3982.9052293168511</v>
          </cell>
          <cell r="G96">
            <v>219.10391235</v>
          </cell>
        </row>
        <row r="97">
          <cell r="B97" t="str">
            <v>Sri Lanka</v>
          </cell>
          <cell r="C97" t="str">
            <v>Lower middle income</v>
          </cell>
          <cell r="D97">
            <v>2</v>
          </cell>
          <cell r="E97">
            <v>4013.6876568360358</v>
          </cell>
          <cell r="F97">
            <v>3994.2469579055964</v>
          </cell>
          <cell r="G97">
            <v>151.05599975999999</v>
          </cell>
        </row>
        <row r="98">
          <cell r="B98" t="str">
            <v>Iran, Islamic Rep.</v>
          </cell>
          <cell r="C98" t="str">
            <v>Lower middle income</v>
          </cell>
          <cell r="D98">
            <v>2</v>
          </cell>
          <cell r="E98">
            <v>4091.2091867053427</v>
          </cell>
          <cell r="F98">
            <v>4084.2003047945796</v>
          </cell>
          <cell r="G98">
            <v>573.40447998000002</v>
          </cell>
        </row>
        <row r="99">
          <cell r="B99" t="str">
            <v>Lebanon</v>
          </cell>
          <cell r="C99" t="str">
            <v>Lower middle income</v>
          </cell>
          <cell r="D99">
            <v>2</v>
          </cell>
          <cell r="E99">
            <v>4136.1463469933205</v>
          </cell>
          <cell r="F99">
            <v>4136.1465751601254</v>
          </cell>
          <cell r="G99">
            <v>994.48999022999999</v>
          </cell>
        </row>
        <row r="100">
          <cell r="B100" t="str">
            <v>Indonesia</v>
          </cell>
          <cell r="C100" t="str">
            <v>Lower middle income</v>
          </cell>
          <cell r="D100">
            <v>2</v>
          </cell>
          <cell r="E100">
            <v>4332.7092808939624</v>
          </cell>
          <cell r="F100">
            <v>4334.2159826031366</v>
          </cell>
          <cell r="G100">
            <v>132.96333313</v>
          </cell>
        </row>
        <row r="101">
          <cell r="B101" t="str">
            <v>El Salvador</v>
          </cell>
          <cell r="C101" t="str">
            <v>Lower middle income</v>
          </cell>
          <cell r="D101">
            <v>2</v>
          </cell>
          <cell r="E101">
            <v>4551.1846614129781</v>
          </cell>
          <cell r="F101">
            <v>4664.3112226838475</v>
          </cell>
          <cell r="G101">
            <v>385.74337768999999</v>
          </cell>
        </row>
        <row r="102">
          <cell r="B102" t="str">
            <v>Mongolia</v>
          </cell>
          <cell r="C102" t="str">
            <v>Lower middle income</v>
          </cell>
          <cell r="D102">
            <v>2</v>
          </cell>
          <cell r="E102">
            <v>4566.1401543301381</v>
          </cell>
          <cell r="F102">
            <v>4566.1401310267529</v>
          </cell>
          <cell r="G102">
            <v>199.81631469999999</v>
          </cell>
        </row>
        <row r="103">
          <cell r="B103" t="str">
            <v>Ukraine</v>
          </cell>
          <cell r="C103" t="str">
            <v>Lower middle income</v>
          </cell>
          <cell r="D103">
            <v>2</v>
          </cell>
          <cell r="E103">
            <v>4835.57177734375</v>
          </cell>
          <cell r="F103">
            <v>4827.845703125</v>
          </cell>
          <cell r="G103">
            <v>269.72900391000002</v>
          </cell>
        </row>
        <row r="104">
          <cell r="B104" t="str">
            <v>Burundi</v>
          </cell>
          <cell r="C104" t="str">
            <v>Low income</v>
          </cell>
          <cell r="D104">
            <v>1</v>
          </cell>
          <cell r="E104">
            <v>221.47767622336346</v>
          </cell>
          <cell r="F104">
            <v>221.15780340632031</v>
          </cell>
          <cell r="G104">
            <v>16.420225139999999</v>
          </cell>
        </row>
        <row r="105">
          <cell r="B105" t="str">
            <v>Afghanistan</v>
          </cell>
          <cell r="C105" t="str">
            <v>Low income</v>
          </cell>
          <cell r="D105">
            <v>1</v>
          </cell>
          <cell r="E105">
            <v>368.7546141754591</v>
          </cell>
          <cell r="F105">
            <v>363.6740871130491</v>
          </cell>
          <cell r="G105">
            <v>80.288051030000005</v>
          </cell>
        </row>
        <row r="106">
          <cell r="B106" t="str">
            <v>Somalia</v>
          </cell>
          <cell r="C106" t="str">
            <v>Low income</v>
          </cell>
          <cell r="D106">
            <v>1</v>
          </cell>
          <cell r="E106">
            <v>446.98155963525892</v>
          </cell>
          <cell r="F106">
            <v>446.98155963536016</v>
          </cell>
          <cell r="G106">
            <v>21.89300014086762</v>
          </cell>
        </row>
        <row r="107">
          <cell r="B107" t="str">
            <v>Central African Republic</v>
          </cell>
          <cell r="C107" t="str">
            <v>Low income</v>
          </cell>
          <cell r="D107">
            <v>1</v>
          </cell>
          <cell r="E107">
            <v>461.13749016650792</v>
          </cell>
          <cell r="F107">
            <v>461.13751092851862</v>
          </cell>
          <cell r="G107">
            <v>41.96052933</v>
          </cell>
        </row>
        <row r="108">
          <cell r="B108" t="str">
            <v>Sierra Leone</v>
          </cell>
          <cell r="C108" t="str">
            <v>Low income</v>
          </cell>
          <cell r="D108">
            <v>1</v>
          </cell>
          <cell r="E108">
            <v>480.03921130106647</v>
          </cell>
          <cell r="F108">
            <v>504.62127217952622</v>
          </cell>
          <cell r="G108">
            <v>43.206752780000002</v>
          </cell>
        </row>
        <row r="109">
          <cell r="B109" t="str">
            <v>Mozambique</v>
          </cell>
          <cell r="C109" t="str">
            <v>Low income</v>
          </cell>
          <cell r="D109">
            <v>1</v>
          </cell>
          <cell r="E109">
            <v>491.83911277367366</v>
          </cell>
          <cell r="F109">
            <v>491.83907494797978</v>
          </cell>
          <cell r="G109">
            <v>34.283855440000004</v>
          </cell>
        </row>
        <row r="110">
          <cell r="B110" t="str">
            <v>Madagascar</v>
          </cell>
          <cell r="C110" t="str">
            <v>Low income</v>
          </cell>
          <cell r="D110">
            <v>1</v>
          </cell>
          <cell r="E110">
            <v>500.51103195065724</v>
          </cell>
          <cell r="F110">
            <v>503.35208114481054</v>
          </cell>
          <cell r="G110">
            <v>17.94573784</v>
          </cell>
        </row>
        <row r="111">
          <cell r="B111" t="str">
            <v>Syrian Arab Republic</v>
          </cell>
          <cell r="C111" t="str">
            <v>Low income</v>
          </cell>
          <cell r="D111">
            <v>1</v>
          </cell>
          <cell r="E111">
            <v>533.38523170940039</v>
          </cell>
          <cell r="F111">
            <v>537.21136142455202</v>
          </cell>
          <cell r="G111">
            <v>26.289904547577848</v>
          </cell>
        </row>
        <row r="112">
          <cell r="B112" t="str">
            <v>Congo, Dem. Rep.</v>
          </cell>
          <cell r="C112" t="str">
            <v>Low income</v>
          </cell>
          <cell r="D112">
            <v>1</v>
          </cell>
          <cell r="E112">
            <v>577.20921519982835</v>
          </cell>
          <cell r="F112">
            <v>577.20921519982835</v>
          </cell>
          <cell r="G112">
            <v>21.25385666</v>
          </cell>
        </row>
        <row r="113">
          <cell r="B113" t="str">
            <v>Niger</v>
          </cell>
          <cell r="C113" t="str">
            <v>Low income</v>
          </cell>
          <cell r="D113">
            <v>1</v>
          </cell>
          <cell r="E113">
            <v>590.6294547958986</v>
          </cell>
          <cell r="F113">
            <v>590.6294813880869</v>
          </cell>
          <cell r="G113">
            <v>35.007118230000003</v>
          </cell>
        </row>
        <row r="114">
          <cell r="B114" t="str">
            <v>Eritrea</v>
          </cell>
          <cell r="C114" t="str">
            <v>Low income</v>
          </cell>
          <cell r="D114">
            <v>1</v>
          </cell>
          <cell r="E114">
            <v>614.26</v>
          </cell>
          <cell r="F114">
            <v>643.79004231123872</v>
          </cell>
          <cell r="G114">
            <v>23.981328959999999</v>
          </cell>
        </row>
        <row r="115">
          <cell r="B115" t="str">
            <v>Malawi</v>
          </cell>
          <cell r="C115" t="str">
            <v>Low income</v>
          </cell>
          <cell r="D115">
            <v>1</v>
          </cell>
          <cell r="E115">
            <v>634.83566010530183</v>
          </cell>
          <cell r="F115">
            <v>633.60973328682223</v>
          </cell>
          <cell r="G115">
            <v>32.982479099999999</v>
          </cell>
        </row>
        <row r="116">
          <cell r="B116" t="str">
            <v>Liberia</v>
          </cell>
          <cell r="C116" t="str">
            <v>Low income</v>
          </cell>
          <cell r="D116">
            <v>1</v>
          </cell>
          <cell r="E116">
            <v>675.66318584915973</v>
          </cell>
          <cell r="F116">
            <v>675.66318584915973</v>
          </cell>
          <cell r="G116">
            <v>56.706123349999999</v>
          </cell>
        </row>
        <row r="117">
          <cell r="B117" t="str">
            <v>Chad</v>
          </cell>
          <cell r="C117" t="str">
            <v>Low income</v>
          </cell>
          <cell r="D117">
            <v>1</v>
          </cell>
          <cell r="E117">
            <v>685.69028412445607</v>
          </cell>
          <cell r="F117">
            <v>685.69031499661298</v>
          </cell>
          <cell r="G117">
            <v>34.801307680000001</v>
          </cell>
        </row>
        <row r="118">
          <cell r="B118" t="str">
            <v>Yemen, Rep.</v>
          </cell>
          <cell r="C118" t="str">
            <v>Low income</v>
          </cell>
          <cell r="D118">
            <v>1</v>
          </cell>
          <cell r="E118">
            <v>701.71487776794686</v>
          </cell>
          <cell r="F118">
            <v>603.70795936575064</v>
          </cell>
          <cell r="G118">
            <v>34.926041702870123</v>
          </cell>
        </row>
        <row r="119">
          <cell r="B119" t="str">
            <v>Sudan</v>
          </cell>
          <cell r="C119" t="str">
            <v>Low income</v>
          </cell>
          <cell r="D119">
            <v>1</v>
          </cell>
          <cell r="E119">
            <v>751.82135009765602</v>
          </cell>
          <cell r="F119">
            <v>749.706787109375</v>
          </cell>
          <cell r="G119">
            <v>23.394529339999998</v>
          </cell>
        </row>
        <row r="120">
          <cell r="B120" t="str">
            <v>Gambia, The</v>
          </cell>
          <cell r="C120" t="str">
            <v>Low income</v>
          </cell>
          <cell r="D120">
            <v>1</v>
          </cell>
          <cell r="E120">
            <v>772.15239514323673</v>
          </cell>
          <cell r="F120">
            <v>772.15145238398941</v>
          </cell>
          <cell r="G120">
            <v>18.580989840000001</v>
          </cell>
        </row>
        <row r="121">
          <cell r="B121" t="str">
            <v>Guinea-Bissau</v>
          </cell>
          <cell r="C121" t="str">
            <v>Low income</v>
          </cell>
          <cell r="D121">
            <v>1</v>
          </cell>
          <cell r="E121">
            <v>795.1185692604854</v>
          </cell>
          <cell r="F121">
            <v>795.11860503473497</v>
          </cell>
          <cell r="G121">
            <v>61.431941989999999</v>
          </cell>
        </row>
        <row r="122">
          <cell r="B122" t="str">
            <v>Rwanda</v>
          </cell>
          <cell r="C122" t="str">
            <v>Low income</v>
          </cell>
          <cell r="D122">
            <v>1</v>
          </cell>
          <cell r="E122">
            <v>822.34798859419959</v>
          </cell>
          <cell r="F122">
            <v>821.22819407243571</v>
          </cell>
          <cell r="G122">
            <v>57.49529648</v>
          </cell>
        </row>
        <row r="123">
          <cell r="B123" t="str">
            <v>Mali</v>
          </cell>
          <cell r="C123" t="str">
            <v>Low income</v>
          </cell>
          <cell r="D123">
            <v>1</v>
          </cell>
          <cell r="E123">
            <v>873.79486237550259</v>
          </cell>
          <cell r="F123">
            <v>881.51008863979894</v>
          </cell>
          <cell r="G123">
            <v>35.451591489999998</v>
          </cell>
        </row>
        <row r="124">
          <cell r="B124" t="str">
            <v>Uganda</v>
          </cell>
          <cell r="C124" t="str">
            <v>Low income</v>
          </cell>
          <cell r="D124">
            <v>1</v>
          </cell>
          <cell r="E124">
            <v>883.89203231127931</v>
          </cell>
          <cell r="F124">
            <v>883.46572807812845</v>
          </cell>
          <cell r="G124">
            <v>33.90138245</v>
          </cell>
        </row>
        <row r="125">
          <cell r="B125" t="str">
            <v>Burkina Faso</v>
          </cell>
          <cell r="C125" t="str">
            <v>Low income</v>
          </cell>
          <cell r="D125">
            <v>1</v>
          </cell>
          <cell r="E125">
            <v>893.07715577686326</v>
          </cell>
          <cell r="F125">
            <v>893.07719598629717</v>
          </cell>
          <cell r="G125">
            <v>54.176967619999999</v>
          </cell>
        </row>
        <row r="126">
          <cell r="B126" t="str">
            <v>Ethiopia</v>
          </cell>
          <cell r="C126" t="str">
            <v>Low income</v>
          </cell>
          <cell r="D126">
            <v>1</v>
          </cell>
          <cell r="E126">
            <v>925.07742804853365</v>
          </cell>
          <cell r="F126">
            <v>925.00069721676198</v>
          </cell>
          <cell r="G126">
            <v>28.696710589999999</v>
          </cell>
        </row>
        <row r="127">
          <cell r="B127" t="str">
            <v>Togo</v>
          </cell>
          <cell r="C127" t="str">
            <v>Low income</v>
          </cell>
          <cell r="D127">
            <v>1</v>
          </cell>
          <cell r="E127">
            <v>973.20612907613349</v>
          </cell>
          <cell r="F127">
            <v>964.05001018689461</v>
          </cell>
          <cell r="G127">
            <v>53.499797819999998</v>
          </cell>
        </row>
        <row r="128">
          <cell r="B128" t="str">
            <v>South Sudan</v>
          </cell>
          <cell r="C128" t="str">
            <v>Low income</v>
          </cell>
          <cell r="D128">
            <v>1</v>
          </cell>
          <cell r="E128">
            <v>1071.7777647554512</v>
          </cell>
          <cell r="F128">
            <v>1071.7777647554512</v>
          </cell>
          <cell r="G128">
            <v>33.23439407</v>
          </cell>
        </row>
        <row r="129">
          <cell r="B129" t="str">
            <v>Zambia</v>
          </cell>
          <cell r="C129" t="str">
            <v>Low income</v>
          </cell>
          <cell r="D129">
            <v>1</v>
          </cell>
          <cell r="E129">
            <v>1137.3436326916426</v>
          </cell>
          <cell r="F129">
            <v>1137.3443948319618</v>
          </cell>
          <cell r="G129">
            <v>53.753658289999997</v>
          </cell>
        </row>
        <row r="130">
          <cell r="B130" t="str">
            <v>Guinea</v>
          </cell>
          <cell r="C130" t="str">
            <v>Low income</v>
          </cell>
          <cell r="D130">
            <v>1</v>
          </cell>
          <cell r="E130">
            <v>1189.1759994663123</v>
          </cell>
          <cell r="F130">
            <v>1189.1759994663578</v>
          </cell>
          <cell r="G130">
            <v>46.84191895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10013922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elancet.com/article/S0140-6736(19)32989-7/fulltex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tabSelected="1" workbookViewId="0">
      <selection activeCell="B5" sqref="B5"/>
    </sheetView>
  </sheetViews>
  <sheetFormatPr defaultRowHeight="14.5"/>
  <cols>
    <col min="1" max="1" width="12.36328125" style="77" customWidth="1"/>
    <col min="2" max="2" width="15.81640625" style="78" customWidth="1"/>
    <col min="3" max="3" width="6.90625" style="79" customWidth="1"/>
    <col min="4" max="4" width="11.90625" style="80" customWidth="1"/>
    <col min="5" max="5" width="10.1796875" style="81" customWidth="1"/>
    <col min="6" max="6" width="6.26953125" style="81" customWidth="1"/>
    <col min="7" max="7" width="7.1796875" style="81" customWidth="1"/>
    <col min="8" max="9" width="6.26953125" style="81" customWidth="1"/>
    <col min="10" max="10" width="7.54296875" style="82" customWidth="1"/>
    <col min="11" max="12" width="5.7265625" style="81" customWidth="1"/>
    <col min="13" max="13" width="5.36328125" style="81" customWidth="1"/>
    <col min="14" max="14" width="6.6328125" style="83" customWidth="1"/>
    <col min="15" max="16" width="6.26953125" style="81" customWidth="1"/>
    <col min="17" max="17" width="6.36328125" style="81" customWidth="1"/>
    <col min="18" max="18" width="13.90625" style="81" customWidth="1"/>
    <col min="19" max="20" width="9.81640625" style="81" customWidth="1"/>
    <col min="21" max="21" width="10.26953125" style="81" customWidth="1"/>
    <col min="22" max="22" width="5.7265625" style="81" customWidth="1"/>
    <col min="23" max="23" width="7.453125" style="81" customWidth="1"/>
    <col min="24" max="24" width="8.90625" style="81" customWidth="1"/>
    <col min="25" max="25" width="7.36328125" style="81" customWidth="1"/>
    <col min="26" max="27" width="7" style="81" customWidth="1"/>
    <col min="28" max="28" width="7.54296875" style="81" customWidth="1"/>
    <col min="29" max="30" width="7.08984375" style="81" customWidth="1"/>
    <col min="31" max="31" width="8.08984375" style="81" customWidth="1"/>
    <col min="32" max="33" width="8.1796875" style="81" customWidth="1"/>
  </cols>
  <sheetData>
    <row r="1" spans="1:33" ht="15">
      <c r="A1" s="89" t="s">
        <v>516</v>
      </c>
    </row>
    <row r="2" spans="1:33">
      <c r="A2" s="170" t="s">
        <v>517</v>
      </c>
    </row>
    <row r="3" spans="1:33">
      <c r="A3" s="90" t="s">
        <v>518</v>
      </c>
    </row>
    <row r="4" spans="1:33">
      <c r="A4" s="90" t="s">
        <v>519</v>
      </c>
    </row>
    <row r="6" spans="1:33" ht="46">
      <c r="A6" s="32" t="s">
        <v>432</v>
      </c>
      <c r="B6" s="33" t="s">
        <v>433</v>
      </c>
      <c r="C6" s="33" t="s">
        <v>434</v>
      </c>
      <c r="D6" s="34" t="s">
        <v>435</v>
      </c>
      <c r="E6" s="32" t="s">
        <v>418</v>
      </c>
      <c r="F6" s="35" t="s">
        <v>436</v>
      </c>
      <c r="G6" s="35" t="s">
        <v>437</v>
      </c>
      <c r="H6" s="35" t="s">
        <v>438</v>
      </c>
      <c r="I6" s="35" t="s">
        <v>439</v>
      </c>
      <c r="J6" s="36" t="s">
        <v>440</v>
      </c>
      <c r="K6" s="35" t="s">
        <v>441</v>
      </c>
      <c r="L6" s="35" t="s">
        <v>442</v>
      </c>
      <c r="M6" s="35" t="s">
        <v>443</v>
      </c>
      <c r="N6" s="37" t="s">
        <v>444</v>
      </c>
      <c r="O6" s="35" t="s">
        <v>445</v>
      </c>
      <c r="P6" s="35" t="s">
        <v>446</v>
      </c>
      <c r="Q6" s="35" t="s">
        <v>447</v>
      </c>
      <c r="R6" s="35" t="s">
        <v>448</v>
      </c>
      <c r="S6" s="38" t="s">
        <v>449</v>
      </c>
      <c r="T6" s="38" t="s">
        <v>450</v>
      </c>
      <c r="U6" s="39" t="s">
        <v>451</v>
      </c>
      <c r="V6" s="39" t="s">
        <v>452</v>
      </c>
      <c r="W6" s="38" t="s">
        <v>453</v>
      </c>
      <c r="X6" s="38" t="s">
        <v>454</v>
      </c>
      <c r="Y6" s="35" t="s">
        <v>455</v>
      </c>
      <c r="Z6" s="40" t="s">
        <v>456</v>
      </c>
      <c r="AA6" s="41" t="s">
        <v>457</v>
      </c>
      <c r="AB6" s="40" t="s">
        <v>458</v>
      </c>
      <c r="AC6" s="41" t="s">
        <v>459</v>
      </c>
      <c r="AD6" s="41" t="s">
        <v>460</v>
      </c>
      <c r="AE6" s="35" t="s">
        <v>461</v>
      </c>
      <c r="AF6" s="38" t="s">
        <v>462</v>
      </c>
      <c r="AG6" s="38" t="s">
        <v>463</v>
      </c>
    </row>
    <row r="7" spans="1:33" ht="23">
      <c r="A7" s="42" t="s">
        <v>464</v>
      </c>
      <c r="B7" s="43" t="s">
        <v>465</v>
      </c>
      <c r="C7" s="43" t="s">
        <v>466</v>
      </c>
      <c r="D7" s="44" t="s">
        <v>467</v>
      </c>
      <c r="E7" s="42" t="s">
        <v>39</v>
      </c>
      <c r="F7" s="45" t="s">
        <v>468</v>
      </c>
      <c r="G7" s="45">
        <v>2020</v>
      </c>
      <c r="H7" s="46">
        <f>VLOOKUP(E7,[2]Data!$A$1:$O$65536,14,FALSE)</f>
        <v>454.06236434556394</v>
      </c>
      <c r="I7" s="46">
        <f>VLOOKUP(E7,[3]Data!$A$1:$P$65536,14,FALSE)</f>
        <v>1302.5137077473255</v>
      </c>
      <c r="J7" s="47">
        <f>AE7/I7</f>
        <v>1.9961402206635157E-3</v>
      </c>
      <c r="K7" s="46">
        <f>VLOOKUP(E7,'[4]Country parameters'!$B:$E,4,FALSE)</f>
        <v>491.83911277367366</v>
      </c>
      <c r="L7" s="46">
        <f>VLOOKUP(E7,[3]Data!$A$1:$P$65536,15,FALSE)</f>
        <v>1353.6860829721052</v>
      </c>
      <c r="M7" s="46">
        <f>EXP(1.059 + 0.63 * LN(H7))</f>
        <v>136.11331939732935</v>
      </c>
      <c r="N7" s="48">
        <f>V7/M7</f>
        <v>1.3958957201342629E-2</v>
      </c>
      <c r="O7" s="46">
        <f>VLOOKUP(E7,'[4]Country parameters'!$B:$G,6,FALSE)</f>
        <v>34.283855440000004</v>
      </c>
      <c r="P7" s="46">
        <v>108.68586489374023</v>
      </c>
      <c r="Q7" s="45" t="s">
        <v>469</v>
      </c>
      <c r="R7" s="49" t="s">
        <v>470</v>
      </c>
      <c r="S7" s="50">
        <f t="shared" ref="S7:T9" si="0">W7+$AA7+AC7+AF7</f>
        <v>7.4503519014015733</v>
      </c>
      <c r="T7" s="50">
        <f t="shared" si="0"/>
        <v>5.955351901401575</v>
      </c>
      <c r="U7" s="45" t="s">
        <v>471</v>
      </c>
      <c r="V7" s="49">
        <v>1.9</v>
      </c>
      <c r="W7" s="50">
        <f>IF($Q7="RDT",$O7*VLOOKUP($F7,$M$27:$O$30,2,FALSE),$O7*VLOOKUP($F7,$M$31:$O$34,2,FALSE))</f>
        <v>0.47856687078397775</v>
      </c>
      <c r="X7" s="50">
        <f>IF($Q7="RDT",$O7*VLOOKUP($F7,$M$27:$O$30,3,FALSE),$O7*VLOOKUP($F7,$M$31:$O$34,3,FALSE))</f>
        <v>0.47856687078397775</v>
      </c>
      <c r="Y7" s="45">
        <v>7</v>
      </c>
      <c r="Z7" s="51" t="s">
        <v>472</v>
      </c>
      <c r="AA7" s="52">
        <f>IF($Q7="RDT",VLOOKUP($F7,$V$27:$X$30,2,FALSE),VLOOKUP($F7,$V$31:$X$34,2,FALSE))</f>
        <v>3.6</v>
      </c>
      <c r="AB7" s="51" t="s">
        <v>473</v>
      </c>
      <c r="AC7" s="52">
        <f>IF(Q7="RDT",VLOOKUP($F7,$Z$27:$AC$30,3,FALSE),VLOOKUP($F7,$Z$31:$AC$34,3,FALSE))</f>
        <v>2.4</v>
      </c>
      <c r="AD7" s="52">
        <f>IF(R7="RDT",VLOOKUP($F7,$Z$27:$AC$30,4,FALSE),VLOOKUP($F7,$Z$31:$AC$34,4,FALSE))</f>
        <v>1.1000000000000001</v>
      </c>
      <c r="AE7" s="49">
        <v>2.6</v>
      </c>
      <c r="AF7" s="50">
        <f t="shared" ref="AF7:AG9" si="1">(W7+$AA7+AC7)*0.15</f>
        <v>0.97178503061759658</v>
      </c>
      <c r="AG7" s="50">
        <f t="shared" si="1"/>
        <v>0.77678503061759674</v>
      </c>
    </row>
    <row r="8" spans="1:33" ht="23">
      <c r="A8" s="42" t="s">
        <v>474</v>
      </c>
      <c r="B8" s="43" t="s">
        <v>465</v>
      </c>
      <c r="C8" s="53" t="s">
        <v>475</v>
      </c>
      <c r="D8" s="54" t="s">
        <v>476</v>
      </c>
      <c r="E8" s="42" t="s">
        <v>31</v>
      </c>
      <c r="F8" s="45" t="s">
        <v>477</v>
      </c>
      <c r="G8" s="45">
        <v>2021</v>
      </c>
      <c r="H8" s="46">
        <f>VLOOKUP(E8,[2]Data!$A$1:$O$65536,15,FALSE)</f>
        <v>2069.6611365141775</v>
      </c>
      <c r="I8" s="46">
        <f>VLOOKUP(E8,[3]Data!$A$1:$P$65536,15,FALSE)</f>
        <v>5236.6121626541126</v>
      </c>
      <c r="J8" s="47">
        <f>AE8/I8</f>
        <v>3.9034417458583741E-7</v>
      </c>
      <c r="K8" s="46">
        <f>VLOOKUP(E8,'[4]Country parameters'!$B:$E,4,FALSE)</f>
        <v>2081.7998545843807</v>
      </c>
      <c r="L8" s="46">
        <f>VLOOKUP(E8,[3]Data!$A$1:$P$65536,15,FALSE)</f>
        <v>5236.6121626541126</v>
      </c>
      <c r="M8" s="46">
        <f>EXP(1.059 + 0.63 * LN(H8))</f>
        <v>353.94385807063395</v>
      </c>
      <c r="N8" s="48">
        <f>V8/M8</f>
        <v>1.9777147817050304E-4</v>
      </c>
      <c r="O8" s="46">
        <f>VLOOKUP(E8,'[4]Country parameters'!$B:$G,6,FALSE)</f>
        <v>83.396186830000005</v>
      </c>
      <c r="P8" s="46">
        <v>113.56889499306403</v>
      </c>
      <c r="Q8" s="45" t="s">
        <v>469</v>
      </c>
      <c r="R8" s="49" t="s">
        <v>478</v>
      </c>
      <c r="S8" s="50">
        <f t="shared" si="0"/>
        <v>8.238742373122415</v>
      </c>
      <c r="T8" s="50">
        <f t="shared" si="0"/>
        <v>6.5137423731224153</v>
      </c>
      <c r="U8" s="45" t="s">
        <v>471</v>
      </c>
      <c r="V8" s="45">
        <v>7.0000000000000007E-2</v>
      </c>
      <c r="W8" s="50">
        <f>IF($Q8="RDT",$O8*VLOOKUP($F8,$M$27:$O$30,2,FALSE),$O8*VLOOKUP($F8,$M$31:$O$34,2,FALSE))</f>
        <v>1.1641238027151439</v>
      </c>
      <c r="X8" s="50">
        <f>IF($Q8="RDT",$O8*VLOOKUP($F8,$M$27:$O$30,3,FALSE),$O8*VLOOKUP($F8,$M$31:$O$34,3,FALSE))</f>
        <v>1.1641238027151439</v>
      </c>
      <c r="Y8" s="45">
        <v>1.68</v>
      </c>
      <c r="Z8" s="55" t="s">
        <v>22</v>
      </c>
      <c r="AA8" s="52">
        <f>IF($Q8="RDT",VLOOKUP($F8,$V$27:$X$30,2,FALSE),VLOOKUP($F8,$V$31:$X$34,2,FALSE))</f>
        <v>3.6</v>
      </c>
      <c r="AB8" s="55" t="s">
        <v>22</v>
      </c>
      <c r="AC8" s="52">
        <f>IF(Q8="RDT",VLOOKUP($F8,$Z$27:$AC$30,3,FALSE),VLOOKUP($F8,$Z$31:$AC$34,3,FALSE))</f>
        <v>2.4</v>
      </c>
      <c r="AD8" s="52">
        <f>IF(R8="RDT",VLOOKUP($F8,$Z$27:$AC$30,4,FALSE),VLOOKUP($F8,$Z$31:$AC$34,4,FALSE))</f>
        <v>0.9</v>
      </c>
      <c r="AE8" s="56">
        <f>0.23/112.52</f>
        <v>2.0440810522573765E-3</v>
      </c>
      <c r="AF8" s="50">
        <f t="shared" si="1"/>
        <v>1.0746185704072715</v>
      </c>
      <c r="AG8" s="50">
        <f t="shared" si="1"/>
        <v>0.84961857040727162</v>
      </c>
    </row>
    <row r="9" spans="1:33">
      <c r="A9" s="42" t="s">
        <v>479</v>
      </c>
      <c r="B9" s="57" t="s">
        <v>480</v>
      </c>
      <c r="C9" s="43" t="s">
        <v>466</v>
      </c>
      <c r="D9" s="54" t="s">
        <v>476</v>
      </c>
      <c r="E9" s="42" t="s">
        <v>347</v>
      </c>
      <c r="F9" s="45" t="s">
        <v>481</v>
      </c>
      <c r="G9" s="45">
        <v>2021</v>
      </c>
      <c r="H9" s="46">
        <f>VLOOKUP(E9,[2]Data!$A$1:$O$65536,15,FALSE)</f>
        <v>7696.785531275621</v>
      </c>
      <c r="I9" s="46">
        <f>VLOOKUP(E9,[3]Data!$A$1:$P$65536,15,FALSE)</f>
        <v>16260.098748632228</v>
      </c>
      <c r="J9" s="58" t="s">
        <v>22</v>
      </c>
      <c r="K9" s="46">
        <f>VLOOKUP(E9,'[4]Country parameters'!$B:$E,4,FALSE)</f>
        <v>7507.1609708023352</v>
      </c>
      <c r="L9" s="46">
        <f>VLOOKUP(E9,[3]Data!$A$1:$P$65536,15,FALSE)</f>
        <v>16260.098748632228</v>
      </c>
      <c r="M9" s="46">
        <f>EXP(1.059 + 0.63 * LN(H9))</f>
        <v>809.64151533522011</v>
      </c>
      <c r="N9" s="48">
        <f>V9/M9</f>
        <v>7.2007177121916413E-3</v>
      </c>
      <c r="O9" s="46">
        <f>VLOOKUP(E9,'[4]Country parameters'!$B:$G,6,FALSE)</f>
        <v>700.71270751999998</v>
      </c>
      <c r="P9" s="46">
        <v>113.56889499306403</v>
      </c>
      <c r="Q9" s="45" t="s">
        <v>469</v>
      </c>
      <c r="R9" s="59">
        <v>14.18</v>
      </c>
      <c r="S9" s="50">
        <f t="shared" si="0"/>
        <v>10.632479564826578</v>
      </c>
      <c r="T9" s="50">
        <f t="shared" si="0"/>
        <v>16.423401498914885</v>
      </c>
      <c r="U9" s="45" t="s">
        <v>482</v>
      </c>
      <c r="V9" s="45">
        <v>5.83</v>
      </c>
      <c r="W9" s="50">
        <f>IF($Q9="RDT",$O9*VLOOKUP($F9,$M$27:$O$30,2,FALSE),$O9*VLOOKUP($F9,$M$31:$O$34,2,FALSE))</f>
        <v>5.0456344041970249</v>
      </c>
      <c r="X9" s="50">
        <f>IF($Q9="RDT",$O9*VLOOKUP($F9,$M$27:$O$30,3,FALSE),$O9*VLOOKUP($F9,$M$31:$O$34,3,FALSE))</f>
        <v>9.7812186947085955</v>
      </c>
      <c r="Y9" s="60" t="s">
        <v>483</v>
      </c>
      <c r="Z9" s="55" t="s">
        <v>22</v>
      </c>
      <c r="AA9" s="52">
        <f>IF($Q9="RDT",VLOOKUP($F9,$V$27:$X$30,2,FALSE),VLOOKUP($F9,$V$31:$X$34,2,FALSE))</f>
        <v>3.6</v>
      </c>
      <c r="AB9" s="55">
        <v>0.6</v>
      </c>
      <c r="AC9" s="52">
        <f>IF(Q9="RDT",VLOOKUP($F9,$Z$27:$AC$30,3,FALSE),VLOOKUP($F9,$Z$31:$AC$34,3,FALSE))</f>
        <v>0.6</v>
      </c>
      <c r="AD9" s="52">
        <f>IF(R9="RDT",VLOOKUP($F9,$Z$27:$AC$30,4,FALSE),VLOOKUP($F9,$Z$31:$AC$34,4,FALSE))</f>
        <v>0.9</v>
      </c>
      <c r="AE9" s="60" t="s">
        <v>483</v>
      </c>
      <c r="AF9" s="50">
        <f t="shared" si="1"/>
        <v>1.3868451606295538</v>
      </c>
      <c r="AG9" s="50">
        <f t="shared" si="1"/>
        <v>2.1421828042062891</v>
      </c>
    </row>
    <row r="10" spans="1:33">
      <c r="A10" s="42" t="s">
        <v>484</v>
      </c>
      <c r="B10" s="53" t="s">
        <v>485</v>
      </c>
      <c r="C10" s="53" t="s">
        <v>475</v>
      </c>
      <c r="D10" s="61" t="s">
        <v>486</v>
      </c>
      <c r="E10" s="62" t="s">
        <v>487</v>
      </c>
      <c r="F10" s="45" t="s">
        <v>488</v>
      </c>
      <c r="G10" s="60" t="s">
        <v>483</v>
      </c>
      <c r="H10" s="60" t="s">
        <v>483</v>
      </c>
      <c r="I10" s="60" t="s">
        <v>483</v>
      </c>
      <c r="J10" s="58" t="s">
        <v>22</v>
      </c>
      <c r="K10" s="60" t="s">
        <v>483</v>
      </c>
      <c r="L10" s="60" t="s">
        <v>483</v>
      </c>
      <c r="M10" s="63" t="s">
        <v>22</v>
      </c>
      <c r="N10" s="64" t="s">
        <v>22</v>
      </c>
      <c r="O10" s="60" t="s">
        <v>483</v>
      </c>
      <c r="P10" s="60" t="s">
        <v>483</v>
      </c>
      <c r="Q10" s="45" t="s">
        <v>469</v>
      </c>
      <c r="R10" s="45" t="s">
        <v>489</v>
      </c>
      <c r="S10" s="60" t="s">
        <v>483</v>
      </c>
      <c r="T10" s="60" t="s">
        <v>483</v>
      </c>
      <c r="U10" s="45" t="s">
        <v>482</v>
      </c>
      <c r="V10" s="60" t="s">
        <v>483</v>
      </c>
      <c r="W10" s="60" t="s">
        <v>483</v>
      </c>
      <c r="X10" s="60" t="s">
        <v>483</v>
      </c>
      <c r="Y10" s="60" t="s">
        <v>483</v>
      </c>
      <c r="Z10" s="55" t="s">
        <v>22</v>
      </c>
      <c r="AA10" s="60" t="s">
        <v>483</v>
      </c>
      <c r="AB10" s="55" t="s">
        <v>22</v>
      </c>
      <c r="AC10" s="60" t="s">
        <v>483</v>
      </c>
      <c r="AD10" s="60" t="s">
        <v>483</v>
      </c>
      <c r="AE10" s="60" t="s">
        <v>483</v>
      </c>
      <c r="AF10" s="60" t="s">
        <v>483</v>
      </c>
      <c r="AG10" s="60" t="s">
        <v>483</v>
      </c>
    </row>
    <row r="11" spans="1:33">
      <c r="A11" s="42" t="s">
        <v>474</v>
      </c>
      <c r="B11" s="43" t="s">
        <v>465</v>
      </c>
      <c r="C11" s="53" t="s">
        <v>475</v>
      </c>
      <c r="D11" s="54" t="s">
        <v>476</v>
      </c>
      <c r="E11" s="42" t="s">
        <v>31</v>
      </c>
      <c r="F11" s="45" t="s">
        <v>477</v>
      </c>
      <c r="G11" s="45">
        <v>2021</v>
      </c>
      <c r="H11" s="46">
        <f>VLOOKUP(E11,[2]Data!$A$1:$O$65536,15,FALSE)</f>
        <v>2069.6611365141775</v>
      </c>
      <c r="I11" s="46">
        <f>VLOOKUP(E11,[3]Data!$A$1:$P$65536,15,FALSE)</f>
        <v>5236.6121626541126</v>
      </c>
      <c r="J11" s="58" t="s">
        <v>22</v>
      </c>
      <c r="K11" s="46">
        <f>VLOOKUP(E11,'[4]Country parameters'!$B:$E,4,FALSE)</f>
        <v>2081.7998545843807</v>
      </c>
      <c r="L11" s="46">
        <f>VLOOKUP(E11,[3]Data!$A$1:$P$65536,15,FALSE)</f>
        <v>5236.6121626541126</v>
      </c>
      <c r="M11" s="46">
        <f t="shared" ref="M11:M24" si="2">EXP(1.059 + 0.63 * LN(H11))</f>
        <v>353.94385807063395</v>
      </c>
      <c r="N11" s="58" t="s">
        <v>22</v>
      </c>
      <c r="O11" s="46">
        <f>VLOOKUP(E11,'[4]Country parameters'!$B:$G,6,FALSE)</f>
        <v>83.396186830000005</v>
      </c>
      <c r="P11" s="46">
        <v>113.56889499306403</v>
      </c>
      <c r="Q11" s="45" t="s">
        <v>469</v>
      </c>
      <c r="R11" s="59">
        <v>2.92</v>
      </c>
      <c r="S11" s="60" t="s">
        <v>483</v>
      </c>
      <c r="T11" s="60" t="s">
        <v>483</v>
      </c>
      <c r="U11" s="45" t="s">
        <v>490</v>
      </c>
      <c r="V11" s="60" t="s">
        <v>483</v>
      </c>
      <c r="W11" s="60" t="s">
        <v>483</v>
      </c>
      <c r="X11" s="60" t="s">
        <v>483</v>
      </c>
      <c r="Y11" s="60" t="s">
        <v>483</v>
      </c>
      <c r="Z11" s="55" t="s">
        <v>22</v>
      </c>
      <c r="AA11" s="60" t="s">
        <v>483</v>
      </c>
      <c r="AB11" s="55" t="s">
        <v>22</v>
      </c>
      <c r="AC11" s="60" t="s">
        <v>483</v>
      </c>
      <c r="AD11" s="60" t="s">
        <v>483</v>
      </c>
      <c r="AE11" s="60" t="s">
        <v>483</v>
      </c>
      <c r="AF11" s="60" t="s">
        <v>483</v>
      </c>
      <c r="AG11" s="60" t="s">
        <v>483</v>
      </c>
    </row>
    <row r="12" spans="1:33">
      <c r="A12" s="42" t="s">
        <v>464</v>
      </c>
      <c r="B12" s="43" t="s">
        <v>465</v>
      </c>
      <c r="C12" s="43" t="s">
        <v>466</v>
      </c>
      <c r="D12" s="44" t="s">
        <v>467</v>
      </c>
      <c r="E12" s="42" t="s">
        <v>39</v>
      </c>
      <c r="F12" s="45" t="s">
        <v>468</v>
      </c>
      <c r="G12" s="45">
        <v>2020</v>
      </c>
      <c r="H12" s="46">
        <f>VLOOKUP(E12,[2]Data!$A$1:$O$65536,14,FALSE)</f>
        <v>454.06236434556394</v>
      </c>
      <c r="I12" s="46">
        <f>VLOOKUP(E12,[3]Data!$A$1:$P$65536,14,FALSE)</f>
        <v>1302.5137077473255</v>
      </c>
      <c r="J12" s="47">
        <f>AE12/I12</f>
        <v>1.5354924774334735E-3</v>
      </c>
      <c r="K12" s="46">
        <f>VLOOKUP(E12,'[4]Country parameters'!$B:$E,4,FALSE)</f>
        <v>491.83911277367366</v>
      </c>
      <c r="L12" s="46">
        <f>VLOOKUP(E12,[3]Data!$A$1:$P$65536,15,FALSE)</f>
        <v>1353.6860829721052</v>
      </c>
      <c r="M12" s="46">
        <f t="shared" si="2"/>
        <v>136.11331939732935</v>
      </c>
      <c r="N12" s="48">
        <f>V12/M12</f>
        <v>1.9836412865065843E-2</v>
      </c>
      <c r="O12" s="46">
        <f>VLOOKUP(E12,'[4]Country parameters'!$B:$G,6,FALSE)</f>
        <v>34.283855440000004</v>
      </c>
      <c r="P12" s="46">
        <v>108.68586489374023</v>
      </c>
      <c r="Q12" s="45" t="s">
        <v>491</v>
      </c>
      <c r="R12" s="65">
        <v>39</v>
      </c>
      <c r="S12" s="50">
        <f t="shared" ref="S12:T24" si="3">W12+$AA12+AC12+AF12</f>
        <v>32.534576578675164</v>
      </c>
      <c r="T12" s="50">
        <f t="shared" si="3"/>
        <v>32.991267863367135</v>
      </c>
      <c r="U12" s="45" t="s">
        <v>471</v>
      </c>
      <c r="V12" s="49">
        <v>2.7</v>
      </c>
      <c r="W12" s="50">
        <f t="shared" ref="W12:W24" si="4">IF($Q12="RDT",$O12*VLOOKUP($F12,$M$27:$O$30,2,FALSE),$O12*VLOOKUP($F12,$M$31:$O$34,2,FALSE))</f>
        <v>0.42426948870304149</v>
      </c>
      <c r="X12" s="50">
        <f t="shared" ref="X12:X24" si="5">IF($Q12="RDT",$O12*VLOOKUP($F12,$M$27:$O$30,3,FALSE),$O12*VLOOKUP($F12,$M$31:$O$34,3,FALSE))</f>
        <v>0.58805901162359597</v>
      </c>
      <c r="Y12" s="45">
        <v>34.5</v>
      </c>
      <c r="Z12" s="55">
        <v>33.4</v>
      </c>
      <c r="AA12" s="52">
        <f t="shared" ref="AA12:AA24" si="6">IF($Q12="RDT",VLOOKUP($F12,$V$27:$X$30,2,FALSE),VLOOKUP($F12,$V$31:$X$34,2,FALSE))</f>
        <v>27</v>
      </c>
      <c r="AB12" s="55">
        <v>1.1000000000000001</v>
      </c>
      <c r="AC12" s="52">
        <f t="shared" ref="AC12:AC24" si="7">IF(Q12="RDT",VLOOKUP($F12,$Z$27:$AC$30,3,FALSE),VLOOKUP($F12,$Z$31:$AC$34,3,FALSE))</f>
        <v>0.8666666666666667</v>
      </c>
      <c r="AD12" s="52">
        <f t="shared" ref="AD12:AD24" si="8">IF(R12="RDT",VLOOKUP($F12,$Z$27:$AC$30,4,FALSE),VLOOKUP($F12,$Z$31:$AC$34,4,FALSE))</f>
        <v>1.1000000000000001</v>
      </c>
      <c r="AE12" s="49">
        <v>2</v>
      </c>
      <c r="AF12" s="50">
        <f t="shared" ref="AF12:AG24" si="9">(W12+$AA12+AC12)*0.15</f>
        <v>4.2436404233054565</v>
      </c>
      <c r="AG12" s="50">
        <f t="shared" si="9"/>
        <v>4.3032088517435394</v>
      </c>
    </row>
    <row r="13" spans="1:33">
      <c r="A13" s="66" t="s">
        <v>492</v>
      </c>
      <c r="B13" s="43" t="s">
        <v>465</v>
      </c>
      <c r="C13" s="43" t="s">
        <v>466</v>
      </c>
      <c r="D13" s="54" t="s">
        <v>476</v>
      </c>
      <c r="E13" s="66" t="s">
        <v>29</v>
      </c>
      <c r="F13" s="67" t="s">
        <v>468</v>
      </c>
      <c r="G13" s="67">
        <v>2020</v>
      </c>
      <c r="H13" s="46">
        <f>VLOOKUP(E13,[2]Data!$A$1:$O$65536,14,FALSE)</f>
        <v>918.65259407741826</v>
      </c>
      <c r="I13" s="46">
        <f>VLOOKUP(E13,[3]Data!$A$1:$P$65536,14,FALSE)</f>
        <v>2379.4478875479595</v>
      </c>
      <c r="J13" s="47">
        <f>AE13/I13</f>
        <v>6.3039834066118687E-4</v>
      </c>
      <c r="K13" s="46">
        <f>VLOOKUP(E13,'[4]Country parameters'!$B:$E,4,FALSE)</f>
        <v>925.07742804853365</v>
      </c>
      <c r="L13" s="46">
        <f>VLOOKUP(E13,[3]Data!$A$1:$P$65536,15,FALSE)</f>
        <v>2559.0973237926059</v>
      </c>
      <c r="M13" s="46">
        <f t="shared" si="2"/>
        <v>212.17938141713429</v>
      </c>
      <c r="N13" s="48">
        <f>V13/M13</f>
        <v>1.4468889387345935E-2</v>
      </c>
      <c r="O13" s="46">
        <f>VLOOKUP(E13,'[4]Country parameters'!$B:$G,6,FALSE)</f>
        <v>28.696710589999999</v>
      </c>
      <c r="P13" s="46">
        <v>108.68586489374023</v>
      </c>
      <c r="Q13" s="67" t="s">
        <v>491</v>
      </c>
      <c r="R13" s="59">
        <v>5.24</v>
      </c>
      <c r="S13" s="50">
        <f t="shared" si="3"/>
        <v>32.45506325331673</v>
      </c>
      <c r="T13" s="50">
        <f t="shared" si="3"/>
        <v>32.881058365002964</v>
      </c>
      <c r="U13" s="49" t="s">
        <v>493</v>
      </c>
      <c r="V13" s="67">
        <v>3.07</v>
      </c>
      <c r="W13" s="50">
        <f t="shared" si="4"/>
        <v>0.35512746665222944</v>
      </c>
      <c r="X13" s="50">
        <f t="shared" si="5"/>
        <v>0.49222466521996799</v>
      </c>
      <c r="Y13" s="68">
        <v>0.67</v>
      </c>
      <c r="Z13" s="69" t="s">
        <v>22</v>
      </c>
      <c r="AA13" s="52">
        <f t="shared" si="6"/>
        <v>27</v>
      </c>
      <c r="AB13" s="69" t="s">
        <v>22</v>
      </c>
      <c r="AC13" s="52">
        <f t="shared" si="7"/>
        <v>0.8666666666666667</v>
      </c>
      <c r="AD13" s="52">
        <f t="shared" si="8"/>
        <v>1.1000000000000001</v>
      </c>
      <c r="AE13" s="67">
        <v>1.5</v>
      </c>
      <c r="AF13" s="50">
        <f t="shared" si="9"/>
        <v>4.2332691199978347</v>
      </c>
      <c r="AG13" s="50">
        <f t="shared" si="9"/>
        <v>4.2888336997829954</v>
      </c>
    </row>
    <row r="14" spans="1:33">
      <c r="A14" s="42" t="s">
        <v>494</v>
      </c>
      <c r="B14" s="57" t="s">
        <v>480</v>
      </c>
      <c r="C14" s="43" t="s">
        <v>466</v>
      </c>
      <c r="D14" s="54" t="s">
        <v>476</v>
      </c>
      <c r="E14" s="42" t="s">
        <v>107</v>
      </c>
      <c r="F14" s="45" t="s">
        <v>477</v>
      </c>
      <c r="G14" s="45">
        <v>2021</v>
      </c>
      <c r="H14" s="46">
        <f>VLOOKUP(E14,[2]Data!$A$1:$O$65536,15,FALSE)</f>
        <v>2410.877308581657</v>
      </c>
      <c r="I14" s="46">
        <f>VLOOKUP(E14,[3]Data!$A$1:$P$65536,15,FALSE)</f>
        <v>5997.5576654161696</v>
      </c>
      <c r="J14" s="58" t="s">
        <v>22</v>
      </c>
      <c r="K14" s="46">
        <f>VLOOKUP(E14,'[4]Country parameters'!$B:$E,4,FALSE)</f>
        <v>2363.2992962142162</v>
      </c>
      <c r="L14" s="46">
        <f>VLOOKUP(E14,[3]Data!$A$1:$P$65536,15,FALSE)</f>
        <v>5997.5576654161696</v>
      </c>
      <c r="M14" s="46">
        <f t="shared" si="2"/>
        <v>389.66210762324368</v>
      </c>
      <c r="N14" s="58" t="s">
        <v>22</v>
      </c>
      <c r="O14" s="46">
        <f>VLOOKUP(E14,'[4]Country parameters'!$B:$G,6,FALSE)</f>
        <v>84.978393550000007</v>
      </c>
      <c r="P14" s="46">
        <v>113.56889499306403</v>
      </c>
      <c r="Q14" s="45" t="s">
        <v>495</v>
      </c>
      <c r="R14" s="59">
        <v>63.5</v>
      </c>
      <c r="S14" s="50">
        <f t="shared" si="3"/>
        <v>33.256034749324876</v>
      </c>
      <c r="T14" s="50">
        <f t="shared" si="3"/>
        <v>32.360613350968904</v>
      </c>
      <c r="U14" s="45" t="s">
        <v>471</v>
      </c>
      <c r="V14" s="60" t="s">
        <v>483</v>
      </c>
      <c r="W14" s="50">
        <f t="shared" si="4"/>
        <v>1.05162441970279</v>
      </c>
      <c r="X14" s="50">
        <f t="shared" si="5"/>
        <v>0.23966378345121997</v>
      </c>
      <c r="Y14" s="60" t="s">
        <v>483</v>
      </c>
      <c r="Z14" s="55" t="s">
        <v>22</v>
      </c>
      <c r="AA14" s="52">
        <f t="shared" si="6"/>
        <v>27</v>
      </c>
      <c r="AB14" s="55">
        <f>AB23</f>
        <v>0.6</v>
      </c>
      <c r="AC14" s="52">
        <f t="shared" si="7"/>
        <v>0.8666666666666667</v>
      </c>
      <c r="AD14" s="52">
        <f t="shared" si="8"/>
        <v>0.9</v>
      </c>
      <c r="AE14" s="60" t="s">
        <v>483</v>
      </c>
      <c r="AF14" s="50">
        <f t="shared" si="9"/>
        <v>4.3377436629554182</v>
      </c>
      <c r="AG14" s="50">
        <f t="shared" si="9"/>
        <v>4.2209495675176827</v>
      </c>
    </row>
    <row r="15" spans="1:33">
      <c r="A15" s="42" t="s">
        <v>496</v>
      </c>
      <c r="B15" s="53" t="s">
        <v>485</v>
      </c>
      <c r="C15" s="43" t="s">
        <v>466</v>
      </c>
      <c r="D15" s="54" t="s">
        <v>476</v>
      </c>
      <c r="E15" s="42" t="s">
        <v>31</v>
      </c>
      <c r="F15" s="45" t="s">
        <v>477</v>
      </c>
      <c r="G15" s="45">
        <v>2021</v>
      </c>
      <c r="H15" s="46">
        <f>VLOOKUP(E15,[2]Data!$A$1:$O$65536,15,FALSE)</f>
        <v>2069.6611365141775</v>
      </c>
      <c r="I15" s="46">
        <f>VLOOKUP(E15,[3]Data!$A$1:$P$65536,15,FALSE)</f>
        <v>5236.6121626541126</v>
      </c>
      <c r="J15" s="47">
        <f>AE15/I15</f>
        <v>1.5277052704138582E-5</v>
      </c>
      <c r="K15" s="46">
        <f>VLOOKUP(E15,'[4]Country parameters'!$B:$E,4,FALSE)</f>
        <v>2081.7998545843807</v>
      </c>
      <c r="L15" s="46">
        <f>VLOOKUP(E15,[3]Data!$A$1:$P$65536,15,FALSE)</f>
        <v>5236.6121626541126</v>
      </c>
      <c r="M15" s="46">
        <f t="shared" si="2"/>
        <v>353.94385807063395</v>
      </c>
      <c r="N15" s="48">
        <f>V15/M15</f>
        <v>2.5427761479064674E-4</v>
      </c>
      <c r="O15" s="46">
        <f>VLOOKUP(E15,'[4]Country parameters'!$B:$G,6,FALSE)</f>
        <v>83.396186830000005</v>
      </c>
      <c r="P15" s="46">
        <v>113.56889499306403</v>
      </c>
      <c r="Q15" s="45" t="s">
        <v>495</v>
      </c>
      <c r="R15" s="59">
        <v>18.93</v>
      </c>
      <c r="S15" s="50">
        <f t="shared" si="3"/>
        <v>33.233517610233399</v>
      </c>
      <c r="T15" s="50">
        <f t="shared" si="3"/>
        <v>32.355481725413185</v>
      </c>
      <c r="U15" s="45" t="s">
        <v>471</v>
      </c>
      <c r="V15" s="45">
        <v>0.09</v>
      </c>
      <c r="W15" s="50">
        <f t="shared" si="4"/>
        <v>1.0320442987536824</v>
      </c>
      <c r="X15" s="50">
        <f t="shared" si="5"/>
        <v>0.2352015003592946</v>
      </c>
      <c r="Y15" s="45">
        <v>17.41</v>
      </c>
      <c r="Z15" s="55" t="s">
        <v>22</v>
      </c>
      <c r="AA15" s="52">
        <f t="shared" si="6"/>
        <v>27</v>
      </c>
      <c r="AB15" s="55" t="s">
        <v>22</v>
      </c>
      <c r="AC15" s="52">
        <f t="shared" si="7"/>
        <v>0.8666666666666667</v>
      </c>
      <c r="AD15" s="52">
        <f t="shared" si="8"/>
        <v>0.9</v>
      </c>
      <c r="AE15" s="45">
        <v>0.08</v>
      </c>
      <c r="AF15" s="50">
        <f t="shared" si="9"/>
        <v>4.3348066448130522</v>
      </c>
      <c r="AG15" s="50">
        <f t="shared" si="9"/>
        <v>4.2202802250538936</v>
      </c>
    </row>
    <row r="16" spans="1:33">
      <c r="A16" s="42" t="s">
        <v>497</v>
      </c>
      <c r="B16" s="53" t="s">
        <v>485</v>
      </c>
      <c r="C16" s="43" t="s">
        <v>466</v>
      </c>
      <c r="D16" s="54" t="s">
        <v>476</v>
      </c>
      <c r="E16" s="42" t="s">
        <v>95</v>
      </c>
      <c r="F16" s="45" t="s">
        <v>481</v>
      </c>
      <c r="G16" s="45">
        <v>2019</v>
      </c>
      <c r="H16" s="46">
        <f>VLOOKUP(E16,[2]Data!$A$1:$O$65536,13,FALSE)</f>
        <v>6688.7747464964532</v>
      </c>
      <c r="I16" s="46">
        <f>VLOOKUP(E16,[3]Data!$A$1:$P$65536,13,FALSE)</f>
        <v>14439.694124749059</v>
      </c>
      <c r="J16" s="58" t="s">
        <v>22</v>
      </c>
      <c r="K16" s="46">
        <f>VLOOKUP(E16,'[4]Country parameters'!$B:$E,4,FALSE)</f>
        <v>7055.0447759878334</v>
      </c>
      <c r="L16" s="46">
        <f>VLOOKUP(E16,[3]Data!$A$1:$P$65536,15,FALSE)</f>
        <v>14689.153749342451</v>
      </c>
      <c r="M16" s="46">
        <f t="shared" si="2"/>
        <v>741.1160111385916</v>
      </c>
      <c r="N16" s="48">
        <f>V16/M16</f>
        <v>6.7465820800692165E-4</v>
      </c>
      <c r="O16" s="46">
        <f>VLOOKUP(E16,'[4]Country parameters'!$B:$G,6,FALSE)</f>
        <v>489.64358521000003</v>
      </c>
      <c r="P16" s="46">
        <v>107.28587851430804</v>
      </c>
      <c r="Q16" s="45" t="s">
        <v>495</v>
      </c>
      <c r="R16" s="45" t="s">
        <v>498</v>
      </c>
      <c r="S16" s="50">
        <f t="shared" si="3"/>
        <v>35.794653022185067</v>
      </c>
      <c r="T16" s="50">
        <f t="shared" si="3"/>
        <v>33.67307790618861</v>
      </c>
      <c r="U16" s="45" t="s">
        <v>471</v>
      </c>
      <c r="V16" s="45">
        <v>0.5</v>
      </c>
      <c r="W16" s="50">
        <f t="shared" si="4"/>
        <v>3.5257852366826645</v>
      </c>
      <c r="X16" s="50">
        <f t="shared" si="5"/>
        <v>1.3809373097292259</v>
      </c>
      <c r="Y16" s="45">
        <v>26.9</v>
      </c>
      <c r="Z16" s="55" t="s">
        <v>22</v>
      </c>
      <c r="AA16" s="52">
        <f t="shared" si="6"/>
        <v>27</v>
      </c>
      <c r="AB16" s="55" t="s">
        <v>22</v>
      </c>
      <c r="AC16" s="52">
        <f t="shared" si="7"/>
        <v>0.6</v>
      </c>
      <c r="AD16" s="52">
        <f t="shared" si="8"/>
        <v>0.9</v>
      </c>
      <c r="AE16" s="60" t="s">
        <v>483</v>
      </c>
      <c r="AF16" s="50">
        <f t="shared" si="9"/>
        <v>4.6688677855023997</v>
      </c>
      <c r="AG16" s="50">
        <f t="shared" si="9"/>
        <v>4.3921405964593836</v>
      </c>
    </row>
    <row r="17" spans="1:33">
      <c r="A17" s="42" t="s">
        <v>499</v>
      </c>
      <c r="B17" s="53" t="s">
        <v>485</v>
      </c>
      <c r="C17" s="43" t="s">
        <v>466</v>
      </c>
      <c r="D17" s="61" t="s">
        <v>486</v>
      </c>
      <c r="E17" s="42" t="s">
        <v>139</v>
      </c>
      <c r="F17" s="45" t="s">
        <v>481</v>
      </c>
      <c r="G17" s="45">
        <v>2020</v>
      </c>
      <c r="H17" s="46">
        <f>VLOOKUP(E17,[2]Data!$A$1:$O$65536,14,FALSE)</f>
        <v>10408.719124774723</v>
      </c>
      <c r="I17" s="46">
        <f>VLOOKUP(E17,[3]Data!$A$1:$P$65536,14,FALSE)</f>
        <v>17209.442953974256</v>
      </c>
      <c r="J17" s="58" t="s">
        <v>22</v>
      </c>
      <c r="K17" s="46">
        <f>VLOOKUP(E17,'[4]Country parameters'!$B:$E,4,FALSE)</f>
        <v>12556.333120005787</v>
      </c>
      <c r="L17" s="46">
        <f>VLOOKUP(E17,[3]Data!$A$1:$P$65536,15,FALSE)</f>
        <v>19484.30808652053</v>
      </c>
      <c r="M17" s="46">
        <f t="shared" si="2"/>
        <v>979.21520547035516</v>
      </c>
      <c r="N17" s="58" t="s">
        <v>22</v>
      </c>
      <c r="O17" s="46">
        <f>VLOOKUP(E17,'[4]Country parameters'!$B:$G,6,FALSE)</f>
        <v>583.43218993999994</v>
      </c>
      <c r="P17" s="46">
        <v>108.68586489374023</v>
      </c>
      <c r="Q17" s="45" t="s">
        <v>495</v>
      </c>
      <c r="R17" s="59">
        <v>37.25</v>
      </c>
      <c r="S17" s="50">
        <f t="shared" si="3"/>
        <v>36.57130007955827</v>
      </c>
      <c r="T17" s="50">
        <f t="shared" si="3"/>
        <v>33.977265718554392</v>
      </c>
      <c r="U17" s="45" t="s">
        <v>471</v>
      </c>
      <c r="V17" s="60" t="s">
        <v>483</v>
      </c>
      <c r="W17" s="50">
        <f t="shared" si="4"/>
        <v>4.2011305039637152</v>
      </c>
      <c r="X17" s="50">
        <f t="shared" si="5"/>
        <v>1.6454484509168645</v>
      </c>
      <c r="Y17" s="60" t="s">
        <v>483</v>
      </c>
      <c r="Z17" s="55" t="s">
        <v>22</v>
      </c>
      <c r="AA17" s="52">
        <f t="shared" si="6"/>
        <v>27</v>
      </c>
      <c r="AB17" s="55" t="s">
        <v>22</v>
      </c>
      <c r="AC17" s="52">
        <f t="shared" si="7"/>
        <v>0.6</v>
      </c>
      <c r="AD17" s="52">
        <f t="shared" si="8"/>
        <v>0.9</v>
      </c>
      <c r="AE17" s="60" t="s">
        <v>483</v>
      </c>
      <c r="AF17" s="50">
        <f t="shared" si="9"/>
        <v>4.770169575594557</v>
      </c>
      <c r="AG17" s="50">
        <f t="shared" si="9"/>
        <v>4.4318172676375287</v>
      </c>
    </row>
    <row r="18" spans="1:33">
      <c r="A18" s="42" t="s">
        <v>500</v>
      </c>
      <c r="B18" s="70" t="s">
        <v>501</v>
      </c>
      <c r="C18" s="43" t="s">
        <v>466</v>
      </c>
      <c r="D18" s="54" t="s">
        <v>476</v>
      </c>
      <c r="E18" s="42" t="s">
        <v>29</v>
      </c>
      <c r="F18" s="45" t="s">
        <v>468</v>
      </c>
      <c r="G18" s="45">
        <v>2019</v>
      </c>
      <c r="H18" s="46">
        <f>VLOOKUP(E18,[2]Data!$A$1:$O$65536,13,FALSE)</f>
        <v>840.44960342713068</v>
      </c>
      <c r="I18" s="46">
        <f>VLOOKUP(E18,[3]Data!$A$1:$P$65536,13,FALSE)</f>
        <v>2274.1855658346103</v>
      </c>
      <c r="J18" s="58" t="s">
        <v>22</v>
      </c>
      <c r="K18" s="46">
        <f>VLOOKUP(E18,'[4]Country parameters'!$B:$E,4,FALSE)</f>
        <v>925.07742804853365</v>
      </c>
      <c r="L18" s="46">
        <f>VLOOKUP(E18,[3]Data!$A$1:$P$65536,15,FALSE)</f>
        <v>2559.0973237926059</v>
      </c>
      <c r="M18" s="46">
        <f t="shared" si="2"/>
        <v>200.61352665119472</v>
      </c>
      <c r="N18" s="48">
        <f>V18/M18</f>
        <v>2.4325378659460089E-2</v>
      </c>
      <c r="O18" s="46">
        <f>VLOOKUP(E18,'[4]Country parameters'!$B:$G,6,FALSE)</f>
        <v>28.696710589999999</v>
      </c>
      <c r="P18" s="46">
        <v>107.28587851430804</v>
      </c>
      <c r="Q18" s="45" t="s">
        <v>495</v>
      </c>
      <c r="R18" s="71">
        <f>23.98 +V18</f>
        <v>28.86</v>
      </c>
      <c r="S18" s="50">
        <f t="shared" si="3"/>
        <v>32.45506325331673</v>
      </c>
      <c r="T18" s="50">
        <f t="shared" si="3"/>
        <v>32.881058365002964</v>
      </c>
      <c r="U18" s="45" t="s">
        <v>471</v>
      </c>
      <c r="V18" s="59">
        <v>4.88</v>
      </c>
      <c r="W18" s="50">
        <f t="shared" si="4"/>
        <v>0.35512746665222944</v>
      </c>
      <c r="X18" s="50">
        <f t="shared" si="5"/>
        <v>0.49222466521996799</v>
      </c>
      <c r="Y18" s="60" t="s">
        <v>483</v>
      </c>
      <c r="Z18" s="55" t="s">
        <v>22</v>
      </c>
      <c r="AA18" s="52">
        <f t="shared" si="6"/>
        <v>27</v>
      </c>
      <c r="AB18" s="55" t="s">
        <v>22</v>
      </c>
      <c r="AC18" s="52">
        <f t="shared" si="7"/>
        <v>0.8666666666666667</v>
      </c>
      <c r="AD18" s="52">
        <f t="shared" si="8"/>
        <v>1.1000000000000001</v>
      </c>
      <c r="AE18" s="60" t="s">
        <v>483</v>
      </c>
      <c r="AF18" s="50">
        <f t="shared" si="9"/>
        <v>4.2332691199978347</v>
      </c>
      <c r="AG18" s="50">
        <f t="shared" si="9"/>
        <v>4.2888336997829954</v>
      </c>
    </row>
    <row r="19" spans="1:33">
      <c r="A19" s="42" t="s">
        <v>500</v>
      </c>
      <c r="B19" s="70" t="s">
        <v>501</v>
      </c>
      <c r="C19" s="43" t="s">
        <v>466</v>
      </c>
      <c r="D19" s="54" t="s">
        <v>476</v>
      </c>
      <c r="E19" s="42" t="s">
        <v>163</v>
      </c>
      <c r="F19" s="45" t="s">
        <v>477</v>
      </c>
      <c r="G19" s="45">
        <v>2019</v>
      </c>
      <c r="H19" s="46">
        <f>VLOOKUP(E19,[2]Data!$A$1:$O$65536,13,FALSE)</f>
        <v>1437.1658337701017</v>
      </c>
      <c r="I19" s="46">
        <f>VLOOKUP(E19,[3]Data!$A$1:$P$65536,13,FALSE)</f>
        <v>5376.2841167282213</v>
      </c>
      <c r="J19" s="58" t="s">
        <v>22</v>
      </c>
      <c r="K19" s="46">
        <f>VLOOKUP(E19,'[4]Country parameters'!$B:$E,4,FALSE)</f>
        <v>1505.0101927942937</v>
      </c>
      <c r="L19" s="46">
        <f>VLOOKUP(E19,[3]Data!$A$1:$P$65536,15,FALSE)</f>
        <v>5773.4509170735073</v>
      </c>
      <c r="M19" s="46">
        <f t="shared" si="2"/>
        <v>281.28540155010637</v>
      </c>
      <c r="N19" s="48">
        <f>V19/M19</f>
        <v>3.8750677923320327E-3</v>
      </c>
      <c r="O19" s="46">
        <f>VLOOKUP(E19,'[4]Country parameters'!$B:$G,6,FALSE)</f>
        <v>38.177085689999998</v>
      </c>
      <c r="P19" s="46">
        <v>107.28587851430804</v>
      </c>
      <c r="Q19" s="45" t="s">
        <v>495</v>
      </c>
      <c r="R19" s="71">
        <f>23.98 +V19</f>
        <v>25.07</v>
      </c>
      <c r="S19" s="50">
        <f t="shared" si="3"/>
        <v>32.589982996778595</v>
      </c>
      <c r="T19" s="50">
        <f t="shared" si="3"/>
        <v>32.208821057067368</v>
      </c>
      <c r="U19" s="45" t="s">
        <v>471</v>
      </c>
      <c r="V19" s="59">
        <v>1.0900000000000001</v>
      </c>
      <c r="W19" s="50">
        <f t="shared" si="4"/>
        <v>0.47244898270602731</v>
      </c>
      <c r="X19" s="50">
        <f t="shared" si="5"/>
        <v>0.10767048440640742</v>
      </c>
      <c r="Y19" s="60" t="s">
        <v>483</v>
      </c>
      <c r="Z19" s="55" t="s">
        <v>22</v>
      </c>
      <c r="AA19" s="52">
        <f t="shared" si="6"/>
        <v>27</v>
      </c>
      <c r="AB19" s="55" t="s">
        <v>22</v>
      </c>
      <c r="AC19" s="52">
        <f t="shared" si="7"/>
        <v>0.8666666666666667</v>
      </c>
      <c r="AD19" s="52">
        <f t="shared" si="8"/>
        <v>0.9</v>
      </c>
      <c r="AE19" s="60" t="s">
        <v>483</v>
      </c>
      <c r="AF19" s="50">
        <f t="shared" si="9"/>
        <v>4.2508673474059036</v>
      </c>
      <c r="AG19" s="50">
        <f t="shared" si="9"/>
        <v>4.2011505726609606</v>
      </c>
    </row>
    <row r="20" spans="1:33">
      <c r="A20" s="42" t="s">
        <v>500</v>
      </c>
      <c r="B20" s="70" t="s">
        <v>501</v>
      </c>
      <c r="C20" s="43" t="s">
        <v>466</v>
      </c>
      <c r="D20" s="54" t="s">
        <v>476</v>
      </c>
      <c r="E20" s="42" t="s">
        <v>95</v>
      </c>
      <c r="F20" s="45" t="s">
        <v>481</v>
      </c>
      <c r="G20" s="45">
        <v>2019</v>
      </c>
      <c r="H20" s="46">
        <f>VLOOKUP(E20,[2]Data!$A$1:$O$65536,13,FALSE)</f>
        <v>6688.7747464964532</v>
      </c>
      <c r="I20" s="46">
        <f>VLOOKUP(E20,[3]Data!$A$1:$P$65536,13,FALSE)</f>
        <v>14439.694124749059</v>
      </c>
      <c r="J20" s="58" t="s">
        <v>22</v>
      </c>
      <c r="K20" s="46">
        <f>VLOOKUP(E20,'[4]Country parameters'!$B:$E,4,FALSE)</f>
        <v>7055.0447759878334</v>
      </c>
      <c r="L20" s="46">
        <f>VLOOKUP(E20,[3]Data!$A$1:$P$65536,15,FALSE)</f>
        <v>14689.153749342451</v>
      </c>
      <c r="M20" s="46">
        <f t="shared" si="2"/>
        <v>741.1160111385916</v>
      </c>
      <c r="N20" s="48">
        <f>V20/M20</f>
        <v>2.3140776534637413E-2</v>
      </c>
      <c r="O20" s="46">
        <f>VLOOKUP(E20,'[4]Country parameters'!$B:$G,6,FALSE)</f>
        <v>489.64358521000003</v>
      </c>
      <c r="P20" s="46">
        <v>107.28587851430804</v>
      </c>
      <c r="Q20" s="45" t="s">
        <v>495</v>
      </c>
      <c r="R20" s="71">
        <f>23.98 +V20</f>
        <v>41.129999999999995</v>
      </c>
      <c r="S20" s="50">
        <f t="shared" si="3"/>
        <v>35.794653022185067</v>
      </c>
      <c r="T20" s="50">
        <f t="shared" si="3"/>
        <v>33.67307790618861</v>
      </c>
      <c r="U20" s="45" t="s">
        <v>471</v>
      </c>
      <c r="V20" s="59">
        <v>17.149999999999999</v>
      </c>
      <c r="W20" s="50">
        <f t="shared" si="4"/>
        <v>3.5257852366826645</v>
      </c>
      <c r="X20" s="50">
        <f t="shared" si="5"/>
        <v>1.3809373097292259</v>
      </c>
      <c r="Y20" s="60" t="s">
        <v>483</v>
      </c>
      <c r="Z20" s="55" t="s">
        <v>22</v>
      </c>
      <c r="AA20" s="52">
        <f t="shared" si="6"/>
        <v>27</v>
      </c>
      <c r="AB20" s="55" t="s">
        <v>22</v>
      </c>
      <c r="AC20" s="52">
        <f t="shared" si="7"/>
        <v>0.6</v>
      </c>
      <c r="AD20" s="52">
        <f t="shared" si="8"/>
        <v>0.9</v>
      </c>
      <c r="AE20" s="60" t="s">
        <v>483</v>
      </c>
      <c r="AF20" s="50">
        <f t="shared" si="9"/>
        <v>4.6688677855023997</v>
      </c>
      <c r="AG20" s="50">
        <f t="shared" si="9"/>
        <v>4.3921405964593836</v>
      </c>
    </row>
    <row r="21" spans="1:33">
      <c r="A21" s="42" t="s">
        <v>502</v>
      </c>
      <c r="B21" s="72" t="s">
        <v>503</v>
      </c>
      <c r="C21" s="43" t="s">
        <v>466</v>
      </c>
      <c r="D21" s="61" t="s">
        <v>486</v>
      </c>
      <c r="E21" s="62" t="s">
        <v>139</v>
      </c>
      <c r="F21" s="45" t="s">
        <v>481</v>
      </c>
      <c r="G21" s="45">
        <v>2020</v>
      </c>
      <c r="H21" s="46">
        <f>VLOOKUP(E21,[2]Data!$A$1:$O$65536,14,FALSE)</f>
        <v>10408.719124774723</v>
      </c>
      <c r="I21" s="46">
        <f>VLOOKUP(E21,[3]Data!$A$1:$P$65536,14,FALSE)</f>
        <v>17209.442953974256</v>
      </c>
      <c r="J21" s="58" t="s">
        <v>22</v>
      </c>
      <c r="K21" s="46">
        <f>VLOOKUP(E21,'[4]Country parameters'!$B:$E,4,FALSE)</f>
        <v>12556.333120005787</v>
      </c>
      <c r="L21" s="46">
        <f>VLOOKUP(E21,[3]Data!$A$1:$P$65536,15,FALSE)</f>
        <v>19484.30808652053</v>
      </c>
      <c r="M21" s="46">
        <f t="shared" si="2"/>
        <v>979.21520547035516</v>
      </c>
      <c r="N21" s="58" t="s">
        <v>22</v>
      </c>
      <c r="O21" s="46">
        <f>VLOOKUP(E21,'[4]Country parameters'!$B:$G,6,FALSE)</f>
        <v>583.43218993999994</v>
      </c>
      <c r="P21" s="46">
        <v>108.68586489374023</v>
      </c>
      <c r="Q21" s="45" t="s">
        <v>495</v>
      </c>
      <c r="R21" s="59">
        <v>40.46</v>
      </c>
      <c r="S21" s="50">
        <f t="shared" si="3"/>
        <v>36.57130007955827</v>
      </c>
      <c r="T21" s="50">
        <f t="shared" si="3"/>
        <v>33.977265718554392</v>
      </c>
      <c r="U21" s="45" t="s">
        <v>504</v>
      </c>
      <c r="V21" s="60" t="s">
        <v>483</v>
      </c>
      <c r="W21" s="50">
        <f t="shared" si="4"/>
        <v>4.2011305039637152</v>
      </c>
      <c r="X21" s="50">
        <f t="shared" si="5"/>
        <v>1.6454484509168645</v>
      </c>
      <c r="Y21" s="60" t="s">
        <v>483</v>
      </c>
      <c r="Z21" s="55" t="s">
        <v>22</v>
      </c>
      <c r="AA21" s="52">
        <f t="shared" si="6"/>
        <v>27</v>
      </c>
      <c r="AB21" s="55" t="s">
        <v>22</v>
      </c>
      <c r="AC21" s="52">
        <f t="shared" si="7"/>
        <v>0.6</v>
      </c>
      <c r="AD21" s="52">
        <f t="shared" si="8"/>
        <v>0.9</v>
      </c>
      <c r="AE21" s="60" t="s">
        <v>483</v>
      </c>
      <c r="AF21" s="50">
        <f t="shared" si="9"/>
        <v>4.770169575594557</v>
      </c>
      <c r="AG21" s="50">
        <f t="shared" si="9"/>
        <v>4.4318172676375287</v>
      </c>
    </row>
    <row r="22" spans="1:33">
      <c r="A22" s="42" t="s">
        <v>505</v>
      </c>
      <c r="B22" s="57" t="s">
        <v>506</v>
      </c>
      <c r="C22" s="43" t="s">
        <v>466</v>
      </c>
      <c r="D22" s="61" t="s">
        <v>486</v>
      </c>
      <c r="E22" s="42" t="s">
        <v>161</v>
      </c>
      <c r="F22" s="45" t="s">
        <v>477</v>
      </c>
      <c r="G22" s="45" t="s">
        <v>507</v>
      </c>
      <c r="H22" s="46">
        <f>VLOOKUP(E22,[2]Data!$A$1:$O$65536,14,FALSE)</f>
        <v>1139.1898920238732</v>
      </c>
      <c r="I22" s="46">
        <f>VLOOKUP(E22,[3]Data!$A$1:$P$65536,14,FALSE)</f>
        <v>3972.515323307382</v>
      </c>
      <c r="J22" s="58" t="s">
        <v>22</v>
      </c>
      <c r="K22" s="46">
        <f>VLOOKUP(E22,'[4]Country parameters'!$B:$E,4,FALSE)</f>
        <v>1208.2185338376723</v>
      </c>
      <c r="L22" s="46">
        <f>VLOOKUP(E22,[3]Data!$A$1:$P$65536,15,FALSE)</f>
        <v>4252.3751750596812</v>
      </c>
      <c r="M22" s="46">
        <f t="shared" si="2"/>
        <v>242.98161466903912</v>
      </c>
      <c r="N22" s="58" t="s">
        <v>22</v>
      </c>
      <c r="O22" s="46">
        <f>VLOOKUP(E22,'[4]Country parameters'!$B:$G,6,FALSE)</f>
        <v>58.310420989999997</v>
      </c>
      <c r="P22" s="46">
        <v>108.68586489374023</v>
      </c>
      <c r="Q22" s="45" t="s">
        <v>495</v>
      </c>
      <c r="R22" s="59">
        <v>36.96</v>
      </c>
      <c r="S22" s="50">
        <f t="shared" si="3"/>
        <v>32.876510101988579</v>
      </c>
      <c r="T22" s="50">
        <f t="shared" si="3"/>
        <v>32.274120196959302</v>
      </c>
      <c r="U22" s="45" t="s">
        <v>508</v>
      </c>
      <c r="V22" s="60" t="s">
        <v>483</v>
      </c>
      <c r="W22" s="50">
        <f t="shared" si="4"/>
        <v>0.72160298723644356</v>
      </c>
      <c r="X22" s="50">
        <f t="shared" si="5"/>
        <v>0.16445234518200455</v>
      </c>
      <c r="Y22" s="60" t="s">
        <v>483</v>
      </c>
      <c r="Z22" s="55" t="s">
        <v>22</v>
      </c>
      <c r="AA22" s="52">
        <f t="shared" si="6"/>
        <v>27</v>
      </c>
      <c r="AB22" s="55" t="s">
        <v>22</v>
      </c>
      <c r="AC22" s="52">
        <f t="shared" si="7"/>
        <v>0.8666666666666667</v>
      </c>
      <c r="AD22" s="52">
        <f t="shared" si="8"/>
        <v>0.9</v>
      </c>
      <c r="AE22" s="60" t="s">
        <v>483</v>
      </c>
      <c r="AF22" s="50">
        <f t="shared" si="9"/>
        <v>4.2882404480854666</v>
      </c>
      <c r="AG22" s="50">
        <f t="shared" si="9"/>
        <v>4.2096678517772999</v>
      </c>
    </row>
    <row r="23" spans="1:33">
      <c r="A23" s="42" t="s">
        <v>479</v>
      </c>
      <c r="B23" s="57" t="s">
        <v>480</v>
      </c>
      <c r="C23" s="43" t="s">
        <v>466</v>
      </c>
      <c r="D23" s="54" t="s">
        <v>476</v>
      </c>
      <c r="E23" s="42" t="s">
        <v>347</v>
      </c>
      <c r="F23" s="45" t="s">
        <v>481</v>
      </c>
      <c r="G23" s="45">
        <v>2021</v>
      </c>
      <c r="H23" s="46">
        <f>VLOOKUP(E23,[2]Data!$A$1:$O$65536,15,FALSE)</f>
        <v>7696.785531275621</v>
      </c>
      <c r="I23" s="46">
        <f>VLOOKUP(E23,[3]Data!$A$1:$P$65536,15,FALSE)</f>
        <v>16260.098748632228</v>
      </c>
      <c r="J23" s="58" t="s">
        <v>22</v>
      </c>
      <c r="K23" s="46">
        <f>VLOOKUP(E23,'[4]Country parameters'!$B:$E,4,FALSE)</f>
        <v>7507.1609708023352</v>
      </c>
      <c r="L23" s="46">
        <f>VLOOKUP(E23,[3]Data!$A$1:$P$65536,15,FALSE)</f>
        <v>16260.098748632228</v>
      </c>
      <c r="M23" s="46">
        <f t="shared" si="2"/>
        <v>809.64151533522011</v>
      </c>
      <c r="N23" s="48">
        <f>V23/M23</f>
        <v>7.2007177121916413E-3</v>
      </c>
      <c r="O23" s="46">
        <f>VLOOKUP(E23,'[4]Country parameters'!$B:$G,6,FALSE)</f>
        <v>700.71270751999998</v>
      </c>
      <c r="P23" s="46">
        <v>113.56889499306403</v>
      </c>
      <c r="Q23" s="45" t="s">
        <v>495</v>
      </c>
      <c r="R23" s="59">
        <v>37.630000000000003</v>
      </c>
      <c r="S23" s="50">
        <f t="shared" si="3"/>
        <v>37.542479564826579</v>
      </c>
      <c r="T23" s="50">
        <f t="shared" si="3"/>
        <v>34.357645661069689</v>
      </c>
      <c r="U23" s="45" t="s">
        <v>482</v>
      </c>
      <c r="V23" s="45">
        <v>5.83</v>
      </c>
      <c r="W23" s="50">
        <f t="shared" si="4"/>
        <v>5.0456344041970249</v>
      </c>
      <c r="X23" s="50">
        <f t="shared" si="5"/>
        <v>1.9762136183214691</v>
      </c>
      <c r="Y23" s="60" t="s">
        <v>483</v>
      </c>
      <c r="Z23" s="55" t="s">
        <v>22</v>
      </c>
      <c r="AA23" s="52">
        <f t="shared" si="6"/>
        <v>27</v>
      </c>
      <c r="AB23" s="55">
        <v>0.6</v>
      </c>
      <c r="AC23" s="52">
        <f t="shared" si="7"/>
        <v>0.6</v>
      </c>
      <c r="AD23" s="52">
        <f t="shared" si="8"/>
        <v>0.9</v>
      </c>
      <c r="AE23" s="60" t="s">
        <v>483</v>
      </c>
      <c r="AF23" s="50">
        <f t="shared" si="9"/>
        <v>4.896845160629554</v>
      </c>
      <c r="AG23" s="50">
        <f t="shared" si="9"/>
        <v>4.4814320427482199</v>
      </c>
    </row>
    <row r="24" spans="1:33">
      <c r="A24" s="42" t="s">
        <v>509</v>
      </c>
      <c r="B24" s="43" t="s">
        <v>465</v>
      </c>
      <c r="C24" s="43" t="s">
        <v>466</v>
      </c>
      <c r="D24" s="44" t="s">
        <v>467</v>
      </c>
      <c r="E24" s="42" t="s">
        <v>155</v>
      </c>
      <c r="F24" s="45" t="s">
        <v>477</v>
      </c>
      <c r="G24" s="45">
        <v>2020</v>
      </c>
      <c r="H24" s="46">
        <f>VLOOKUP(E24,[2]Data!$A$1:$O$65536,14,FALSE)</f>
        <v>1913.2197210349259</v>
      </c>
      <c r="I24" s="46">
        <f>VLOOKUP(E24,[3]Data!$A$1:$P$65536,14,FALSE)</f>
        <v>6517.7613875434081</v>
      </c>
      <c r="J24" s="58" t="s">
        <v>22</v>
      </c>
      <c r="K24" s="46">
        <f>VLOOKUP(E24,'[4]Country parameters'!$B:$E,4,FALSE)</f>
        <v>2256.5904087050585</v>
      </c>
      <c r="L24" s="46">
        <f>VLOOKUP(E24,[3]Data!$A$1:$P$65536,15,FALSE)</f>
        <v>7367.9946651159526</v>
      </c>
      <c r="M24" s="46">
        <f t="shared" si="2"/>
        <v>336.84469430455812</v>
      </c>
      <c r="N24" s="48">
        <f>V24/M24</f>
        <v>2.8202908226337016E-3</v>
      </c>
      <c r="O24" s="46">
        <f>VLOOKUP(E24,'[4]Country parameters'!$B:$G,6,FALSE)</f>
        <v>56.62868881</v>
      </c>
      <c r="P24" s="46">
        <v>108.68586489374023</v>
      </c>
      <c r="Q24" s="45" t="s">
        <v>495</v>
      </c>
      <c r="R24" s="59">
        <v>9.1999999999999993</v>
      </c>
      <c r="S24" s="50">
        <f t="shared" si="3"/>
        <v>32.852576568567819</v>
      </c>
      <c r="T24" s="50">
        <f t="shared" si="3"/>
        <v>32.268665777050913</v>
      </c>
      <c r="U24" s="45" t="s">
        <v>482</v>
      </c>
      <c r="V24" s="45">
        <v>0.95</v>
      </c>
      <c r="W24" s="50">
        <f t="shared" si="4"/>
        <v>0.7007912190444805</v>
      </c>
      <c r="X24" s="50">
        <f t="shared" si="5"/>
        <v>0.15970937134862279</v>
      </c>
      <c r="Y24" s="45">
        <v>8.0299999999999994</v>
      </c>
      <c r="Z24" s="55">
        <v>7.13</v>
      </c>
      <c r="AA24" s="52">
        <f t="shared" si="6"/>
        <v>27</v>
      </c>
      <c r="AB24" s="55">
        <v>0.9</v>
      </c>
      <c r="AC24" s="52">
        <f t="shared" si="7"/>
        <v>0.8666666666666667</v>
      </c>
      <c r="AD24" s="52">
        <f t="shared" si="8"/>
        <v>0.9</v>
      </c>
      <c r="AE24" s="49">
        <v>0.25</v>
      </c>
      <c r="AF24" s="50">
        <f t="shared" si="9"/>
        <v>4.2851186828566714</v>
      </c>
      <c r="AG24" s="50">
        <f t="shared" si="9"/>
        <v>4.2089564057022928</v>
      </c>
    </row>
    <row r="25" spans="1:33">
      <c r="A25" s="66" t="s">
        <v>484</v>
      </c>
      <c r="B25" s="53" t="s">
        <v>485</v>
      </c>
      <c r="C25" s="53" t="s">
        <v>475</v>
      </c>
      <c r="D25" s="61" t="s">
        <v>486</v>
      </c>
      <c r="E25" s="73" t="s">
        <v>487</v>
      </c>
      <c r="F25" s="67" t="s">
        <v>510</v>
      </c>
      <c r="G25" s="58" t="s">
        <v>22</v>
      </c>
      <c r="H25" s="58" t="s">
        <v>22</v>
      </c>
      <c r="I25" s="58" t="s">
        <v>22</v>
      </c>
      <c r="J25" s="58" t="s">
        <v>22</v>
      </c>
      <c r="K25" s="58" t="s">
        <v>22</v>
      </c>
      <c r="L25" s="58" t="s">
        <v>22</v>
      </c>
      <c r="M25" s="58" t="s">
        <v>22</v>
      </c>
      <c r="N25" s="58" t="s">
        <v>22</v>
      </c>
      <c r="O25" s="58" t="s">
        <v>22</v>
      </c>
      <c r="P25" s="58" t="s">
        <v>22</v>
      </c>
      <c r="Q25" s="67" t="s">
        <v>495</v>
      </c>
      <c r="R25" s="74" t="s">
        <v>511</v>
      </c>
      <c r="S25" s="60" t="s">
        <v>483</v>
      </c>
      <c r="T25" s="60" t="s">
        <v>483</v>
      </c>
      <c r="U25" s="67" t="s">
        <v>482</v>
      </c>
      <c r="V25" s="60" t="s">
        <v>483</v>
      </c>
      <c r="W25" s="60" t="s">
        <v>483</v>
      </c>
      <c r="X25" s="60" t="s">
        <v>483</v>
      </c>
      <c r="Y25" s="60" t="s">
        <v>483</v>
      </c>
      <c r="Z25" s="75" t="s">
        <v>22</v>
      </c>
      <c r="AA25" s="60" t="s">
        <v>483</v>
      </c>
      <c r="AB25" s="75" t="s">
        <v>22</v>
      </c>
      <c r="AC25" s="60" t="s">
        <v>483</v>
      </c>
      <c r="AD25" s="60" t="s">
        <v>483</v>
      </c>
      <c r="AE25" s="60" t="s">
        <v>483</v>
      </c>
      <c r="AF25" s="60" t="s">
        <v>483</v>
      </c>
      <c r="AG25" s="60" t="s">
        <v>483</v>
      </c>
    </row>
    <row r="26" spans="1:33">
      <c r="A26" s="66" t="s">
        <v>512</v>
      </c>
      <c r="B26" s="53" t="s">
        <v>485</v>
      </c>
      <c r="C26" s="43" t="s">
        <v>466</v>
      </c>
      <c r="D26" s="61" t="s">
        <v>486</v>
      </c>
      <c r="E26" s="66" t="s">
        <v>49</v>
      </c>
      <c r="F26" s="67" t="s">
        <v>468</v>
      </c>
      <c r="G26" s="67">
        <v>2021</v>
      </c>
      <c r="H26" s="46">
        <f>VLOOKUP(E26,[2]Data!$A$1:$O$65536,15,FALSE)</f>
        <v>883.46572807812845</v>
      </c>
      <c r="I26" s="46">
        <f>VLOOKUP(E26,[3]Data!$A$1:$P$65536,15,FALSE)</f>
        <v>2478.8241013733586</v>
      </c>
      <c r="J26" s="58" t="s">
        <v>22</v>
      </c>
      <c r="K26" s="46">
        <f>VLOOKUP(E26,'[4]Country parameters'!$B:$E,4,FALSE)</f>
        <v>883.89203231127931</v>
      </c>
      <c r="L26" s="46">
        <f>VLOOKUP(E26,[3]Data!$A$1:$P$65536,15,FALSE)</f>
        <v>2478.8241013733586</v>
      </c>
      <c r="M26" s="46">
        <f>EXP(1.059 + 0.63 * LN(H26))</f>
        <v>207.0224155227715</v>
      </c>
      <c r="N26" s="58" t="s">
        <v>22</v>
      </c>
      <c r="O26" s="46">
        <f>VLOOKUP(E26,'[4]Country parameters'!$B:$G,6,FALSE)</f>
        <v>33.90138245</v>
      </c>
      <c r="P26" s="46">
        <v>113.56889499306403</v>
      </c>
      <c r="Q26" s="67" t="s">
        <v>495</v>
      </c>
      <c r="R26" s="76">
        <v>56</v>
      </c>
      <c r="S26" s="50">
        <f>W26+$AA26+AC26+AF26</f>
        <v>32.529133422982738</v>
      </c>
      <c r="T26" s="50">
        <f>X26+$AA26+AD26+AG26</f>
        <v>32.983723373740069</v>
      </c>
      <c r="U26" s="67" t="s">
        <v>508</v>
      </c>
      <c r="V26" s="60" t="s">
        <v>483</v>
      </c>
      <c r="W26" s="50">
        <f>IF($Q26="RDT",$O26*VLOOKUP($F26,$M$27:$O$30,2,FALSE),$O26*VLOOKUP($F26,$M$31:$O$34,2,FALSE))</f>
        <v>0.41953630984006279</v>
      </c>
      <c r="X26" s="50">
        <f>IF($Q26="RDT",$O26*VLOOKUP($F26,$M$27:$O$30,3,FALSE),$O26*VLOOKUP($F26,$M$31:$O$34,3,FALSE))</f>
        <v>0.58149858586092917</v>
      </c>
      <c r="Y26" s="60" t="s">
        <v>483</v>
      </c>
      <c r="Z26" s="75" t="s">
        <v>22</v>
      </c>
      <c r="AA26" s="52">
        <f>IF($Q26="RDT",VLOOKUP($F26,$V$27:$X$30,2,FALSE),VLOOKUP($F26,$V$31:$X$34,2,FALSE))</f>
        <v>27</v>
      </c>
      <c r="AB26" s="75" t="s">
        <v>22</v>
      </c>
      <c r="AC26" s="52">
        <f>IF(Q26="RDT",VLOOKUP($F26,$Z$27:$AC$30,3,FALSE),VLOOKUP($F26,$Z$31:$AC$34,3,FALSE))</f>
        <v>0.8666666666666667</v>
      </c>
      <c r="AD26" s="52">
        <f>IF(R26="RDT",VLOOKUP($F26,$Z$27:$AC$30,4,FALSE),VLOOKUP($F26,$Z$31:$AC$34,4,FALSE))</f>
        <v>1.1000000000000001</v>
      </c>
      <c r="AE26" s="60" t="s">
        <v>483</v>
      </c>
      <c r="AF26" s="50">
        <f>(W26+$AA26+AC26)*0.15</f>
        <v>4.2429304464760094</v>
      </c>
      <c r="AG26" s="50">
        <f>(X26+$AA26+AD26)*0.15</f>
        <v>4.3022247878791395</v>
      </c>
    </row>
    <row r="27" spans="1:33">
      <c r="L27" s="81" t="s">
        <v>469</v>
      </c>
      <c r="M27" s="81" t="s">
        <v>468</v>
      </c>
      <c r="N27" s="83">
        <f>N7</f>
        <v>1.3958957201342629E-2</v>
      </c>
      <c r="O27" s="84">
        <f>N27</f>
        <v>1.3958957201342629E-2</v>
      </c>
      <c r="V27" s="81" t="s">
        <v>468</v>
      </c>
      <c r="W27" s="81">
        <v>3.6</v>
      </c>
      <c r="X27" s="81">
        <v>3.6</v>
      </c>
      <c r="Y27" s="81" t="s">
        <v>469</v>
      </c>
      <c r="Z27" s="81" t="s">
        <v>468</v>
      </c>
      <c r="AB27" s="81">
        <v>2.4</v>
      </c>
      <c r="AC27" s="81">
        <f>AB27</f>
        <v>2.4</v>
      </c>
      <c r="AE27" s="85">
        <v>0.15</v>
      </c>
    </row>
    <row r="28" spans="1:33">
      <c r="L28" s="81" t="s">
        <v>469</v>
      </c>
      <c r="M28" s="81" t="s">
        <v>477</v>
      </c>
      <c r="N28" s="83">
        <f>N27</f>
        <v>1.3958957201342629E-2</v>
      </c>
      <c r="O28" s="83">
        <f>O27</f>
        <v>1.3958957201342629E-2</v>
      </c>
      <c r="V28" s="81" t="s">
        <v>477</v>
      </c>
      <c r="W28" s="81">
        <v>3.6</v>
      </c>
      <c r="X28" s="81">
        <v>3.6</v>
      </c>
      <c r="Z28" s="81" t="s">
        <v>477</v>
      </c>
      <c r="AB28" s="81">
        <f>AB27</f>
        <v>2.4</v>
      </c>
      <c r="AC28" s="81">
        <f>AC27</f>
        <v>2.4</v>
      </c>
      <c r="AE28" s="85">
        <v>0.15</v>
      </c>
    </row>
    <row r="29" spans="1:33">
      <c r="L29" s="81" t="s">
        <v>469</v>
      </c>
      <c r="M29" s="81" t="s">
        <v>481</v>
      </c>
      <c r="N29" s="83">
        <f>N9</f>
        <v>7.2007177121916413E-3</v>
      </c>
      <c r="O29" s="84">
        <f>O27</f>
        <v>1.3958957201342629E-2</v>
      </c>
      <c r="V29" s="81" t="s">
        <v>481</v>
      </c>
      <c r="W29" s="81">
        <v>3.6</v>
      </c>
      <c r="X29" s="81">
        <v>3.6</v>
      </c>
      <c r="Y29" s="81" t="s">
        <v>469</v>
      </c>
      <c r="Z29" s="81" t="s">
        <v>481</v>
      </c>
      <c r="AB29" s="86">
        <f>AB9</f>
        <v>0.6</v>
      </c>
      <c r="AC29" s="81">
        <f>AB27</f>
        <v>2.4</v>
      </c>
      <c r="AE29" s="85">
        <v>0.15</v>
      </c>
    </row>
    <row r="30" spans="1:33">
      <c r="L30" s="81" t="s">
        <v>469</v>
      </c>
      <c r="M30" s="81" t="s">
        <v>513</v>
      </c>
      <c r="N30" s="83">
        <f>N29</f>
        <v>7.2007177121916413E-3</v>
      </c>
      <c r="O30" s="83">
        <f>O29</f>
        <v>1.3958957201342629E-2</v>
      </c>
      <c r="V30" s="81" t="s">
        <v>513</v>
      </c>
      <c r="W30" s="81">
        <v>3.6</v>
      </c>
      <c r="X30" s="81">
        <v>3.6</v>
      </c>
      <c r="Z30" s="81" t="s">
        <v>513</v>
      </c>
      <c r="AB30" s="86">
        <f>AB29</f>
        <v>0.6</v>
      </c>
      <c r="AC30" s="81">
        <f>AC29</f>
        <v>2.4</v>
      </c>
      <c r="AE30" s="85">
        <v>0.15</v>
      </c>
    </row>
    <row r="31" spans="1:33">
      <c r="L31" s="81" t="s">
        <v>495</v>
      </c>
      <c r="M31" s="81" t="s">
        <v>468</v>
      </c>
      <c r="N31" s="83">
        <f>(N12+N13+N24)/3</f>
        <v>1.2375197691681827E-2</v>
      </c>
      <c r="O31" s="83">
        <f>(N12+N13)/2</f>
        <v>1.7152651126205891E-2</v>
      </c>
      <c r="V31" s="81" t="s">
        <v>468</v>
      </c>
      <c r="W31" s="81">
        <v>27</v>
      </c>
      <c r="X31" s="81">
        <v>27</v>
      </c>
      <c r="Y31" s="81" t="s">
        <v>495</v>
      </c>
      <c r="Z31" s="81" t="s">
        <v>468</v>
      </c>
      <c r="AB31" s="87">
        <f>(AB14+AB12+AB24)/3</f>
        <v>0.8666666666666667</v>
      </c>
      <c r="AC31" s="81">
        <f>(AB12)</f>
        <v>1.1000000000000001</v>
      </c>
      <c r="AE31" s="85">
        <v>0.15</v>
      </c>
    </row>
    <row r="32" spans="1:33">
      <c r="L32" s="81" t="s">
        <v>495</v>
      </c>
      <c r="M32" s="81" t="s">
        <v>477</v>
      </c>
      <c r="N32" s="83">
        <f>(N12+N13+N24)/3</f>
        <v>1.2375197691681827E-2</v>
      </c>
      <c r="O32" s="83">
        <f>N24</f>
        <v>2.8202908226337016E-3</v>
      </c>
      <c r="V32" s="81" t="s">
        <v>477</v>
      </c>
      <c r="W32" s="81">
        <v>27</v>
      </c>
      <c r="X32" s="81">
        <v>27</v>
      </c>
      <c r="Z32" s="81" t="s">
        <v>477</v>
      </c>
      <c r="AB32" s="87">
        <f>AB31</f>
        <v>0.8666666666666667</v>
      </c>
      <c r="AC32" s="81">
        <f>AB24</f>
        <v>0.9</v>
      </c>
      <c r="AE32" s="85">
        <v>0.15</v>
      </c>
    </row>
    <row r="33" spans="1:33">
      <c r="L33" s="81" t="s">
        <v>495</v>
      </c>
      <c r="M33" s="81" t="s">
        <v>481</v>
      </c>
      <c r="N33" s="83">
        <f>N23</f>
        <v>7.2007177121916413E-3</v>
      </c>
      <c r="O33" s="83">
        <f>N24</f>
        <v>2.8202908226337016E-3</v>
      </c>
      <c r="V33" s="81" t="s">
        <v>481</v>
      </c>
      <c r="W33" s="81">
        <v>27</v>
      </c>
      <c r="X33" s="81">
        <v>27</v>
      </c>
      <c r="Z33" s="81" t="s">
        <v>481</v>
      </c>
      <c r="AB33" s="87">
        <f>AB34</f>
        <v>0.6</v>
      </c>
      <c r="AC33" s="81">
        <f>AB24</f>
        <v>0.9</v>
      </c>
      <c r="AE33" s="85">
        <v>0.15</v>
      </c>
    </row>
    <row r="34" spans="1:33">
      <c r="L34" s="81" t="s">
        <v>495</v>
      </c>
      <c r="M34" s="81" t="s">
        <v>513</v>
      </c>
      <c r="N34" s="83">
        <f>N23</f>
        <v>7.2007177121916413E-3</v>
      </c>
      <c r="O34" s="83">
        <f>N24</f>
        <v>2.8202908226337016E-3</v>
      </c>
      <c r="V34" s="81" t="s">
        <v>513</v>
      </c>
      <c r="W34" s="81">
        <v>27</v>
      </c>
      <c r="X34" s="81">
        <v>27</v>
      </c>
      <c r="Y34" s="81" t="s">
        <v>495</v>
      </c>
      <c r="Z34" s="81" t="s">
        <v>513</v>
      </c>
      <c r="AB34" s="81">
        <f>AB23</f>
        <v>0.6</v>
      </c>
      <c r="AC34" s="81">
        <f>AB24</f>
        <v>0.9</v>
      </c>
      <c r="AE34" s="85">
        <v>0.15</v>
      </c>
    </row>
    <row r="35" spans="1:33">
      <c r="A35" s="46" t="s">
        <v>514</v>
      </c>
      <c r="B35" s="46"/>
      <c r="C35" s="46"/>
      <c r="D35" s="46"/>
      <c r="E35" s="46" t="s">
        <v>35</v>
      </c>
      <c r="F35" s="46" t="s">
        <v>468</v>
      </c>
      <c r="G35" s="46"/>
      <c r="H35" s="46">
        <v>634.83566010530183</v>
      </c>
      <c r="I35" s="46">
        <v>1645.4037150301626</v>
      </c>
      <c r="J35" s="46"/>
      <c r="K35" s="46">
        <v>634.83566010530183</v>
      </c>
      <c r="L35" s="46">
        <v>1645.4037150301626</v>
      </c>
      <c r="M35" s="46">
        <v>168.11036232377634</v>
      </c>
      <c r="N35" s="46"/>
      <c r="O35" s="46">
        <v>168.11036232377634</v>
      </c>
      <c r="P35" s="46"/>
      <c r="Q35" s="46" t="s">
        <v>469</v>
      </c>
      <c r="R35" s="65">
        <v>11</v>
      </c>
      <c r="S35" s="50">
        <f t="shared" ref="S35:T40" si="10">W35+$AA35+AC35+AF35</f>
        <v>9.5986421556967656</v>
      </c>
      <c r="T35" s="50">
        <f t="shared" si="10"/>
        <v>8.1036421556967664</v>
      </c>
      <c r="U35" s="45" t="s">
        <v>471</v>
      </c>
      <c r="V35" s="60" t="s">
        <v>483</v>
      </c>
      <c r="W35" s="50">
        <f t="shared" ref="W35:W40" si="11">IF(Q35="RDT",$O35*VLOOKUP($F35,$M$27:$O$30,2,FALSE),$O35*VLOOKUP($F35,$M$31:$O$34,2,FALSE))</f>
        <v>2.3466453527797966</v>
      </c>
      <c r="X35" s="50">
        <f t="shared" ref="X35:X40" si="12">IF($Q35="RDT",$O35*VLOOKUP($F35,$M$27:$O$30,3,FALSE),$O35*VLOOKUP($F35,$M$31:$O$34,3,FALSE))</f>
        <v>2.3466453527797966</v>
      </c>
      <c r="Y35" s="45"/>
      <c r="Z35" s="55"/>
      <c r="AA35" s="52">
        <f t="shared" ref="AA35:AA40" si="13">IF($Q35="RDT",VLOOKUP($F35,$V$27:$X$30,2,FALSE),VLOOKUP($F35,$V$31:$X$34,2,FALSE))</f>
        <v>3.6</v>
      </c>
      <c r="AB35" s="55"/>
      <c r="AC35" s="52">
        <f t="shared" ref="AC35:AC40" si="14">IF(Q35="RDT",VLOOKUP($F35,$Z$27:$AC$30,3,FALSE),VLOOKUP($F35,$Z$31:$AC$34,3,FALSE))</f>
        <v>2.4</v>
      </c>
      <c r="AD35" s="52">
        <f t="shared" ref="AD35:AD40" si="15">IF(R35="RDT",VLOOKUP($F35,$Z$27:$AC$30,4,FALSE),VLOOKUP($F35,$Z$31:$AC$34,4,FALSE))</f>
        <v>1.1000000000000001</v>
      </c>
      <c r="AE35" s="49"/>
      <c r="AF35" s="50">
        <f t="shared" ref="AF35:AG40" si="16">(W35+$AA35+AC35)*0.15</f>
        <v>1.2519968029169695</v>
      </c>
      <c r="AG35" s="50">
        <f t="shared" si="16"/>
        <v>1.0569968029169694</v>
      </c>
    </row>
    <row r="36" spans="1:33">
      <c r="A36" s="46" t="s">
        <v>514</v>
      </c>
      <c r="B36" s="46"/>
      <c r="C36" s="46"/>
      <c r="D36" s="46"/>
      <c r="E36" s="46" t="s">
        <v>121</v>
      </c>
      <c r="F36" s="46" t="s">
        <v>477</v>
      </c>
      <c r="G36" s="46"/>
      <c r="H36" s="46">
        <v>2065.7490675092254</v>
      </c>
      <c r="I36" s="46">
        <v>5431.9192113376585</v>
      </c>
      <c r="J36" s="46"/>
      <c r="K36" s="46">
        <v>2065.7490675092254</v>
      </c>
      <c r="L36" s="46">
        <v>5431.9192113376585</v>
      </c>
      <c r="M36" s="46">
        <v>353.52222548902301</v>
      </c>
      <c r="N36" s="46"/>
      <c r="O36" s="46">
        <v>353.52222548902301</v>
      </c>
      <c r="P36" s="46"/>
      <c r="Q36" s="46" t="s">
        <v>469</v>
      </c>
      <c r="R36" s="59">
        <v>9.8000000000000007</v>
      </c>
      <c r="S36" s="50">
        <f t="shared" si="10"/>
        <v>12.575021857623373</v>
      </c>
      <c r="T36" s="50">
        <f t="shared" si="10"/>
        <v>10.850021857623371</v>
      </c>
      <c r="U36" s="45" t="s">
        <v>471</v>
      </c>
      <c r="V36" s="60" t="s">
        <v>483</v>
      </c>
      <c r="W36" s="50">
        <f t="shared" si="11"/>
        <v>4.9348016153246705</v>
      </c>
      <c r="X36" s="50">
        <f t="shared" si="12"/>
        <v>4.9348016153246705</v>
      </c>
      <c r="Y36" s="45"/>
      <c r="Z36" s="55"/>
      <c r="AA36" s="52">
        <f t="shared" si="13"/>
        <v>3.6</v>
      </c>
      <c r="AB36" s="55"/>
      <c r="AC36" s="52">
        <f t="shared" si="14"/>
        <v>2.4</v>
      </c>
      <c r="AD36" s="52">
        <f t="shared" si="15"/>
        <v>0.9</v>
      </c>
      <c r="AE36" s="49"/>
      <c r="AF36" s="50">
        <f t="shared" si="16"/>
        <v>1.6402202422987007</v>
      </c>
      <c r="AG36" s="50">
        <f t="shared" si="16"/>
        <v>1.4152202422987006</v>
      </c>
    </row>
    <row r="37" spans="1:33">
      <c r="A37" s="46" t="s">
        <v>514</v>
      </c>
      <c r="B37" s="46"/>
      <c r="C37" s="46"/>
      <c r="D37" s="46"/>
      <c r="E37" s="46" t="s">
        <v>55</v>
      </c>
      <c r="F37" s="46" t="s">
        <v>477</v>
      </c>
      <c r="G37" s="46"/>
      <c r="H37" s="46">
        <v>1773.9204108807812</v>
      </c>
      <c r="I37" s="46">
        <v>2333.9736317748584</v>
      </c>
      <c r="J37" s="46"/>
      <c r="K37" s="46">
        <v>1773.9204108807812</v>
      </c>
      <c r="L37" s="46">
        <v>2333.9736317748584</v>
      </c>
      <c r="M37" s="46">
        <v>321.17842104584508</v>
      </c>
      <c r="N37" s="46"/>
      <c r="O37" s="46">
        <v>321.17842104584508</v>
      </c>
      <c r="P37" s="46"/>
      <c r="Q37" s="46" t="s">
        <v>469</v>
      </c>
      <c r="R37" s="88">
        <v>2.0499999999999998</v>
      </c>
      <c r="S37" s="50">
        <f t="shared" si="10"/>
        <v>12.055813208379819</v>
      </c>
      <c r="T37" s="50">
        <f t="shared" si="10"/>
        <v>10.330813208379819</v>
      </c>
      <c r="U37" s="45" t="s">
        <v>471</v>
      </c>
      <c r="V37" s="60" t="s">
        <v>483</v>
      </c>
      <c r="W37" s="50">
        <f t="shared" si="11"/>
        <v>4.4833158333737542</v>
      </c>
      <c r="X37" s="50">
        <f t="shared" si="12"/>
        <v>4.4833158333737542</v>
      </c>
      <c r="Y37" s="45"/>
      <c r="Z37" s="55"/>
      <c r="AA37" s="52">
        <f t="shared" si="13"/>
        <v>3.6</v>
      </c>
      <c r="AB37" s="55"/>
      <c r="AC37" s="52">
        <f t="shared" si="14"/>
        <v>2.4</v>
      </c>
      <c r="AD37" s="52">
        <f t="shared" si="15"/>
        <v>0.9</v>
      </c>
      <c r="AE37" s="49"/>
      <c r="AF37" s="50">
        <f t="shared" si="16"/>
        <v>1.5724973750060631</v>
      </c>
      <c r="AG37" s="50">
        <f t="shared" si="16"/>
        <v>1.3474973750060633</v>
      </c>
    </row>
    <row r="38" spans="1:33">
      <c r="A38" s="46"/>
      <c r="B38" s="46"/>
      <c r="C38" s="46"/>
      <c r="D38" s="46"/>
      <c r="E38" s="46" t="s">
        <v>139</v>
      </c>
      <c r="F38" s="46" t="s">
        <v>481</v>
      </c>
      <c r="G38" s="46"/>
      <c r="H38" s="46">
        <v>12556.333120005787</v>
      </c>
      <c r="I38" s="46">
        <v>19484.30808652053</v>
      </c>
      <c r="J38" s="46"/>
      <c r="K38" s="46">
        <v>12556.333120005787</v>
      </c>
      <c r="L38" s="46">
        <v>19484.30808652053</v>
      </c>
      <c r="M38" s="46">
        <v>1102.0503545601471</v>
      </c>
      <c r="N38" s="46"/>
      <c r="O38" s="46">
        <v>1102.0503545601471</v>
      </c>
      <c r="P38" s="46"/>
      <c r="Q38" s="46" t="s">
        <v>469</v>
      </c>
      <c r="R38" s="59"/>
      <c r="S38" s="50">
        <f t="shared" si="10"/>
        <v>13.955886533979578</v>
      </c>
      <c r="T38" s="50">
        <f t="shared" si="10"/>
        <v>22.865994792983994</v>
      </c>
      <c r="U38" s="45" t="s">
        <v>471</v>
      </c>
      <c r="V38" s="60" t="s">
        <v>483</v>
      </c>
      <c r="W38" s="50">
        <f t="shared" si="11"/>
        <v>7.9355535078083292</v>
      </c>
      <c r="X38" s="50">
        <f t="shared" si="12"/>
        <v>15.383473733029563</v>
      </c>
      <c r="Y38" s="45"/>
      <c r="Z38" s="55"/>
      <c r="AA38" s="52">
        <f t="shared" si="13"/>
        <v>3.6</v>
      </c>
      <c r="AB38" s="55"/>
      <c r="AC38" s="52">
        <f t="shared" si="14"/>
        <v>0.6</v>
      </c>
      <c r="AD38" s="52">
        <f t="shared" si="15"/>
        <v>0.9</v>
      </c>
      <c r="AE38" s="49"/>
      <c r="AF38" s="50">
        <f t="shared" si="16"/>
        <v>1.8203330261712491</v>
      </c>
      <c r="AG38" s="50">
        <f t="shared" si="16"/>
        <v>2.9825210599544341</v>
      </c>
    </row>
    <row r="39" spans="1:33">
      <c r="A39" s="46"/>
      <c r="B39" s="46"/>
      <c r="C39" s="46"/>
      <c r="D39" s="46"/>
      <c r="E39" s="46" t="s">
        <v>515</v>
      </c>
      <c r="F39" s="46" t="s">
        <v>513</v>
      </c>
      <c r="G39" s="46"/>
      <c r="H39" s="46">
        <v>46510</v>
      </c>
      <c r="I39" s="46">
        <v>46510</v>
      </c>
      <c r="J39" s="46"/>
      <c r="K39" s="46">
        <v>46510</v>
      </c>
      <c r="L39" s="46">
        <v>46510</v>
      </c>
      <c r="M39" s="46">
        <v>2514.6</v>
      </c>
      <c r="N39" s="46"/>
      <c r="O39" s="46">
        <v>2514.6</v>
      </c>
      <c r="P39" s="46"/>
      <c r="Q39" s="46" t="s">
        <v>469</v>
      </c>
      <c r="R39" s="59"/>
      <c r="S39" s="50">
        <f t="shared" si="10"/>
        <v>25.652963472938666</v>
      </c>
      <c r="T39" s="50">
        <f t="shared" si="10"/>
        <v>45.541372845270601</v>
      </c>
      <c r="U39" s="45" t="s">
        <v>471</v>
      </c>
      <c r="V39" s="60" t="s">
        <v>483</v>
      </c>
      <c r="W39" s="50">
        <f t="shared" si="11"/>
        <v>18.106924759077099</v>
      </c>
      <c r="X39" s="50">
        <f t="shared" si="12"/>
        <v>35.101193778496175</v>
      </c>
      <c r="Y39" s="45"/>
      <c r="Z39" s="55"/>
      <c r="AA39" s="52">
        <f t="shared" si="13"/>
        <v>3.6</v>
      </c>
      <c r="AB39" s="55"/>
      <c r="AC39" s="52">
        <f t="shared" si="14"/>
        <v>0.6</v>
      </c>
      <c r="AD39" s="52">
        <f t="shared" si="15"/>
        <v>0.9</v>
      </c>
      <c r="AE39" s="49"/>
      <c r="AF39" s="50">
        <f t="shared" si="16"/>
        <v>3.346038713861565</v>
      </c>
      <c r="AG39" s="50">
        <f t="shared" si="16"/>
        <v>5.9401790667744256</v>
      </c>
    </row>
    <row r="40" spans="1:33">
      <c r="A40" s="46" t="s">
        <v>293</v>
      </c>
      <c r="B40" s="46"/>
      <c r="C40" s="46"/>
      <c r="D40" s="46"/>
      <c r="E40" s="46" t="s">
        <v>293</v>
      </c>
      <c r="F40" s="46" t="s">
        <v>513</v>
      </c>
      <c r="G40" s="46"/>
      <c r="H40" s="46">
        <v>43659</v>
      </c>
      <c r="I40" s="46">
        <v>51364</v>
      </c>
      <c r="J40" s="46"/>
      <c r="K40" s="46">
        <v>43659</v>
      </c>
      <c r="L40" s="46">
        <v>51364</v>
      </c>
      <c r="M40" s="46">
        <v>2416.3743029444818</v>
      </c>
      <c r="N40" s="46"/>
      <c r="O40" s="46">
        <v>2416.3743029444818</v>
      </c>
      <c r="P40" s="46"/>
      <c r="Q40" s="46" t="s">
        <v>469</v>
      </c>
      <c r="R40" s="59">
        <v>26.5</v>
      </c>
      <c r="S40" s="50">
        <f t="shared" si="10"/>
        <v>24.839573628871623</v>
      </c>
      <c r="T40" s="50">
        <f t="shared" si="10"/>
        <v>43.964575298810068</v>
      </c>
      <c r="U40" s="45" t="s">
        <v>471</v>
      </c>
      <c r="V40" s="60" t="s">
        <v>22</v>
      </c>
      <c r="W40" s="50">
        <f t="shared" si="11"/>
        <v>17.39962924249706</v>
      </c>
      <c r="X40" s="50">
        <f t="shared" si="12"/>
        <v>33.730065477226148</v>
      </c>
      <c r="Y40" s="45"/>
      <c r="Z40" s="55"/>
      <c r="AA40" s="52">
        <f t="shared" si="13"/>
        <v>3.6</v>
      </c>
      <c r="AB40" s="55"/>
      <c r="AC40" s="52">
        <f t="shared" si="14"/>
        <v>0.6</v>
      </c>
      <c r="AD40" s="52">
        <f t="shared" si="15"/>
        <v>0.9</v>
      </c>
      <c r="AE40" s="49"/>
      <c r="AF40" s="50">
        <f t="shared" si="16"/>
        <v>3.2399443863745594</v>
      </c>
      <c r="AG40" s="50">
        <f t="shared" si="16"/>
        <v>5.7345098215839219</v>
      </c>
    </row>
  </sheetData>
  <autoFilter ref="A6:AG6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8"/>
  <sheetViews>
    <sheetView topLeftCell="C1" workbookViewId="0">
      <selection activeCell="M4" sqref="M4"/>
    </sheetView>
  </sheetViews>
  <sheetFormatPr defaultRowHeight="14.5"/>
  <cols>
    <col min="1" max="1" width="16.6328125" style="131" customWidth="1"/>
    <col min="2" max="2" width="8.7265625" style="131"/>
    <col min="3" max="3" width="10.453125" style="149" customWidth="1"/>
    <col min="4" max="4" width="8.7265625" style="131"/>
    <col min="5" max="5" width="11.7265625" style="131" customWidth="1"/>
    <col min="6" max="6" width="11.1796875" style="150" customWidth="1"/>
    <col min="7" max="7" width="10.6328125" style="150" customWidth="1"/>
    <col min="8" max="8" width="8.7265625" style="150"/>
    <col min="9" max="9" width="19.1796875" style="157" customWidth="1"/>
    <col min="10" max="10" width="20.81640625" style="152" customWidth="1"/>
    <col min="11" max="11" width="22.36328125" style="152" customWidth="1"/>
  </cols>
  <sheetData>
    <row r="1" spans="1:11" ht="15.5">
      <c r="A1" s="151" t="s">
        <v>762</v>
      </c>
      <c r="I1" s="158" t="s">
        <v>766</v>
      </c>
    </row>
    <row r="2" spans="1:11">
      <c r="A2" s="139" t="s">
        <v>763</v>
      </c>
    </row>
    <row r="3" spans="1:11">
      <c r="I3" s="157" t="s">
        <v>765</v>
      </c>
      <c r="J3" s="152" t="s">
        <v>764</v>
      </c>
    </row>
    <row r="4" spans="1:11">
      <c r="A4" s="131" t="s">
        <v>646</v>
      </c>
      <c r="B4" s="131" t="s">
        <v>436</v>
      </c>
      <c r="C4" s="149" t="s">
        <v>647</v>
      </c>
      <c r="D4" s="131" t="s">
        <v>649</v>
      </c>
      <c r="E4" s="131" t="s">
        <v>650</v>
      </c>
      <c r="F4" s="150" t="s">
        <v>651</v>
      </c>
      <c r="G4" s="150" t="s">
        <v>652</v>
      </c>
      <c r="H4" s="150" t="s">
        <v>653</v>
      </c>
      <c r="I4" s="157" t="s">
        <v>648</v>
      </c>
      <c r="J4" s="152" t="s">
        <v>761</v>
      </c>
    </row>
    <row r="5" spans="1:11">
      <c r="A5" s="131" t="s">
        <v>654</v>
      </c>
      <c r="B5" s="131" t="s">
        <v>655</v>
      </c>
      <c r="C5" s="149">
        <v>4537.6000000000004</v>
      </c>
      <c r="D5" s="131">
        <v>56</v>
      </c>
      <c r="E5" s="131">
        <v>0.1</v>
      </c>
      <c r="F5" s="150">
        <v>120.5</v>
      </c>
      <c r="G5" s="150">
        <v>80.900000000000006</v>
      </c>
      <c r="H5" s="150">
        <v>180.6</v>
      </c>
      <c r="I5" s="157">
        <v>6492.8720122463355</v>
      </c>
      <c r="J5" s="152">
        <v>0.1</v>
      </c>
      <c r="K5" s="153">
        <f>EXP(0.444*LN(I5/C5)+0.016*IF(J5="",0,(J5-E5)))*F5</f>
        <v>141.27918077993476</v>
      </c>
    </row>
    <row r="6" spans="1:11">
      <c r="A6" s="131" t="s">
        <v>656</v>
      </c>
      <c r="B6" s="131" t="s">
        <v>657</v>
      </c>
      <c r="C6" s="149">
        <v>4055.2</v>
      </c>
      <c r="D6" s="131">
        <v>79</v>
      </c>
      <c r="E6" s="131">
        <v>0.1</v>
      </c>
      <c r="F6" s="150">
        <v>110.7</v>
      </c>
      <c r="G6" s="150">
        <v>76</v>
      </c>
      <c r="H6" s="150">
        <v>164.1</v>
      </c>
      <c r="I6" s="157">
        <v>3690.627877975985</v>
      </c>
      <c r="J6" s="152">
        <v>0.1</v>
      </c>
      <c r="K6" s="153">
        <f t="shared" ref="K6:K69" si="0">EXP(0.444*LN(I6/C6)+0.016*IF(J6="",0,(J6-E6)))*F6</f>
        <v>106.16532262999584</v>
      </c>
    </row>
    <row r="7" spans="1:11">
      <c r="A7" s="131" t="s">
        <v>658</v>
      </c>
      <c r="B7" s="131" t="s">
        <v>657</v>
      </c>
      <c r="C7" s="149">
        <v>4100.3</v>
      </c>
      <c r="D7" s="131">
        <v>55</v>
      </c>
      <c r="E7" s="131">
        <v>1.9</v>
      </c>
      <c r="F7" s="150">
        <v>97.3</v>
      </c>
      <c r="G7" s="150">
        <v>62.7</v>
      </c>
      <c r="H7" s="150">
        <v>153.6</v>
      </c>
      <c r="I7" s="157">
        <v>1953.5337572150786</v>
      </c>
      <c r="J7" s="152">
        <v>1.6</v>
      </c>
      <c r="K7" s="153">
        <f t="shared" si="0"/>
        <v>69.672689299604173</v>
      </c>
    </row>
    <row r="8" spans="1:11">
      <c r="A8" s="131" t="s">
        <v>659</v>
      </c>
      <c r="B8" s="131" t="s">
        <v>657</v>
      </c>
      <c r="C8" s="149">
        <v>14398.4</v>
      </c>
      <c r="D8" s="131">
        <v>87</v>
      </c>
      <c r="E8" s="131">
        <v>0.4</v>
      </c>
      <c r="F8" s="150">
        <v>193.8</v>
      </c>
      <c r="G8" s="150">
        <v>107.2</v>
      </c>
      <c r="H8" s="150">
        <v>355.5</v>
      </c>
      <c r="I8" s="157">
        <v>10636.120195618318</v>
      </c>
      <c r="J8" s="152">
        <v>0.4</v>
      </c>
      <c r="K8" s="153">
        <f t="shared" si="0"/>
        <v>169.41583850734264</v>
      </c>
    </row>
    <row r="9" spans="1:11">
      <c r="A9" s="131" t="s">
        <v>660</v>
      </c>
      <c r="B9" s="131" t="s">
        <v>655</v>
      </c>
      <c r="C9" s="149">
        <v>3936.8</v>
      </c>
      <c r="D9" s="131">
        <v>52</v>
      </c>
      <c r="E9" s="131">
        <v>0.2</v>
      </c>
      <c r="F9" s="150">
        <v>109.6</v>
      </c>
      <c r="G9" s="150">
        <v>75.8</v>
      </c>
      <c r="H9" s="150">
        <v>162.6</v>
      </c>
      <c r="I9" s="157">
        <v>4966.5134712236604</v>
      </c>
      <c r="J9" s="154" t="s">
        <v>661</v>
      </c>
      <c r="K9" s="155">
        <v>121.51050453673346</v>
      </c>
    </row>
    <row r="10" spans="1:11">
      <c r="A10" s="131" t="s">
        <v>662</v>
      </c>
      <c r="B10" s="131" t="s">
        <v>657</v>
      </c>
      <c r="C10" s="149">
        <v>4131.6000000000004</v>
      </c>
      <c r="D10" s="131">
        <v>57</v>
      </c>
      <c r="E10" s="131">
        <v>0.1</v>
      </c>
      <c r="F10" s="150">
        <v>111.6</v>
      </c>
      <c r="G10" s="150">
        <v>76.5</v>
      </c>
      <c r="H10" s="150">
        <v>165.7</v>
      </c>
      <c r="I10" s="157">
        <v>5387.9979749538343</v>
      </c>
      <c r="J10" s="152">
        <v>0.1</v>
      </c>
      <c r="K10" s="153">
        <f t="shared" si="0"/>
        <v>125.56293522825547</v>
      </c>
    </row>
    <row r="11" spans="1:11">
      <c r="A11" s="131" t="s">
        <v>663</v>
      </c>
      <c r="B11" s="131" t="s">
        <v>664</v>
      </c>
      <c r="C11" s="149">
        <v>1516.5</v>
      </c>
      <c r="D11" s="131">
        <v>82</v>
      </c>
      <c r="E11" s="131">
        <v>0.1</v>
      </c>
      <c r="F11" s="150">
        <v>69</v>
      </c>
      <c r="G11" s="150">
        <v>50.6</v>
      </c>
      <c r="H11" s="150">
        <v>94.3</v>
      </c>
      <c r="I11" s="157">
        <v>2457.9248798636086</v>
      </c>
      <c r="J11" s="152">
        <v>0.1</v>
      </c>
      <c r="K11" s="153">
        <f t="shared" si="0"/>
        <v>85.500276568797105</v>
      </c>
    </row>
    <row r="12" spans="1:11">
      <c r="A12" s="131" t="s">
        <v>665</v>
      </c>
      <c r="B12" s="131" t="s">
        <v>657</v>
      </c>
      <c r="C12" s="149">
        <v>5727.5</v>
      </c>
      <c r="D12" s="131">
        <v>51</v>
      </c>
      <c r="E12" s="131">
        <v>0.4</v>
      </c>
      <c r="F12" s="150">
        <v>128</v>
      </c>
      <c r="G12" s="150">
        <v>82.8</v>
      </c>
      <c r="H12" s="150">
        <v>200.9</v>
      </c>
      <c r="I12" s="157">
        <v>7302.2577941877425</v>
      </c>
      <c r="J12" s="152">
        <v>0.5</v>
      </c>
      <c r="K12" s="153">
        <f t="shared" si="0"/>
        <v>142.80496819009875</v>
      </c>
    </row>
    <row r="13" spans="1:11">
      <c r="A13" s="131" t="s">
        <v>666</v>
      </c>
      <c r="B13" s="131" t="s">
        <v>657</v>
      </c>
      <c r="C13" s="149">
        <v>4971.2</v>
      </c>
      <c r="D13" s="131">
        <v>63</v>
      </c>
      <c r="E13" s="131">
        <v>1.9</v>
      </c>
      <c r="F13" s="150">
        <v>128.69999999999999</v>
      </c>
      <c r="G13" s="150">
        <v>86</v>
      </c>
      <c r="H13" s="150">
        <v>192.2</v>
      </c>
      <c r="I13" s="157">
        <v>6228.2673092835303</v>
      </c>
      <c r="J13" s="152">
        <v>1.1000000000000001</v>
      </c>
      <c r="K13" s="153">
        <f t="shared" si="0"/>
        <v>140.43968444571865</v>
      </c>
    </row>
    <row r="14" spans="1:11">
      <c r="A14" s="131" t="s">
        <v>667</v>
      </c>
      <c r="B14" s="131" t="s">
        <v>664</v>
      </c>
      <c r="C14" s="149">
        <v>827.4</v>
      </c>
      <c r="D14" s="131">
        <v>54</v>
      </c>
      <c r="E14" s="131">
        <v>1</v>
      </c>
      <c r="F14" s="150">
        <v>51.2</v>
      </c>
      <c r="G14" s="150">
        <v>36.4</v>
      </c>
      <c r="H14" s="150">
        <v>71.8</v>
      </c>
      <c r="I14" s="157">
        <v>1319.1549945174008</v>
      </c>
      <c r="J14" s="152">
        <v>0.8</v>
      </c>
      <c r="K14" s="153">
        <f t="shared" si="0"/>
        <v>62.78065986082386</v>
      </c>
    </row>
    <row r="15" spans="1:11">
      <c r="A15" s="131" t="s">
        <v>668</v>
      </c>
      <c r="B15" s="131" t="s">
        <v>655</v>
      </c>
      <c r="C15" s="149">
        <v>3394</v>
      </c>
      <c r="D15" s="131">
        <v>53</v>
      </c>
      <c r="E15" s="131">
        <v>0.3</v>
      </c>
      <c r="F15" s="150">
        <v>93.4</v>
      </c>
      <c r="G15" s="150">
        <v>63.2</v>
      </c>
      <c r="H15" s="150">
        <v>137.80000000000001</v>
      </c>
      <c r="I15" s="157">
        <v>3345.1965887383076</v>
      </c>
      <c r="J15" s="152">
        <v>0.3</v>
      </c>
      <c r="K15" s="153">
        <f t="shared" si="0"/>
        <v>92.801293719978403</v>
      </c>
    </row>
    <row r="16" spans="1:11">
      <c r="A16" s="131" t="s">
        <v>669</v>
      </c>
      <c r="B16" s="131" t="s">
        <v>657</v>
      </c>
      <c r="C16" s="149">
        <v>7595.6</v>
      </c>
      <c r="D16" s="131">
        <v>39</v>
      </c>
      <c r="E16" s="131">
        <v>22.8</v>
      </c>
      <c r="F16" s="150">
        <v>201.8</v>
      </c>
      <c r="G16" s="150">
        <v>105.7</v>
      </c>
      <c r="H16" s="150">
        <v>393.4</v>
      </c>
      <c r="I16" s="157">
        <v>6805.2212739889719</v>
      </c>
      <c r="J16" s="152">
        <v>18.600000000000001</v>
      </c>
      <c r="K16" s="153">
        <f t="shared" si="0"/>
        <v>179.70036782326281</v>
      </c>
    </row>
    <row r="17" spans="1:11">
      <c r="A17" s="131" t="s">
        <v>670</v>
      </c>
      <c r="B17" s="131" t="s">
        <v>657</v>
      </c>
      <c r="C17" s="149">
        <v>9821.4</v>
      </c>
      <c r="D17" s="131">
        <v>76</v>
      </c>
      <c r="E17" s="131">
        <v>0.6</v>
      </c>
      <c r="F17" s="150">
        <v>166.4</v>
      </c>
      <c r="G17" s="150">
        <v>97.9</v>
      </c>
      <c r="H17" s="150">
        <v>278.7</v>
      </c>
      <c r="I17" s="157">
        <v>7507.1609708023352</v>
      </c>
      <c r="J17" s="152">
        <v>0.6</v>
      </c>
      <c r="K17" s="153">
        <f t="shared" si="0"/>
        <v>147.68607756502411</v>
      </c>
    </row>
    <row r="18" spans="1:11">
      <c r="A18" s="131" t="s">
        <v>671</v>
      </c>
      <c r="B18" s="131" t="s">
        <v>657</v>
      </c>
      <c r="C18" s="149">
        <v>8228</v>
      </c>
      <c r="D18" s="131">
        <v>57</v>
      </c>
      <c r="E18" s="131">
        <v>0.1</v>
      </c>
      <c r="F18" s="150">
        <v>150.19999999999999</v>
      </c>
      <c r="G18" s="150">
        <v>90.8</v>
      </c>
      <c r="H18" s="150">
        <v>247.5</v>
      </c>
      <c r="I18" s="157">
        <v>12221.496606417086</v>
      </c>
      <c r="J18" s="152">
        <v>0.1</v>
      </c>
      <c r="K18" s="153">
        <f t="shared" si="0"/>
        <v>179.04512508263645</v>
      </c>
    </row>
    <row r="19" spans="1:11">
      <c r="A19" s="131" t="s">
        <v>672</v>
      </c>
      <c r="B19" s="131" t="s">
        <v>664</v>
      </c>
      <c r="C19" s="149">
        <v>642</v>
      </c>
      <c r="D19" s="131">
        <v>69</v>
      </c>
      <c r="E19" s="131">
        <v>0.8</v>
      </c>
      <c r="F19" s="150">
        <v>47</v>
      </c>
      <c r="G19" s="150">
        <v>32.299999999999997</v>
      </c>
      <c r="H19" s="150">
        <v>67.3</v>
      </c>
      <c r="I19" s="157">
        <v>893.07715577686326</v>
      </c>
      <c r="J19" s="152">
        <v>0.6</v>
      </c>
      <c r="K19" s="153">
        <f t="shared" si="0"/>
        <v>54.244694858419813</v>
      </c>
    </row>
    <row r="20" spans="1:11">
      <c r="A20" s="131" t="s">
        <v>673</v>
      </c>
      <c r="B20" s="131" t="s">
        <v>664</v>
      </c>
      <c r="C20" s="149">
        <v>292</v>
      </c>
      <c r="D20" s="131">
        <v>54</v>
      </c>
      <c r="E20" s="131">
        <v>1.1000000000000001</v>
      </c>
      <c r="F20" s="150">
        <v>35.1</v>
      </c>
      <c r="G20" s="150">
        <v>21.3</v>
      </c>
      <c r="H20" s="150">
        <v>57.2</v>
      </c>
      <c r="I20" s="157">
        <v>221.47767622336346</v>
      </c>
      <c r="J20" s="152">
        <v>0.9</v>
      </c>
      <c r="K20" s="153">
        <f t="shared" si="0"/>
        <v>30.946667553754779</v>
      </c>
    </row>
    <row r="21" spans="1:11">
      <c r="A21" s="131" t="s">
        <v>674</v>
      </c>
      <c r="B21" s="131" t="s">
        <v>664</v>
      </c>
      <c r="C21" s="149">
        <v>1384.4</v>
      </c>
      <c r="D21" s="131">
        <v>45</v>
      </c>
      <c r="E21" s="131">
        <v>0.5</v>
      </c>
      <c r="F21" s="150">
        <v>66.5</v>
      </c>
      <c r="G21" s="150">
        <v>48.8</v>
      </c>
      <c r="H21" s="150">
        <v>91.4</v>
      </c>
      <c r="I21" s="157">
        <v>1625.2350195545368</v>
      </c>
      <c r="J21" s="152">
        <v>0.6</v>
      </c>
      <c r="K21" s="153">
        <f t="shared" si="0"/>
        <v>71.522576424256684</v>
      </c>
    </row>
    <row r="22" spans="1:11">
      <c r="A22" s="131" t="s">
        <v>675</v>
      </c>
      <c r="B22" s="131" t="s">
        <v>655</v>
      </c>
      <c r="C22" s="149">
        <v>1451.9</v>
      </c>
      <c r="D22" s="131">
        <v>50</v>
      </c>
      <c r="E22" s="131">
        <v>3.7</v>
      </c>
      <c r="F22" s="150">
        <v>66</v>
      </c>
      <c r="G22" s="150">
        <v>47.3</v>
      </c>
      <c r="H22" s="150">
        <v>90.1</v>
      </c>
      <c r="I22" s="157">
        <v>1666.9327344312192</v>
      </c>
      <c r="J22" s="152">
        <v>2.9</v>
      </c>
      <c r="K22" s="153">
        <f t="shared" si="0"/>
        <v>69.281406273734021</v>
      </c>
    </row>
    <row r="23" spans="1:11">
      <c r="A23" s="131" t="s">
        <v>676</v>
      </c>
      <c r="B23" s="131" t="s">
        <v>655</v>
      </c>
      <c r="C23" s="149">
        <v>3244.4</v>
      </c>
      <c r="D23" s="131">
        <v>89</v>
      </c>
      <c r="E23" s="131">
        <v>0.6</v>
      </c>
      <c r="F23" s="150">
        <v>78.8</v>
      </c>
      <c r="G23" s="150">
        <v>46.6</v>
      </c>
      <c r="H23" s="150">
        <v>135.4</v>
      </c>
      <c r="I23" s="157">
        <v>3293.2330543061353</v>
      </c>
      <c r="J23" s="152">
        <v>0.6</v>
      </c>
      <c r="K23" s="153">
        <f t="shared" si="0"/>
        <v>79.324423031329289</v>
      </c>
    </row>
    <row r="24" spans="1:11">
      <c r="A24" s="131" t="s">
        <v>677</v>
      </c>
      <c r="B24" s="131" t="s">
        <v>664</v>
      </c>
      <c r="C24" s="149">
        <v>418.4</v>
      </c>
      <c r="D24" s="131">
        <v>45</v>
      </c>
      <c r="E24" s="131">
        <v>4</v>
      </c>
      <c r="F24" s="150">
        <v>39.299999999999997</v>
      </c>
      <c r="G24" s="150">
        <v>25.5</v>
      </c>
      <c r="H24" s="150">
        <v>59.7</v>
      </c>
      <c r="I24" s="157">
        <v>461.13749016650792</v>
      </c>
      <c r="J24" s="152">
        <v>2.7</v>
      </c>
      <c r="K24" s="153">
        <f t="shared" si="0"/>
        <v>40.189558255278484</v>
      </c>
    </row>
    <row r="25" spans="1:11">
      <c r="A25" s="131" t="s">
        <v>678</v>
      </c>
      <c r="B25" s="131" t="s">
        <v>664</v>
      </c>
      <c r="C25" s="149">
        <v>662.5</v>
      </c>
      <c r="D25" s="131">
        <v>57</v>
      </c>
      <c r="E25" s="131">
        <v>1.3</v>
      </c>
      <c r="F25" s="150">
        <v>45.9</v>
      </c>
      <c r="G25" s="150">
        <v>32.1</v>
      </c>
      <c r="H25" s="150">
        <v>66.3</v>
      </c>
      <c r="I25" s="157">
        <v>685.69028412445607</v>
      </c>
      <c r="J25" s="152">
        <v>1.1000000000000001</v>
      </c>
      <c r="K25" s="153">
        <f t="shared" si="0"/>
        <v>46.457650390170819</v>
      </c>
    </row>
    <row r="26" spans="1:11">
      <c r="A26" s="131" t="s">
        <v>679</v>
      </c>
      <c r="B26" s="131" t="s">
        <v>657</v>
      </c>
      <c r="C26" s="149">
        <v>15346.4</v>
      </c>
      <c r="D26" s="131">
        <v>87</v>
      </c>
      <c r="E26" s="131">
        <v>0.6</v>
      </c>
      <c r="F26" s="150">
        <v>199.5</v>
      </c>
      <c r="G26" s="150">
        <v>109</v>
      </c>
      <c r="H26" s="150">
        <v>369.2</v>
      </c>
      <c r="I26" s="157">
        <v>16265.095976714732</v>
      </c>
      <c r="J26" s="152">
        <v>0.6</v>
      </c>
      <c r="K26" s="153">
        <f t="shared" si="0"/>
        <v>204.71702033708485</v>
      </c>
    </row>
    <row r="27" spans="1:11">
      <c r="A27" s="131" t="s">
        <v>680</v>
      </c>
      <c r="B27" s="131" t="s">
        <v>657</v>
      </c>
      <c r="C27" s="149">
        <v>6408.9</v>
      </c>
      <c r="D27" s="131">
        <v>65</v>
      </c>
      <c r="E27" s="131">
        <v>0.5</v>
      </c>
      <c r="F27" s="150">
        <v>134.30000000000001</v>
      </c>
      <c r="G27" s="150">
        <v>84.9</v>
      </c>
      <c r="H27" s="150">
        <v>213.4</v>
      </c>
      <c r="I27" s="157">
        <v>6104.1367093038953</v>
      </c>
      <c r="J27" s="152">
        <v>0.5</v>
      </c>
      <c r="K27" s="153">
        <f t="shared" si="0"/>
        <v>131.42600554390253</v>
      </c>
    </row>
    <row r="28" spans="1:11">
      <c r="A28" s="131" t="s">
        <v>681</v>
      </c>
      <c r="B28" s="131" t="s">
        <v>655</v>
      </c>
      <c r="C28" s="149">
        <v>1654</v>
      </c>
      <c r="D28" s="131">
        <v>55</v>
      </c>
      <c r="E28" s="131">
        <v>3.1</v>
      </c>
      <c r="F28" s="150">
        <v>68.599999999999994</v>
      </c>
      <c r="G28" s="150">
        <v>48.6</v>
      </c>
      <c r="H28" s="150">
        <v>94.7</v>
      </c>
      <c r="I28" s="157">
        <v>2290.3828913324373</v>
      </c>
      <c r="J28" s="152">
        <v>3.8</v>
      </c>
      <c r="K28" s="153">
        <f t="shared" si="0"/>
        <v>80.159987715007247</v>
      </c>
    </row>
    <row r="29" spans="1:11">
      <c r="A29" s="131" t="s">
        <v>67</v>
      </c>
      <c r="B29" s="131" t="s">
        <v>664</v>
      </c>
      <c r="C29" s="149">
        <v>462.8</v>
      </c>
      <c r="D29" s="131">
        <v>70</v>
      </c>
      <c r="E29" s="131">
        <v>0.7</v>
      </c>
      <c r="F29" s="150">
        <v>40.6</v>
      </c>
      <c r="G29" s="150">
        <v>26.9</v>
      </c>
      <c r="H29" s="150">
        <v>60.4</v>
      </c>
      <c r="I29" s="157">
        <v>577.20921519982835</v>
      </c>
      <c r="J29" s="152">
        <v>0.7</v>
      </c>
      <c r="K29" s="153">
        <f t="shared" si="0"/>
        <v>44.784048528634301</v>
      </c>
    </row>
    <row r="30" spans="1:11">
      <c r="A30" s="131" t="s">
        <v>682</v>
      </c>
      <c r="B30" s="131" t="s">
        <v>657</v>
      </c>
      <c r="C30" s="149">
        <v>11677.3</v>
      </c>
      <c r="D30" s="131">
        <v>65</v>
      </c>
      <c r="E30" s="131">
        <v>0.4</v>
      </c>
      <c r="F30" s="150">
        <v>171.1</v>
      </c>
      <c r="G30" s="150">
        <v>97.3</v>
      </c>
      <c r="H30" s="150">
        <v>304</v>
      </c>
      <c r="I30" s="157">
        <v>12472.443729495424</v>
      </c>
      <c r="J30" s="152">
        <v>0.5</v>
      </c>
      <c r="K30" s="153">
        <f t="shared" si="0"/>
        <v>176.4604278920747</v>
      </c>
    </row>
    <row r="31" spans="1:11">
      <c r="A31" s="131" t="s">
        <v>683</v>
      </c>
      <c r="B31" s="131" t="s">
        <v>655</v>
      </c>
      <c r="C31" s="149">
        <v>1537.5</v>
      </c>
      <c r="D31" s="131">
        <v>59</v>
      </c>
      <c r="E31" s="131">
        <v>2.8</v>
      </c>
      <c r="F31" s="150">
        <v>68.900000000000006</v>
      </c>
      <c r="G31" s="150">
        <v>50.2</v>
      </c>
      <c r="H31" s="150">
        <v>92.7</v>
      </c>
      <c r="I31" s="157">
        <v>2549.0412972473378</v>
      </c>
      <c r="J31" s="152">
        <v>1.9</v>
      </c>
      <c r="K31" s="153">
        <f t="shared" si="0"/>
        <v>85.006238086176836</v>
      </c>
    </row>
    <row r="32" spans="1:11">
      <c r="A32" s="131" t="s">
        <v>684</v>
      </c>
      <c r="B32" s="131" t="s">
        <v>657</v>
      </c>
      <c r="C32" s="149">
        <v>8433.1</v>
      </c>
      <c r="D32" s="131">
        <v>66</v>
      </c>
      <c r="E32" s="131">
        <v>0.4</v>
      </c>
      <c r="F32" s="150">
        <v>155.9</v>
      </c>
      <c r="G32" s="150">
        <v>94.3</v>
      </c>
      <c r="H32" s="150">
        <v>254.9</v>
      </c>
      <c r="I32" s="157">
        <v>9499.5902023043182</v>
      </c>
      <c r="J32" s="152">
        <v>0.5</v>
      </c>
      <c r="K32" s="153">
        <f t="shared" si="0"/>
        <v>164.62796504414416</v>
      </c>
    </row>
    <row r="33" spans="1:11">
      <c r="A33" s="131" t="s">
        <v>685</v>
      </c>
      <c r="B33" s="131" t="s">
        <v>655</v>
      </c>
      <c r="C33" s="149">
        <v>1927.6</v>
      </c>
      <c r="D33" s="131">
        <v>80</v>
      </c>
      <c r="E33" s="131">
        <v>1.3</v>
      </c>
      <c r="F33" s="150">
        <v>83.4</v>
      </c>
      <c r="G33" s="150">
        <v>60</v>
      </c>
      <c r="H33" s="150">
        <v>116.6</v>
      </c>
      <c r="I33" s="157">
        <v>3150.4367292633469</v>
      </c>
      <c r="J33" s="152">
        <v>0.7</v>
      </c>
      <c r="K33" s="153">
        <f t="shared" si="0"/>
        <v>102.73677543035035</v>
      </c>
    </row>
    <row r="34" spans="1:11">
      <c r="A34" s="131" t="s">
        <v>686</v>
      </c>
      <c r="B34" s="131" t="s">
        <v>657</v>
      </c>
      <c r="C34" s="149">
        <v>7052.3</v>
      </c>
      <c r="D34" s="131">
        <v>68</v>
      </c>
      <c r="E34" s="131">
        <v>0.9</v>
      </c>
      <c r="F34" s="150">
        <v>140.5</v>
      </c>
      <c r="G34" s="150">
        <v>87.3</v>
      </c>
      <c r="H34" s="150">
        <v>225.3</v>
      </c>
      <c r="I34" s="157">
        <v>8476.7521573097802</v>
      </c>
      <c r="J34" s="152">
        <v>0.9</v>
      </c>
      <c r="K34" s="153">
        <f t="shared" si="0"/>
        <v>152.45839733391165</v>
      </c>
    </row>
    <row r="35" spans="1:11">
      <c r="A35" s="131" t="s">
        <v>687</v>
      </c>
      <c r="B35" s="131" t="s">
        <v>657</v>
      </c>
      <c r="C35" s="149">
        <v>6273.5</v>
      </c>
      <c r="D35" s="131">
        <v>66</v>
      </c>
      <c r="E35" s="131">
        <v>0.3</v>
      </c>
      <c r="F35" s="150">
        <v>118.6</v>
      </c>
      <c r="G35" s="150">
        <v>71.5</v>
      </c>
      <c r="H35" s="150">
        <v>201.4</v>
      </c>
      <c r="I35" s="157">
        <v>5965.1328705441592</v>
      </c>
      <c r="J35" s="152">
        <v>0.4</v>
      </c>
      <c r="K35" s="153">
        <f t="shared" si="0"/>
        <v>116.16104160575684</v>
      </c>
    </row>
    <row r="36" spans="1:11">
      <c r="A36" s="131" t="s">
        <v>688</v>
      </c>
      <c r="B36" s="131" t="s">
        <v>655</v>
      </c>
      <c r="C36" s="149">
        <v>2412.6999999999998</v>
      </c>
      <c r="D36" s="131">
        <v>60</v>
      </c>
      <c r="E36" s="131">
        <v>0.1</v>
      </c>
      <c r="F36" s="150">
        <v>81.5</v>
      </c>
      <c r="G36" s="150">
        <v>58.3</v>
      </c>
      <c r="H36" s="150">
        <v>114.1</v>
      </c>
      <c r="I36" s="157">
        <v>3698.8349810586142</v>
      </c>
      <c r="J36" s="152">
        <v>0.1</v>
      </c>
      <c r="K36" s="153">
        <f t="shared" si="0"/>
        <v>98.525120196632173</v>
      </c>
    </row>
    <row r="37" spans="1:11">
      <c r="A37" s="131" t="s">
        <v>689</v>
      </c>
      <c r="B37" s="131" t="s">
        <v>655</v>
      </c>
      <c r="C37" s="149">
        <v>3889.3</v>
      </c>
      <c r="D37" s="131">
        <v>62</v>
      </c>
      <c r="E37" s="131">
        <v>0.6</v>
      </c>
      <c r="F37" s="150">
        <v>109.7</v>
      </c>
      <c r="G37" s="150">
        <v>76.5</v>
      </c>
      <c r="H37" s="150">
        <v>160.69999999999999</v>
      </c>
      <c r="I37" s="157">
        <v>4551.1846614129781</v>
      </c>
      <c r="J37" s="152">
        <v>0.5</v>
      </c>
      <c r="K37" s="153">
        <f t="shared" si="0"/>
        <v>117.44001401086604</v>
      </c>
    </row>
    <row r="38" spans="1:11">
      <c r="A38" s="131" t="s">
        <v>690</v>
      </c>
      <c r="B38" s="131" t="s">
        <v>664</v>
      </c>
      <c r="C38" s="149">
        <v>767.6</v>
      </c>
      <c r="D38" s="131">
        <v>73</v>
      </c>
      <c r="E38" s="131">
        <v>0.9</v>
      </c>
      <c r="F38" s="150">
        <v>53.3</v>
      </c>
      <c r="G38" s="150">
        <v>37.4</v>
      </c>
      <c r="H38" s="150">
        <v>74.900000000000006</v>
      </c>
      <c r="I38" s="157">
        <v>925.07742804853365</v>
      </c>
      <c r="J38" s="152">
        <v>0.8</v>
      </c>
      <c r="K38" s="153">
        <f t="shared" si="0"/>
        <v>57.811665655284962</v>
      </c>
    </row>
    <row r="39" spans="1:11">
      <c r="A39" s="131" t="s">
        <v>691</v>
      </c>
      <c r="B39" s="131" t="s">
        <v>657</v>
      </c>
      <c r="C39" s="149">
        <v>7413.8</v>
      </c>
      <c r="D39" s="131">
        <v>42</v>
      </c>
      <c r="E39" s="131">
        <v>4.2</v>
      </c>
      <c r="F39" s="150">
        <v>127.1</v>
      </c>
      <c r="G39" s="150">
        <v>75.900000000000006</v>
      </c>
      <c r="H39" s="150">
        <v>228.7</v>
      </c>
      <c r="I39" s="157">
        <v>8635.3256944343739</v>
      </c>
      <c r="J39" s="152">
        <v>3</v>
      </c>
      <c r="K39" s="153">
        <f t="shared" si="0"/>
        <v>133.41870000411831</v>
      </c>
    </row>
    <row r="40" spans="1:11">
      <c r="A40" s="131" t="s">
        <v>692</v>
      </c>
      <c r="B40" s="131" t="s">
        <v>664</v>
      </c>
      <c r="C40" s="149">
        <v>709.1</v>
      </c>
      <c r="D40" s="131">
        <v>57</v>
      </c>
      <c r="E40" s="131">
        <v>1.6</v>
      </c>
      <c r="F40" s="150">
        <v>52.2</v>
      </c>
      <c r="G40" s="150">
        <v>36.1</v>
      </c>
      <c r="H40" s="150">
        <v>74.7</v>
      </c>
      <c r="I40" s="157">
        <v>772.15239514323673</v>
      </c>
      <c r="J40" s="152">
        <v>1.7</v>
      </c>
      <c r="K40" s="153">
        <f t="shared" si="0"/>
        <v>54.298945161069959</v>
      </c>
    </row>
    <row r="41" spans="1:11">
      <c r="A41" s="131" t="s">
        <v>693</v>
      </c>
      <c r="B41" s="131" t="s">
        <v>655</v>
      </c>
      <c r="C41" s="149">
        <v>4057.3</v>
      </c>
      <c r="D41" s="131">
        <v>62</v>
      </c>
      <c r="E41" s="131">
        <v>0.4</v>
      </c>
      <c r="F41" s="150">
        <v>109.4</v>
      </c>
      <c r="G41" s="150">
        <v>75.599999999999994</v>
      </c>
      <c r="H41" s="150">
        <v>163.4</v>
      </c>
      <c r="I41" s="157">
        <v>5023.2743796197874</v>
      </c>
      <c r="J41" s="152">
        <v>0.3</v>
      </c>
      <c r="K41" s="153">
        <f t="shared" si="0"/>
        <v>120.08903445998351</v>
      </c>
    </row>
    <row r="42" spans="1:11">
      <c r="A42" s="131" t="s">
        <v>694</v>
      </c>
      <c r="B42" s="131" t="s">
        <v>655</v>
      </c>
      <c r="C42" s="149">
        <v>2046.1</v>
      </c>
      <c r="D42" s="131">
        <v>30</v>
      </c>
      <c r="E42" s="131">
        <v>1.7</v>
      </c>
      <c r="F42" s="150">
        <v>65.8</v>
      </c>
      <c r="G42" s="150">
        <v>40.4</v>
      </c>
      <c r="H42" s="150">
        <v>107.3</v>
      </c>
      <c r="I42" s="157">
        <v>2363.2992962142162</v>
      </c>
      <c r="J42" s="152">
        <v>1.7</v>
      </c>
      <c r="K42" s="153">
        <f t="shared" si="0"/>
        <v>70.148224629465943</v>
      </c>
    </row>
    <row r="43" spans="1:11">
      <c r="A43" s="131" t="s">
        <v>695</v>
      </c>
      <c r="B43" s="131" t="s">
        <v>655</v>
      </c>
      <c r="C43" s="149">
        <v>4471</v>
      </c>
      <c r="D43" s="131">
        <v>65</v>
      </c>
      <c r="E43" s="131">
        <v>0.4</v>
      </c>
      <c r="F43" s="150">
        <v>115.8</v>
      </c>
      <c r="G43" s="150">
        <v>78.5</v>
      </c>
      <c r="H43" s="150">
        <v>174.5</v>
      </c>
      <c r="I43" s="157">
        <v>5025.5422907778957</v>
      </c>
      <c r="J43" s="152">
        <v>0.2</v>
      </c>
      <c r="K43" s="153">
        <f t="shared" si="0"/>
        <v>121.58062327498631</v>
      </c>
    </row>
    <row r="44" spans="1:11">
      <c r="A44" s="131" t="s">
        <v>696</v>
      </c>
      <c r="B44" s="131" t="s">
        <v>664</v>
      </c>
      <c r="C44" s="149">
        <v>823.5</v>
      </c>
      <c r="D44" s="131">
        <v>79</v>
      </c>
      <c r="E44" s="131">
        <v>1.5</v>
      </c>
      <c r="F44" s="150">
        <v>53.2</v>
      </c>
      <c r="G44" s="150">
        <v>37.799999999999997</v>
      </c>
      <c r="H44" s="150">
        <v>74.5</v>
      </c>
      <c r="I44" s="157">
        <v>1189.1759994663123</v>
      </c>
      <c r="J44" s="152">
        <v>1.5</v>
      </c>
      <c r="K44" s="153">
        <f t="shared" si="0"/>
        <v>62.627673169845963</v>
      </c>
    </row>
    <row r="45" spans="1:11">
      <c r="A45" s="131" t="s">
        <v>697</v>
      </c>
      <c r="B45" s="131" t="s">
        <v>664</v>
      </c>
      <c r="C45" s="149">
        <v>723.6</v>
      </c>
      <c r="D45" s="131">
        <v>33</v>
      </c>
      <c r="E45" s="131">
        <v>3.4</v>
      </c>
      <c r="F45" s="150">
        <v>44.3</v>
      </c>
      <c r="G45" s="150">
        <v>28.6</v>
      </c>
      <c r="H45" s="150">
        <v>67.5</v>
      </c>
      <c r="I45" s="157">
        <v>795.1185692604854</v>
      </c>
      <c r="J45" s="152">
        <v>3.1</v>
      </c>
      <c r="K45" s="153">
        <f t="shared" si="0"/>
        <v>45.972012355596092</v>
      </c>
    </row>
    <row r="46" spans="1:11">
      <c r="A46" s="131" t="s">
        <v>698</v>
      </c>
      <c r="B46" s="131" t="s">
        <v>655</v>
      </c>
      <c r="C46" s="149">
        <v>4655.1000000000004</v>
      </c>
      <c r="D46" s="131">
        <v>62</v>
      </c>
      <c r="E46" s="131">
        <v>1.7</v>
      </c>
      <c r="F46" s="150">
        <v>120.1</v>
      </c>
      <c r="G46" s="150">
        <v>82.3</v>
      </c>
      <c r="H46" s="150">
        <v>177.7</v>
      </c>
      <c r="I46" s="157">
        <v>9998.5443113615547</v>
      </c>
      <c r="J46" s="152">
        <v>1.4</v>
      </c>
      <c r="K46" s="153">
        <f t="shared" si="0"/>
        <v>167.83009472037105</v>
      </c>
    </row>
    <row r="47" spans="1:11">
      <c r="A47" s="131" t="s">
        <v>699</v>
      </c>
      <c r="B47" s="131" t="s">
        <v>664</v>
      </c>
      <c r="C47" s="149">
        <v>765.7</v>
      </c>
      <c r="D47" s="131">
        <v>57</v>
      </c>
      <c r="E47" s="131">
        <v>1.9</v>
      </c>
      <c r="F47" s="150">
        <v>56.2</v>
      </c>
      <c r="G47" s="150">
        <v>38</v>
      </c>
      <c r="H47" s="150">
        <v>82.5</v>
      </c>
      <c r="I47" s="157">
        <v>1829.5930441721093</v>
      </c>
      <c r="J47" s="152">
        <v>1.8</v>
      </c>
      <c r="K47" s="153">
        <f t="shared" si="0"/>
        <v>82.604708561744602</v>
      </c>
    </row>
    <row r="48" spans="1:11">
      <c r="A48" s="131" t="s">
        <v>700</v>
      </c>
      <c r="B48" s="131" t="s">
        <v>655</v>
      </c>
      <c r="C48" s="149">
        <v>2480.1</v>
      </c>
      <c r="D48" s="131">
        <v>62</v>
      </c>
      <c r="E48" s="131">
        <v>0.3</v>
      </c>
      <c r="F48" s="150">
        <v>90.9</v>
      </c>
      <c r="G48" s="150">
        <v>65.099999999999994</v>
      </c>
      <c r="H48" s="150">
        <v>128.69999999999999</v>
      </c>
      <c r="I48" s="157">
        <v>2771.7174605094606</v>
      </c>
      <c r="J48" s="152">
        <v>0.2</v>
      </c>
      <c r="K48" s="153">
        <f t="shared" si="0"/>
        <v>95.346603704310724</v>
      </c>
    </row>
    <row r="49" spans="1:11">
      <c r="A49" s="131" t="s">
        <v>701</v>
      </c>
      <c r="B49" s="131" t="s">
        <v>655</v>
      </c>
      <c r="C49" s="149">
        <v>1942.1</v>
      </c>
      <c r="D49" s="131">
        <v>67</v>
      </c>
      <c r="E49" s="131">
        <v>0.2</v>
      </c>
      <c r="F49" s="150">
        <v>75.599999999999994</v>
      </c>
      <c r="G49" s="150">
        <v>55.5</v>
      </c>
      <c r="H49" s="150">
        <v>103.1</v>
      </c>
      <c r="I49" s="157">
        <v>2256.5904087050585</v>
      </c>
      <c r="J49" s="152">
        <v>0.2</v>
      </c>
      <c r="K49" s="153">
        <f t="shared" si="0"/>
        <v>80.809463962310573</v>
      </c>
    </row>
    <row r="50" spans="1:11">
      <c r="A50" s="131" t="s">
        <v>702</v>
      </c>
      <c r="B50" s="131" t="s">
        <v>655</v>
      </c>
      <c r="C50" s="149">
        <v>3846.9</v>
      </c>
      <c r="D50" s="131">
        <v>45</v>
      </c>
      <c r="E50" s="131">
        <v>0.4</v>
      </c>
      <c r="F50" s="150">
        <v>93.6</v>
      </c>
      <c r="G50" s="150">
        <v>60.4</v>
      </c>
      <c r="H50" s="150">
        <v>146.6</v>
      </c>
      <c r="I50" s="157">
        <v>4332.7092808939624</v>
      </c>
      <c r="J50" s="152">
        <v>0.3</v>
      </c>
      <c r="K50" s="153">
        <f t="shared" si="0"/>
        <v>98.517408510291148</v>
      </c>
    </row>
    <row r="51" spans="1:11">
      <c r="A51" s="131" t="s">
        <v>703</v>
      </c>
      <c r="B51" s="131" t="s">
        <v>657</v>
      </c>
      <c r="C51" s="149">
        <v>5593.9</v>
      </c>
      <c r="D51" s="131">
        <v>60</v>
      </c>
      <c r="E51" s="131">
        <v>0.1</v>
      </c>
      <c r="F51" s="150">
        <v>126.2</v>
      </c>
      <c r="G51" s="150">
        <v>81.7</v>
      </c>
      <c r="H51" s="150">
        <v>198.3</v>
      </c>
      <c r="I51" s="157">
        <v>4091.2091867053427</v>
      </c>
      <c r="J51" s="152">
        <v>0.1</v>
      </c>
      <c r="K51" s="153">
        <f t="shared" si="0"/>
        <v>109.83384245977837</v>
      </c>
    </row>
    <row r="52" spans="1:11">
      <c r="A52" s="131" t="s">
        <v>704</v>
      </c>
      <c r="B52" s="131" t="s">
        <v>657</v>
      </c>
      <c r="C52" s="149">
        <v>5114</v>
      </c>
      <c r="D52" s="131">
        <v>61</v>
      </c>
      <c r="E52" s="131">
        <v>1.8</v>
      </c>
      <c r="F52" s="150">
        <v>125</v>
      </c>
      <c r="G52" s="150">
        <v>84.1</v>
      </c>
      <c r="H52" s="150">
        <v>187.9</v>
      </c>
      <c r="I52" s="157">
        <v>5183.581304586759</v>
      </c>
      <c r="J52" s="152">
        <v>1.3</v>
      </c>
      <c r="K52" s="153">
        <f t="shared" si="0"/>
        <v>124.75029406404033</v>
      </c>
    </row>
    <row r="53" spans="1:11">
      <c r="A53" s="131" t="s">
        <v>705</v>
      </c>
      <c r="B53" s="131" t="s">
        <v>657</v>
      </c>
      <c r="C53" s="149">
        <v>9030.4</v>
      </c>
      <c r="D53" s="131">
        <v>68</v>
      </c>
      <c r="E53" s="131">
        <v>0.2</v>
      </c>
      <c r="F53" s="150">
        <v>171.8</v>
      </c>
      <c r="G53" s="150">
        <v>101.1</v>
      </c>
      <c r="H53" s="150">
        <v>288.39999999999998</v>
      </c>
      <c r="I53" s="157">
        <v>10373.789792436706</v>
      </c>
      <c r="J53" s="152">
        <v>0.3</v>
      </c>
      <c r="K53" s="153">
        <f t="shared" si="0"/>
        <v>183.00390334294934</v>
      </c>
    </row>
    <row r="54" spans="1:11">
      <c r="A54" s="131" t="s">
        <v>706</v>
      </c>
      <c r="B54" s="131" t="s">
        <v>664</v>
      </c>
      <c r="C54" s="149">
        <v>1594.8</v>
      </c>
      <c r="D54" s="131">
        <v>57</v>
      </c>
      <c r="E54" s="131">
        <v>4.8</v>
      </c>
      <c r="F54" s="150">
        <v>70.2</v>
      </c>
      <c r="G54" s="150">
        <v>50.6</v>
      </c>
      <c r="H54" s="150">
        <v>96</v>
      </c>
      <c r="I54" s="157">
        <v>2081.7998545843807</v>
      </c>
      <c r="J54" s="152">
        <v>4</v>
      </c>
      <c r="K54" s="153">
        <f t="shared" si="0"/>
        <v>78.012371884914202</v>
      </c>
    </row>
    <row r="55" spans="1:11">
      <c r="A55" s="131" t="s">
        <v>707</v>
      </c>
      <c r="B55" s="131" t="s">
        <v>664</v>
      </c>
      <c r="C55" s="149">
        <v>1219.8</v>
      </c>
      <c r="D55" s="131">
        <v>54</v>
      </c>
      <c r="E55" s="131">
        <v>0.2</v>
      </c>
      <c r="F55" s="150">
        <v>66.900000000000006</v>
      </c>
      <c r="G55" s="150">
        <v>47.9</v>
      </c>
      <c r="H55" s="150">
        <v>94.4</v>
      </c>
      <c r="I55" s="157">
        <v>1276.7003650158995</v>
      </c>
      <c r="J55" s="152">
        <v>0.2</v>
      </c>
      <c r="K55" s="153">
        <f t="shared" si="0"/>
        <v>68.268046359163165</v>
      </c>
    </row>
    <row r="56" spans="1:11">
      <c r="A56" s="131" t="s">
        <v>708</v>
      </c>
      <c r="B56" s="131" t="s">
        <v>655</v>
      </c>
      <c r="C56" s="149">
        <v>2457.4</v>
      </c>
      <c r="D56" s="131">
        <v>58</v>
      </c>
      <c r="E56" s="131">
        <v>0.3</v>
      </c>
      <c r="F56" s="150">
        <v>76.599999999999994</v>
      </c>
      <c r="G56" s="150">
        <v>51.7</v>
      </c>
      <c r="H56" s="150">
        <v>113.5</v>
      </c>
      <c r="I56" s="157">
        <v>2535.6234315210991</v>
      </c>
      <c r="J56" s="152">
        <v>0.3</v>
      </c>
      <c r="K56" s="153">
        <f t="shared" si="0"/>
        <v>77.673186520366983</v>
      </c>
    </row>
    <row r="57" spans="1:11">
      <c r="A57" s="131" t="s">
        <v>709</v>
      </c>
      <c r="B57" s="131" t="s">
        <v>657</v>
      </c>
      <c r="C57" s="149">
        <v>8808.6</v>
      </c>
      <c r="D57" s="131">
        <v>87</v>
      </c>
      <c r="E57" s="131">
        <v>0.1</v>
      </c>
      <c r="F57" s="150">
        <v>157.9</v>
      </c>
      <c r="G57" s="150">
        <v>94.8</v>
      </c>
      <c r="H57" s="150">
        <v>261.7</v>
      </c>
      <c r="I57" s="157">
        <v>4136.1463469933205</v>
      </c>
      <c r="J57" s="152">
        <v>0.1</v>
      </c>
      <c r="K57" s="153">
        <f t="shared" si="0"/>
        <v>112.87871308258863</v>
      </c>
    </row>
    <row r="58" spans="1:11">
      <c r="A58" s="131" t="s">
        <v>710</v>
      </c>
      <c r="B58" s="131" t="s">
        <v>655</v>
      </c>
      <c r="C58" s="149">
        <v>1154.4000000000001</v>
      </c>
      <c r="D58" s="131">
        <v>32</v>
      </c>
      <c r="E58" s="131">
        <v>23.8</v>
      </c>
      <c r="F58" s="150">
        <v>81</v>
      </c>
      <c r="G58" s="150">
        <v>40.700000000000003</v>
      </c>
      <c r="H58" s="150">
        <v>158.80000000000001</v>
      </c>
      <c r="I58" s="157">
        <v>1094.0981848930298</v>
      </c>
      <c r="J58" s="152">
        <v>20.9</v>
      </c>
      <c r="K58" s="153">
        <f t="shared" si="0"/>
        <v>75.507231291516632</v>
      </c>
    </row>
    <row r="59" spans="1:11">
      <c r="A59" s="131" t="s">
        <v>711</v>
      </c>
      <c r="B59" s="131" t="s">
        <v>664</v>
      </c>
      <c r="C59" s="149">
        <v>694.3</v>
      </c>
      <c r="D59" s="131">
        <v>46</v>
      </c>
      <c r="E59" s="131">
        <v>1.4</v>
      </c>
      <c r="F59" s="150">
        <v>47.4</v>
      </c>
      <c r="G59" s="150">
        <v>33.1</v>
      </c>
      <c r="H59" s="150">
        <v>68</v>
      </c>
      <c r="I59" s="157">
        <v>675.66318584915973</v>
      </c>
      <c r="J59" s="152">
        <v>1.1000000000000001</v>
      </c>
      <c r="K59" s="153">
        <f t="shared" si="0"/>
        <v>46.606556952887679</v>
      </c>
    </row>
    <row r="60" spans="1:11">
      <c r="A60" s="131" t="s">
        <v>712</v>
      </c>
      <c r="B60" s="131" t="s">
        <v>657</v>
      </c>
      <c r="C60" s="149">
        <v>16680.7</v>
      </c>
      <c r="D60" s="131">
        <v>87</v>
      </c>
      <c r="E60" s="131">
        <v>0.2</v>
      </c>
      <c r="F60" s="150">
        <v>205.1</v>
      </c>
      <c r="G60" s="150">
        <v>109.8</v>
      </c>
      <c r="H60" s="150">
        <v>385.8</v>
      </c>
      <c r="I60" s="157">
        <v>23723.340251034475</v>
      </c>
      <c r="J60" s="152">
        <v>0.2</v>
      </c>
      <c r="K60" s="153">
        <f t="shared" si="0"/>
        <v>239.81734779511135</v>
      </c>
    </row>
    <row r="61" spans="1:11">
      <c r="A61" s="131" t="s">
        <v>713</v>
      </c>
      <c r="B61" s="131" t="s">
        <v>657</v>
      </c>
      <c r="C61" s="149">
        <v>5414.6</v>
      </c>
      <c r="D61" s="131">
        <v>61</v>
      </c>
      <c r="E61" s="131">
        <v>0.1</v>
      </c>
      <c r="F61" s="150">
        <v>124.6</v>
      </c>
      <c r="G61" s="150">
        <v>81.099999999999994</v>
      </c>
      <c r="H61" s="150">
        <v>195.4</v>
      </c>
      <c r="I61" s="157">
        <v>6694.6411258170874</v>
      </c>
      <c r="J61" s="152" t="s">
        <v>661</v>
      </c>
      <c r="K61" s="155">
        <v>136.91073178761172</v>
      </c>
    </row>
    <row r="62" spans="1:11">
      <c r="A62" s="131" t="s">
        <v>714</v>
      </c>
      <c r="B62" s="131" t="s">
        <v>664</v>
      </c>
      <c r="C62" s="149">
        <v>449.7</v>
      </c>
      <c r="D62" s="131">
        <v>59</v>
      </c>
      <c r="E62" s="131">
        <v>0.3</v>
      </c>
      <c r="F62" s="150">
        <v>38.799999999999997</v>
      </c>
      <c r="G62" s="150">
        <v>25.4</v>
      </c>
      <c r="H62" s="150">
        <v>58.1</v>
      </c>
      <c r="I62" s="157">
        <v>500.51103195065724</v>
      </c>
      <c r="J62" s="152">
        <v>0.4</v>
      </c>
      <c r="K62" s="153">
        <f t="shared" si="0"/>
        <v>40.753836354219942</v>
      </c>
    </row>
    <row r="63" spans="1:11">
      <c r="A63" s="131" t="s">
        <v>715</v>
      </c>
      <c r="B63" s="131" t="s">
        <v>664</v>
      </c>
      <c r="C63" s="149">
        <v>338.5</v>
      </c>
      <c r="D63" s="131">
        <v>55</v>
      </c>
      <c r="E63" s="131">
        <v>9.6</v>
      </c>
      <c r="F63" s="150">
        <v>43.8</v>
      </c>
      <c r="G63" s="150">
        <v>24.5</v>
      </c>
      <c r="H63" s="150">
        <v>75.8</v>
      </c>
      <c r="I63" s="157">
        <v>634.83566010530183</v>
      </c>
      <c r="J63" s="152">
        <v>7.7</v>
      </c>
      <c r="K63" s="153">
        <f t="shared" si="0"/>
        <v>56.173195599124377</v>
      </c>
    </row>
    <row r="64" spans="1:11">
      <c r="A64" s="131" t="s">
        <v>716</v>
      </c>
      <c r="B64" s="131" t="s">
        <v>657</v>
      </c>
      <c r="C64" s="149">
        <v>9951.5</v>
      </c>
      <c r="D64" s="131">
        <v>65</v>
      </c>
      <c r="E64" s="131">
        <v>0.4</v>
      </c>
      <c r="F64" s="150">
        <v>166.7</v>
      </c>
      <c r="G64" s="150">
        <v>97.9</v>
      </c>
      <c r="H64" s="150">
        <v>279.89999999999998</v>
      </c>
      <c r="I64" s="157">
        <v>11109.261838774477</v>
      </c>
      <c r="J64" s="152">
        <v>0.3</v>
      </c>
      <c r="K64" s="153">
        <f t="shared" si="0"/>
        <v>174.76821225166861</v>
      </c>
    </row>
    <row r="65" spans="1:11">
      <c r="A65" s="131" t="s">
        <v>717</v>
      </c>
      <c r="B65" s="131" t="s">
        <v>664</v>
      </c>
      <c r="C65" s="149">
        <v>827</v>
      </c>
      <c r="D65" s="131">
        <v>66</v>
      </c>
      <c r="E65" s="131">
        <v>1.2</v>
      </c>
      <c r="F65" s="150">
        <v>53.7</v>
      </c>
      <c r="G65" s="150">
        <v>38.200000000000003</v>
      </c>
      <c r="H65" s="150">
        <v>75.099999999999994</v>
      </c>
      <c r="I65" s="157">
        <v>873.79486237550259</v>
      </c>
      <c r="J65" s="152">
        <v>0.8</v>
      </c>
      <c r="K65" s="153">
        <f t="shared" si="0"/>
        <v>54.677439277285409</v>
      </c>
    </row>
    <row r="66" spans="1:11">
      <c r="A66" s="131" t="s">
        <v>718</v>
      </c>
      <c r="B66" s="131" t="s">
        <v>664</v>
      </c>
      <c r="C66" s="149">
        <v>1136.8</v>
      </c>
      <c r="D66" s="131">
        <v>65</v>
      </c>
      <c r="E66" s="131">
        <v>0.3</v>
      </c>
      <c r="F66" s="150">
        <v>58.2</v>
      </c>
      <c r="G66" s="150">
        <v>42.2</v>
      </c>
      <c r="H66" s="150">
        <v>80.599999999999994</v>
      </c>
      <c r="I66" s="157">
        <v>2166.046798582141</v>
      </c>
      <c r="J66" s="152">
        <v>0.3</v>
      </c>
      <c r="K66" s="153">
        <f t="shared" si="0"/>
        <v>77.488236786603508</v>
      </c>
    </row>
    <row r="67" spans="1:11">
      <c r="A67" s="131" t="s">
        <v>719</v>
      </c>
      <c r="B67" s="131" t="s">
        <v>657</v>
      </c>
      <c r="C67" s="149">
        <v>8910.2999999999993</v>
      </c>
      <c r="D67" s="131">
        <v>68</v>
      </c>
      <c r="E67" s="131">
        <v>0.3</v>
      </c>
      <c r="F67" s="150">
        <v>153</v>
      </c>
      <c r="G67" s="150">
        <v>90.7</v>
      </c>
      <c r="H67" s="150">
        <v>255.4</v>
      </c>
      <c r="I67" s="157">
        <v>10045.680500496319</v>
      </c>
      <c r="J67" s="152">
        <v>0.4</v>
      </c>
      <c r="K67" s="153">
        <f t="shared" si="0"/>
        <v>161.62664032713747</v>
      </c>
    </row>
    <row r="68" spans="1:11">
      <c r="A68" s="131" t="s">
        <v>720</v>
      </c>
      <c r="B68" s="131" t="s">
        <v>655</v>
      </c>
      <c r="C68" s="149">
        <v>2289.9</v>
      </c>
      <c r="D68" s="131">
        <v>80</v>
      </c>
      <c r="E68" s="131">
        <v>0.6</v>
      </c>
      <c r="F68" s="150">
        <v>92</v>
      </c>
      <c r="G68" s="150">
        <v>63.9</v>
      </c>
      <c r="H68" s="150">
        <v>130.69999999999999</v>
      </c>
      <c r="I68" s="157">
        <v>5230.6617328949715</v>
      </c>
      <c r="J68" s="152">
        <v>0.8</v>
      </c>
      <c r="K68" s="153">
        <f t="shared" si="0"/>
        <v>133.18587923512129</v>
      </c>
    </row>
    <row r="69" spans="1:11">
      <c r="A69" s="131" t="s">
        <v>721</v>
      </c>
      <c r="B69" s="131" t="s">
        <v>655</v>
      </c>
      <c r="C69" s="149">
        <v>3717.5</v>
      </c>
      <c r="D69" s="131">
        <v>19</v>
      </c>
      <c r="E69" s="131">
        <v>0.1</v>
      </c>
      <c r="F69" s="150">
        <v>81.7</v>
      </c>
      <c r="G69" s="150">
        <v>46.4</v>
      </c>
      <c r="H69" s="150">
        <v>146.80000000000001</v>
      </c>
      <c r="I69" s="157">
        <v>4566.1401543301381</v>
      </c>
      <c r="J69" s="152">
        <v>0.1</v>
      </c>
      <c r="K69" s="153">
        <f t="shared" si="0"/>
        <v>89.509778865345709</v>
      </c>
    </row>
    <row r="70" spans="1:11">
      <c r="A70" s="131" t="s">
        <v>722</v>
      </c>
      <c r="B70" s="131" t="s">
        <v>657</v>
      </c>
      <c r="C70" s="149">
        <v>7782.8</v>
      </c>
      <c r="D70" s="131">
        <v>81</v>
      </c>
      <c r="E70" s="131">
        <v>0.1</v>
      </c>
      <c r="F70" s="150">
        <v>150.1</v>
      </c>
      <c r="G70" s="150">
        <v>92.2</v>
      </c>
      <c r="H70" s="150">
        <v>245.9</v>
      </c>
      <c r="I70" s="157">
        <v>9465.7039987955668</v>
      </c>
      <c r="J70" s="152">
        <v>0.1</v>
      </c>
      <c r="K70" s="153">
        <f t="shared" ref="K70:K108" si="1">EXP(0.444*LN(I70/C70)+0.016*IF(J70="",0,(J70-E70)))*F70</f>
        <v>163.73000012208263</v>
      </c>
    </row>
    <row r="71" spans="1:11">
      <c r="A71" s="131" t="s">
        <v>723</v>
      </c>
      <c r="B71" s="131" t="s">
        <v>655</v>
      </c>
      <c r="C71" s="149">
        <v>3007.2</v>
      </c>
      <c r="D71" s="131">
        <v>84</v>
      </c>
      <c r="E71" s="131">
        <v>0.1</v>
      </c>
      <c r="F71" s="150">
        <v>102</v>
      </c>
      <c r="G71" s="150">
        <v>70.599999999999994</v>
      </c>
      <c r="H71" s="150">
        <v>148.30000000000001</v>
      </c>
      <c r="I71" s="157">
        <v>3795.38012695313</v>
      </c>
      <c r="J71" s="152">
        <v>0.1</v>
      </c>
      <c r="K71" s="153">
        <f t="shared" si="1"/>
        <v>113.10594924038001</v>
      </c>
    </row>
    <row r="72" spans="1:11">
      <c r="A72" s="131" t="s">
        <v>724</v>
      </c>
      <c r="B72" s="131" t="s">
        <v>664</v>
      </c>
      <c r="C72" s="149">
        <v>426.2</v>
      </c>
      <c r="D72" s="131">
        <v>85</v>
      </c>
      <c r="E72" s="131">
        <v>12.5</v>
      </c>
      <c r="F72" s="150">
        <v>46.1</v>
      </c>
      <c r="G72" s="150">
        <v>27.5</v>
      </c>
      <c r="H72" s="150">
        <v>78.5</v>
      </c>
      <c r="I72" s="157">
        <v>491.83911277367366</v>
      </c>
      <c r="J72" s="152" t="s">
        <v>661</v>
      </c>
      <c r="K72" s="155">
        <v>49.127198085834117</v>
      </c>
    </row>
    <row r="73" spans="1:11">
      <c r="A73" s="131" t="s">
        <v>725</v>
      </c>
      <c r="B73" s="131" t="s">
        <v>664</v>
      </c>
      <c r="C73" s="149">
        <v>1256.7</v>
      </c>
      <c r="D73" s="131">
        <v>33</v>
      </c>
      <c r="E73" s="131">
        <v>0.7</v>
      </c>
      <c r="F73" s="150">
        <v>64.900000000000006</v>
      </c>
      <c r="G73" s="150">
        <v>47.5</v>
      </c>
      <c r="H73" s="150">
        <v>89.4</v>
      </c>
      <c r="I73" s="157">
        <v>1209.9269422548184</v>
      </c>
      <c r="J73" s="152">
        <v>0.8</v>
      </c>
      <c r="K73" s="153">
        <f t="shared" si="1"/>
        <v>63.918384866273804</v>
      </c>
    </row>
    <row r="74" spans="1:11">
      <c r="A74" s="131" t="s">
        <v>726</v>
      </c>
      <c r="B74" s="131" t="s">
        <v>657</v>
      </c>
      <c r="C74" s="149">
        <v>5230.8</v>
      </c>
      <c r="D74" s="131">
        <v>58</v>
      </c>
      <c r="E74" s="131">
        <v>12.1</v>
      </c>
      <c r="F74" s="150">
        <v>148.69999999999999</v>
      </c>
      <c r="G74" s="150">
        <v>97</v>
      </c>
      <c r="H74" s="150">
        <v>233.5</v>
      </c>
      <c r="I74" s="157">
        <v>4865.5577647086384</v>
      </c>
      <c r="J74" s="152">
        <v>11.8</v>
      </c>
      <c r="K74" s="153">
        <f t="shared" si="1"/>
        <v>143.30752677607657</v>
      </c>
    </row>
    <row r="75" spans="1:11">
      <c r="A75" s="131" t="s">
        <v>727</v>
      </c>
      <c r="B75" s="131" t="s">
        <v>664</v>
      </c>
      <c r="C75" s="149">
        <v>849</v>
      </c>
      <c r="D75" s="131">
        <v>41</v>
      </c>
      <c r="E75" s="131">
        <v>0.2</v>
      </c>
      <c r="F75" s="150">
        <v>55.5</v>
      </c>
      <c r="G75" s="150">
        <v>39.200000000000003</v>
      </c>
      <c r="H75" s="150">
        <v>78.3</v>
      </c>
      <c r="I75" s="157">
        <v>1208.2185338376723</v>
      </c>
      <c r="J75" s="152">
        <v>0.1</v>
      </c>
      <c r="K75" s="153">
        <f t="shared" si="1"/>
        <v>64.809056141084739</v>
      </c>
    </row>
    <row r="76" spans="1:11">
      <c r="A76" s="131" t="s">
        <v>728</v>
      </c>
      <c r="B76" s="131" t="s">
        <v>655</v>
      </c>
      <c r="C76" s="149">
        <v>2221.8000000000002</v>
      </c>
      <c r="D76" s="131">
        <v>60</v>
      </c>
      <c r="E76" s="131">
        <v>0.2</v>
      </c>
      <c r="F76" s="150">
        <v>86.8</v>
      </c>
      <c r="G76" s="150">
        <v>62</v>
      </c>
      <c r="H76" s="150">
        <v>121.9</v>
      </c>
      <c r="I76" s="157">
        <v>2045.5354018901407</v>
      </c>
      <c r="J76" s="152">
        <v>0.3</v>
      </c>
      <c r="K76" s="153">
        <f t="shared" si="1"/>
        <v>83.806152162294907</v>
      </c>
    </row>
    <row r="77" spans="1:11">
      <c r="A77" s="131" t="s">
        <v>729</v>
      </c>
      <c r="B77" s="131" t="s">
        <v>664</v>
      </c>
      <c r="C77" s="149">
        <v>378.1</v>
      </c>
      <c r="D77" s="131">
        <v>64</v>
      </c>
      <c r="E77" s="131">
        <v>0.3</v>
      </c>
      <c r="F77" s="150">
        <v>36.6</v>
      </c>
      <c r="G77" s="150">
        <v>23.4</v>
      </c>
      <c r="H77" s="150">
        <v>56</v>
      </c>
      <c r="I77" s="157">
        <v>590.6294547958986</v>
      </c>
      <c r="J77" s="152">
        <v>0.2</v>
      </c>
      <c r="K77" s="153">
        <f t="shared" si="1"/>
        <v>44.544363183936518</v>
      </c>
    </row>
    <row r="78" spans="1:11">
      <c r="A78" s="131" t="s">
        <v>730</v>
      </c>
      <c r="B78" s="131" t="s">
        <v>655</v>
      </c>
      <c r="C78" s="149">
        <v>1968.4</v>
      </c>
      <c r="D78" s="131">
        <v>44</v>
      </c>
      <c r="E78" s="131">
        <v>2.8</v>
      </c>
      <c r="F78" s="150">
        <v>63</v>
      </c>
      <c r="G78" s="150">
        <v>36.5</v>
      </c>
      <c r="H78" s="150">
        <v>107.3</v>
      </c>
      <c r="I78" s="157">
        <v>2065.7490675092254</v>
      </c>
      <c r="J78" s="152">
        <v>1.3</v>
      </c>
      <c r="K78" s="153">
        <f t="shared" si="1"/>
        <v>62.838468330477227</v>
      </c>
    </row>
    <row r="79" spans="1:11">
      <c r="A79" s="131" t="s">
        <v>731</v>
      </c>
      <c r="B79" s="131" t="s">
        <v>655</v>
      </c>
      <c r="C79" s="149">
        <v>1547.9</v>
      </c>
      <c r="D79" s="131">
        <v>55</v>
      </c>
      <c r="E79" s="131">
        <v>0.1</v>
      </c>
      <c r="F79" s="150">
        <v>70</v>
      </c>
      <c r="G79" s="150">
        <v>51.3</v>
      </c>
      <c r="H79" s="150">
        <v>95.5</v>
      </c>
      <c r="I79" s="157">
        <v>1505.0101927942937</v>
      </c>
      <c r="J79" s="152">
        <v>0.2</v>
      </c>
      <c r="K79" s="153">
        <f t="shared" si="1"/>
        <v>69.24279267852026</v>
      </c>
    </row>
    <row r="80" spans="1:11">
      <c r="A80" s="131" t="s">
        <v>732</v>
      </c>
      <c r="B80" s="131" t="s">
        <v>657</v>
      </c>
      <c r="C80" s="149">
        <v>15196.4</v>
      </c>
      <c r="D80" s="131">
        <v>80</v>
      </c>
      <c r="E80" s="131">
        <v>1</v>
      </c>
      <c r="F80" s="150">
        <v>192.3</v>
      </c>
      <c r="G80" s="150">
        <v>106.8</v>
      </c>
      <c r="H80" s="150">
        <v>355.2</v>
      </c>
      <c r="I80" s="157">
        <v>14617.604481637187</v>
      </c>
      <c r="J80" s="152" t="s">
        <v>661</v>
      </c>
      <c r="K80" s="155">
        <v>189.0128984283181</v>
      </c>
    </row>
    <row r="81" spans="1:11">
      <c r="A81" s="131" t="s">
        <v>733</v>
      </c>
      <c r="B81" s="131" t="s">
        <v>655</v>
      </c>
      <c r="C81" s="149">
        <v>2488.9</v>
      </c>
      <c r="D81" s="131">
        <v>68</v>
      </c>
      <c r="E81" s="131">
        <v>0.9</v>
      </c>
      <c r="F81" s="150">
        <v>88.9</v>
      </c>
      <c r="G81" s="150">
        <v>64.900000000000006</v>
      </c>
      <c r="H81" s="150">
        <v>123</v>
      </c>
      <c r="I81" s="157">
        <v>2672.9457903551765</v>
      </c>
      <c r="J81" s="152">
        <v>0.9</v>
      </c>
      <c r="K81" s="153">
        <f t="shared" si="1"/>
        <v>91.760988044836211</v>
      </c>
    </row>
    <row r="82" spans="1:11">
      <c r="A82" s="131" t="s">
        <v>734</v>
      </c>
      <c r="B82" s="131" t="s">
        <v>655</v>
      </c>
      <c r="C82" s="149">
        <v>5823.8</v>
      </c>
      <c r="D82" s="131">
        <v>85</v>
      </c>
      <c r="E82" s="131">
        <v>0.5</v>
      </c>
      <c r="F82" s="150">
        <v>134.30000000000001</v>
      </c>
      <c r="G82" s="150">
        <v>87</v>
      </c>
      <c r="H82" s="150">
        <v>207.6</v>
      </c>
      <c r="I82" s="157">
        <v>5891.4999650464106</v>
      </c>
      <c r="J82" s="152">
        <v>0.3</v>
      </c>
      <c r="K82" s="153">
        <f t="shared" si="1"/>
        <v>134.55966463919941</v>
      </c>
    </row>
    <row r="83" spans="1:11">
      <c r="A83" s="131" t="s">
        <v>735</v>
      </c>
      <c r="B83" s="131" t="s">
        <v>657</v>
      </c>
      <c r="C83" s="149">
        <v>6571.9</v>
      </c>
      <c r="D83" s="131">
        <v>59</v>
      </c>
      <c r="E83" s="131">
        <v>0.3</v>
      </c>
      <c r="F83" s="150">
        <v>135.19999999999999</v>
      </c>
      <c r="G83" s="150">
        <v>85</v>
      </c>
      <c r="H83" s="150">
        <v>216.4</v>
      </c>
      <c r="I83" s="157">
        <v>6621.5743360188126</v>
      </c>
      <c r="J83" s="152">
        <v>0.4</v>
      </c>
      <c r="K83" s="153">
        <f t="shared" si="1"/>
        <v>135.87000191477111</v>
      </c>
    </row>
    <row r="84" spans="1:11">
      <c r="A84" s="131" t="s">
        <v>736</v>
      </c>
      <c r="B84" s="131" t="s">
        <v>655</v>
      </c>
      <c r="C84" s="149">
        <v>2989</v>
      </c>
      <c r="D84" s="131">
        <v>43</v>
      </c>
      <c r="E84" s="131">
        <v>0.1</v>
      </c>
      <c r="F84" s="150">
        <v>85.1</v>
      </c>
      <c r="G84" s="150">
        <v>57.2</v>
      </c>
      <c r="H84" s="150">
        <v>125.7</v>
      </c>
      <c r="I84" s="157">
        <v>3460.5309634440796</v>
      </c>
      <c r="J84" s="152">
        <v>0.2</v>
      </c>
      <c r="K84" s="153">
        <f t="shared" si="1"/>
        <v>90.964157464011308</v>
      </c>
    </row>
    <row r="85" spans="1:11">
      <c r="A85" s="131" t="s">
        <v>737</v>
      </c>
      <c r="B85" s="131" t="s">
        <v>657</v>
      </c>
      <c r="C85" s="149">
        <v>10817.8</v>
      </c>
      <c r="D85" s="131">
        <v>87</v>
      </c>
      <c r="E85" s="131">
        <v>0.1</v>
      </c>
      <c r="F85" s="150">
        <v>171.7</v>
      </c>
      <c r="G85" s="150">
        <v>99.2</v>
      </c>
      <c r="H85" s="150">
        <v>294.7</v>
      </c>
      <c r="I85" s="157">
        <v>14858.229429044453</v>
      </c>
      <c r="J85" s="152">
        <v>0.2</v>
      </c>
      <c r="K85" s="153">
        <f t="shared" si="1"/>
        <v>197.99802038389103</v>
      </c>
    </row>
    <row r="86" spans="1:11">
      <c r="A86" s="131" t="s">
        <v>738</v>
      </c>
      <c r="B86" s="131" t="s">
        <v>657</v>
      </c>
      <c r="C86" s="149">
        <v>10743.1</v>
      </c>
      <c r="D86" s="131">
        <v>83</v>
      </c>
      <c r="E86" s="131">
        <v>1.2</v>
      </c>
      <c r="F86" s="150">
        <v>185.3</v>
      </c>
      <c r="G86" s="150">
        <v>108.1</v>
      </c>
      <c r="H86" s="150">
        <v>314.5</v>
      </c>
      <c r="I86" s="157">
        <v>12194.77734375</v>
      </c>
      <c r="J86" s="152" t="s">
        <v>661</v>
      </c>
      <c r="K86" s="155">
        <v>196.02662801921056</v>
      </c>
    </row>
    <row r="87" spans="1:11">
      <c r="A87" s="131" t="s">
        <v>739</v>
      </c>
      <c r="B87" s="131" t="s">
        <v>664</v>
      </c>
      <c r="C87" s="149">
        <v>748.3</v>
      </c>
      <c r="D87" s="131">
        <v>69</v>
      </c>
      <c r="E87" s="131">
        <v>2.7</v>
      </c>
      <c r="F87" s="150">
        <v>58</v>
      </c>
      <c r="G87" s="150">
        <v>37.799999999999997</v>
      </c>
      <c r="H87" s="150">
        <v>87.2</v>
      </c>
      <c r="I87" s="157">
        <v>822.34798859419959</v>
      </c>
      <c r="J87" s="152">
        <v>2.2999999999999998</v>
      </c>
      <c r="K87" s="153">
        <f t="shared" si="1"/>
        <v>60.095725112255408</v>
      </c>
    </row>
    <row r="88" spans="1:11">
      <c r="A88" s="131" t="s">
        <v>740</v>
      </c>
      <c r="B88" s="131" t="s">
        <v>655</v>
      </c>
      <c r="C88" s="149">
        <v>1329.3</v>
      </c>
      <c r="D88" s="131">
        <v>70</v>
      </c>
      <c r="E88" s="131">
        <v>0.4</v>
      </c>
      <c r="F88" s="150">
        <v>66.099999999999994</v>
      </c>
      <c r="G88" s="150">
        <v>48.5</v>
      </c>
      <c r="H88" s="150">
        <v>90.6</v>
      </c>
      <c r="I88" s="157">
        <v>1636.8932086429577</v>
      </c>
      <c r="J88" s="152">
        <v>0.3</v>
      </c>
      <c r="K88" s="153">
        <f t="shared" si="1"/>
        <v>72.384071550845178</v>
      </c>
    </row>
    <row r="89" spans="1:11">
      <c r="A89" s="131" t="s">
        <v>741</v>
      </c>
      <c r="B89" s="131" t="s">
        <v>657</v>
      </c>
      <c r="C89" s="149">
        <v>5900</v>
      </c>
      <c r="D89" s="131">
        <v>42</v>
      </c>
      <c r="E89" s="131">
        <v>0.1</v>
      </c>
      <c r="F89" s="150">
        <v>134.1</v>
      </c>
      <c r="G89" s="150">
        <v>86.3</v>
      </c>
      <c r="H89" s="150">
        <v>209.3</v>
      </c>
      <c r="I89" s="157">
        <v>9230.1783160260075</v>
      </c>
      <c r="J89" s="152">
        <v>0.1</v>
      </c>
      <c r="K89" s="153">
        <f t="shared" si="1"/>
        <v>163.57757483804889</v>
      </c>
    </row>
    <row r="90" spans="1:11">
      <c r="A90" s="131" t="s">
        <v>742</v>
      </c>
      <c r="B90" s="131" t="s">
        <v>664</v>
      </c>
      <c r="C90" s="149">
        <v>499.5</v>
      </c>
      <c r="D90" s="131">
        <v>72</v>
      </c>
      <c r="E90" s="131">
        <v>1.4</v>
      </c>
      <c r="F90" s="150">
        <v>45.6</v>
      </c>
      <c r="G90" s="150">
        <v>29.6</v>
      </c>
      <c r="H90" s="150">
        <v>69.599999999999994</v>
      </c>
      <c r="I90" s="157">
        <v>480.03921130106647</v>
      </c>
      <c r="J90" s="152">
        <v>1.4</v>
      </c>
      <c r="K90" s="153">
        <f t="shared" si="1"/>
        <v>44.802468666851588</v>
      </c>
    </row>
    <row r="91" spans="1:11">
      <c r="A91" s="131" t="s">
        <v>743</v>
      </c>
      <c r="B91" s="131" t="s">
        <v>664</v>
      </c>
      <c r="C91" s="149">
        <v>478.3</v>
      </c>
      <c r="D91" s="131">
        <v>41</v>
      </c>
      <c r="E91" s="131">
        <v>0.1</v>
      </c>
      <c r="F91" s="150">
        <v>37.5</v>
      </c>
      <c r="G91" s="150">
        <v>24.8</v>
      </c>
      <c r="H91" s="150">
        <v>57.9</v>
      </c>
      <c r="I91" s="157">
        <v>446.98155963525892</v>
      </c>
      <c r="J91" s="152">
        <v>0.1</v>
      </c>
      <c r="K91" s="153">
        <f t="shared" si="1"/>
        <v>36.389231504964492</v>
      </c>
    </row>
    <row r="92" spans="1:11">
      <c r="A92" s="131" t="s">
        <v>744</v>
      </c>
      <c r="B92" s="131" t="s">
        <v>657</v>
      </c>
      <c r="C92" s="149">
        <v>6151.1</v>
      </c>
      <c r="D92" s="131">
        <v>57</v>
      </c>
      <c r="E92" s="131">
        <v>18.8</v>
      </c>
      <c r="F92" s="150">
        <v>165.2</v>
      </c>
      <c r="G92" s="150">
        <v>92.9</v>
      </c>
      <c r="H92" s="150">
        <v>286.7</v>
      </c>
      <c r="I92" s="157">
        <v>7055.0447759878334</v>
      </c>
      <c r="J92" s="152">
        <v>18.3</v>
      </c>
      <c r="K92" s="153">
        <f t="shared" si="1"/>
        <v>174.17048023704746</v>
      </c>
    </row>
    <row r="93" spans="1:11">
      <c r="A93" s="131" t="s">
        <v>745</v>
      </c>
      <c r="B93" s="131" t="s">
        <v>655</v>
      </c>
      <c r="C93" s="149">
        <v>4073.7</v>
      </c>
      <c r="D93" s="131">
        <v>48</v>
      </c>
      <c r="E93" s="131">
        <v>0.1</v>
      </c>
      <c r="F93" s="150">
        <v>100.3</v>
      </c>
      <c r="G93" s="150">
        <v>65.400000000000006</v>
      </c>
      <c r="H93" s="150">
        <v>153.1</v>
      </c>
      <c r="I93" s="157">
        <v>4013.6876568360358</v>
      </c>
      <c r="J93" s="152">
        <v>0.1</v>
      </c>
      <c r="K93" s="153">
        <f t="shared" si="1"/>
        <v>99.641244757005353</v>
      </c>
    </row>
    <row r="94" spans="1:11">
      <c r="A94" s="131" t="s">
        <v>746</v>
      </c>
      <c r="B94" s="131" t="s">
        <v>655</v>
      </c>
      <c r="C94" s="149">
        <v>2898.5</v>
      </c>
      <c r="D94" s="131">
        <v>69</v>
      </c>
      <c r="E94" s="131">
        <v>0.2</v>
      </c>
      <c r="F94" s="150">
        <v>89.5</v>
      </c>
      <c r="G94" s="150">
        <v>62.9</v>
      </c>
      <c r="H94" s="150">
        <v>127.9</v>
      </c>
      <c r="I94" s="157">
        <v>751.82135009765602</v>
      </c>
      <c r="J94" s="152">
        <v>0.1</v>
      </c>
      <c r="K94" s="153">
        <f t="shared" si="1"/>
        <v>49.0815335173086</v>
      </c>
    </row>
    <row r="95" spans="1:11">
      <c r="A95" s="131" t="s">
        <v>747</v>
      </c>
      <c r="B95" s="131" t="s">
        <v>657</v>
      </c>
      <c r="C95" s="149">
        <v>5317.4</v>
      </c>
      <c r="D95" s="131">
        <v>50</v>
      </c>
      <c r="E95" s="131">
        <v>1.3</v>
      </c>
      <c r="F95" s="150">
        <v>126</v>
      </c>
      <c r="G95" s="150">
        <v>84</v>
      </c>
      <c r="H95" s="150">
        <v>193.2</v>
      </c>
      <c r="I95" s="157">
        <v>4869.1342262124235</v>
      </c>
      <c r="J95" s="152">
        <v>1.3</v>
      </c>
      <c r="K95" s="153">
        <f t="shared" si="1"/>
        <v>121.16818920365822</v>
      </c>
    </row>
    <row r="96" spans="1:11">
      <c r="A96" s="131" t="s">
        <v>748</v>
      </c>
      <c r="B96" s="131" t="s">
        <v>655</v>
      </c>
      <c r="C96" s="149">
        <v>3242.8</v>
      </c>
      <c r="D96" s="131">
        <v>47</v>
      </c>
      <c r="E96" s="131">
        <v>27.4</v>
      </c>
      <c r="F96" s="150">
        <v>156.1</v>
      </c>
      <c r="G96" s="150">
        <v>72.5</v>
      </c>
      <c r="H96" s="150">
        <v>321.2</v>
      </c>
      <c r="I96" s="157">
        <v>3978.4035281759043</v>
      </c>
      <c r="J96" s="152">
        <v>27.9</v>
      </c>
      <c r="K96" s="153">
        <f t="shared" si="1"/>
        <v>172.30561375028799</v>
      </c>
    </row>
    <row r="97" spans="1:11">
      <c r="A97" s="131" t="s">
        <v>749</v>
      </c>
      <c r="B97" s="131" t="s">
        <v>664</v>
      </c>
      <c r="C97" s="149">
        <v>801.1</v>
      </c>
      <c r="D97" s="131">
        <v>48</v>
      </c>
      <c r="E97" s="131">
        <v>0.3</v>
      </c>
      <c r="F97" s="150">
        <v>56.8</v>
      </c>
      <c r="G97" s="150">
        <v>38.6</v>
      </c>
      <c r="H97" s="150">
        <v>83.5</v>
      </c>
      <c r="I97" s="157">
        <v>897.04751029341128</v>
      </c>
      <c r="J97" s="152">
        <v>0.2</v>
      </c>
      <c r="K97" s="153">
        <f t="shared" si="1"/>
        <v>59.630247690059377</v>
      </c>
    </row>
    <row r="98" spans="1:11">
      <c r="A98" s="131" t="s">
        <v>750</v>
      </c>
      <c r="B98" s="131" t="s">
        <v>664</v>
      </c>
      <c r="C98" s="149">
        <v>936.3</v>
      </c>
      <c r="D98" s="131">
        <v>65</v>
      </c>
      <c r="E98" s="131">
        <v>4.5</v>
      </c>
      <c r="F98" s="150">
        <v>53.5</v>
      </c>
      <c r="G98" s="150">
        <v>37.1</v>
      </c>
      <c r="H98" s="150">
        <v>76.7</v>
      </c>
      <c r="I98" s="157">
        <v>1099.28759765625</v>
      </c>
      <c r="J98" s="152">
        <v>4.5</v>
      </c>
      <c r="K98" s="153">
        <f t="shared" si="1"/>
        <v>57.451178438807304</v>
      </c>
    </row>
    <row r="99" spans="1:11">
      <c r="A99" s="131" t="s">
        <v>751</v>
      </c>
      <c r="B99" s="131" t="s">
        <v>657</v>
      </c>
      <c r="C99" s="149">
        <v>6595</v>
      </c>
      <c r="D99" s="131">
        <v>70</v>
      </c>
      <c r="E99" s="131">
        <v>1.1000000000000001</v>
      </c>
      <c r="F99" s="150">
        <v>132.6</v>
      </c>
      <c r="G99" s="150">
        <v>83.2</v>
      </c>
      <c r="H99" s="150">
        <v>212.5</v>
      </c>
      <c r="I99" s="157">
        <v>7066.1905459532318</v>
      </c>
      <c r="J99" s="152">
        <v>1</v>
      </c>
      <c r="K99" s="153">
        <f t="shared" si="1"/>
        <v>136.50720504260863</v>
      </c>
    </row>
    <row r="100" spans="1:11">
      <c r="A100" s="131" t="s">
        <v>752</v>
      </c>
      <c r="B100" s="131" t="s">
        <v>664</v>
      </c>
      <c r="C100" s="149">
        <v>610.20000000000005</v>
      </c>
      <c r="D100" s="131">
        <v>84</v>
      </c>
      <c r="E100" s="131">
        <v>2.1</v>
      </c>
      <c r="F100" s="150">
        <v>52.9</v>
      </c>
      <c r="G100" s="150">
        <v>33.6</v>
      </c>
      <c r="H100" s="150">
        <v>82.8</v>
      </c>
      <c r="I100" s="157">
        <v>973.20612907613349</v>
      </c>
      <c r="J100" s="152">
        <v>1.9</v>
      </c>
      <c r="K100" s="153">
        <f t="shared" si="1"/>
        <v>64.875275976824469</v>
      </c>
    </row>
    <row r="101" spans="1:11">
      <c r="A101" s="131" t="s">
        <v>753</v>
      </c>
      <c r="B101" s="131" t="s">
        <v>657</v>
      </c>
      <c r="C101" s="149">
        <v>3464.4</v>
      </c>
      <c r="D101" s="131">
        <v>59</v>
      </c>
      <c r="E101" s="131">
        <v>0.1</v>
      </c>
      <c r="F101" s="150">
        <v>103.9</v>
      </c>
      <c r="G101" s="150">
        <v>72.900000000000006</v>
      </c>
      <c r="H101" s="150">
        <v>149.9</v>
      </c>
      <c r="I101" s="157">
        <v>3807.1391502725401</v>
      </c>
      <c r="J101" s="152">
        <v>0.1</v>
      </c>
      <c r="K101" s="153">
        <f t="shared" si="1"/>
        <v>108.34441961910599</v>
      </c>
    </row>
    <row r="102" spans="1:11">
      <c r="A102" s="131" t="s">
        <v>754</v>
      </c>
      <c r="B102" s="131" t="s">
        <v>664</v>
      </c>
      <c r="C102" s="149">
        <v>606.5</v>
      </c>
      <c r="D102" s="131">
        <v>82</v>
      </c>
      <c r="E102" s="131">
        <v>5.9</v>
      </c>
      <c r="F102" s="150">
        <v>48.2</v>
      </c>
      <c r="G102" s="150">
        <v>32.4</v>
      </c>
      <c r="H102" s="150">
        <v>70.2</v>
      </c>
      <c r="I102" s="157">
        <v>883.89203231127931</v>
      </c>
      <c r="J102" s="152">
        <v>5.2</v>
      </c>
      <c r="K102" s="153">
        <f t="shared" si="1"/>
        <v>56.338764116210108</v>
      </c>
    </row>
    <row r="103" spans="1:11">
      <c r="A103" s="131" t="s">
        <v>755</v>
      </c>
      <c r="B103" s="131" t="s">
        <v>655</v>
      </c>
      <c r="C103" s="149">
        <v>2639.8</v>
      </c>
      <c r="D103" s="131">
        <v>59</v>
      </c>
      <c r="E103" s="131">
        <v>0.9</v>
      </c>
      <c r="F103" s="150">
        <v>91.1</v>
      </c>
      <c r="G103" s="150">
        <v>66.5</v>
      </c>
      <c r="H103" s="150">
        <v>127.3</v>
      </c>
      <c r="I103" s="157">
        <v>4835.57177734375</v>
      </c>
      <c r="J103" s="152">
        <v>0.9</v>
      </c>
      <c r="K103" s="153">
        <f t="shared" si="1"/>
        <v>119.18886398936738</v>
      </c>
    </row>
    <row r="104" spans="1:11">
      <c r="A104" s="131" t="s">
        <v>756</v>
      </c>
      <c r="B104" s="131" t="s">
        <v>657</v>
      </c>
      <c r="C104" s="149">
        <v>16245.6</v>
      </c>
      <c r="D104" s="131">
        <v>87</v>
      </c>
      <c r="E104" s="131">
        <v>0.6</v>
      </c>
      <c r="F104" s="150">
        <v>204.2</v>
      </c>
      <c r="G104" s="150">
        <v>110.1</v>
      </c>
      <c r="H104" s="150">
        <v>379.9</v>
      </c>
      <c r="I104" s="157">
        <v>17313.188348418604</v>
      </c>
      <c r="J104" s="152">
        <v>0.6</v>
      </c>
      <c r="K104" s="153">
        <f t="shared" si="1"/>
        <v>210.05279949904394</v>
      </c>
    </row>
    <row r="105" spans="1:11">
      <c r="A105" s="131" t="s">
        <v>757</v>
      </c>
      <c r="B105" s="131" t="s">
        <v>655</v>
      </c>
      <c r="C105" s="149">
        <v>1533.9</v>
      </c>
      <c r="D105" s="131">
        <v>64</v>
      </c>
      <c r="E105" s="131">
        <v>0.3</v>
      </c>
      <c r="F105" s="150">
        <v>71.5</v>
      </c>
      <c r="G105" s="150">
        <v>52.5</v>
      </c>
      <c r="H105" s="150">
        <v>98.6</v>
      </c>
      <c r="I105" s="157">
        <v>1983.0647228899177</v>
      </c>
      <c r="J105" s="152">
        <v>0.2</v>
      </c>
      <c r="K105" s="153">
        <f t="shared" si="1"/>
        <v>80.008266380512325</v>
      </c>
    </row>
    <row r="106" spans="1:11">
      <c r="A106" s="131" t="s">
        <v>758</v>
      </c>
      <c r="B106" s="131" t="s">
        <v>655</v>
      </c>
      <c r="C106" s="149">
        <v>2342.1999999999998</v>
      </c>
      <c r="D106" s="131">
        <v>46</v>
      </c>
      <c r="E106" s="131">
        <v>0.3</v>
      </c>
      <c r="F106" s="150">
        <v>90.3</v>
      </c>
      <c r="G106" s="150">
        <v>64.400000000000006</v>
      </c>
      <c r="H106" s="150">
        <v>127.1</v>
      </c>
      <c r="I106" s="157">
        <v>3756.4891211732552</v>
      </c>
      <c r="J106" s="152">
        <v>0.3</v>
      </c>
      <c r="K106" s="153">
        <f t="shared" si="1"/>
        <v>111.37250111953279</v>
      </c>
    </row>
    <row r="107" spans="1:11">
      <c r="A107" s="131" t="s">
        <v>759</v>
      </c>
      <c r="B107" s="131" t="s">
        <v>655</v>
      </c>
      <c r="C107" s="149">
        <v>1513.3</v>
      </c>
      <c r="D107" s="131">
        <v>84</v>
      </c>
      <c r="E107" s="131">
        <v>11.5</v>
      </c>
      <c r="F107" s="150">
        <v>78.599999999999994</v>
      </c>
      <c r="G107" s="150">
        <v>52.8</v>
      </c>
      <c r="H107" s="150">
        <v>117.1</v>
      </c>
      <c r="I107" s="157">
        <v>1137.3436326916426</v>
      </c>
      <c r="J107" s="152">
        <v>10.8</v>
      </c>
      <c r="K107" s="153">
        <f t="shared" si="1"/>
        <v>68.468001052011019</v>
      </c>
    </row>
    <row r="108" spans="1:11">
      <c r="A108" s="131" t="s">
        <v>760</v>
      </c>
      <c r="B108" s="131" t="s">
        <v>664</v>
      </c>
      <c r="C108" s="149">
        <v>1333.4</v>
      </c>
      <c r="D108" s="131">
        <v>54</v>
      </c>
      <c r="E108" s="131">
        <v>13.3</v>
      </c>
      <c r="F108" s="150">
        <v>82.6</v>
      </c>
      <c r="G108" s="150">
        <v>53.7</v>
      </c>
      <c r="H108" s="150">
        <v>128.6</v>
      </c>
      <c r="I108" s="157">
        <v>1773.9204108807812</v>
      </c>
      <c r="J108" s="152">
        <v>11.6</v>
      </c>
      <c r="K108" s="153">
        <f t="shared" si="1"/>
        <v>91.245520167308584</v>
      </c>
    </row>
    <row r="109" spans="1:11">
      <c r="A109" s="131" t="s">
        <v>149</v>
      </c>
      <c r="B109" s="131" t="s">
        <v>664</v>
      </c>
      <c r="D109" s="131">
        <v>66</v>
      </c>
      <c r="I109" s="157">
        <v>368.7546141754591</v>
      </c>
      <c r="J109" s="152">
        <v>0.1</v>
      </c>
      <c r="K109" s="156">
        <v>37.792536944009797</v>
      </c>
    </row>
    <row r="110" spans="1:11">
      <c r="A110" s="131" t="s">
        <v>153</v>
      </c>
      <c r="B110" s="131" t="s">
        <v>639</v>
      </c>
      <c r="D110" s="131">
        <v>67</v>
      </c>
      <c r="I110" s="157">
        <v>3266.3649051918264</v>
      </c>
      <c r="J110" s="152">
        <v>0.2</v>
      </c>
      <c r="K110" s="156">
        <v>92.312415816040186</v>
      </c>
    </row>
    <row r="111" spans="1:11">
      <c r="A111" s="131" t="s">
        <v>267</v>
      </c>
      <c r="B111" s="131" t="s">
        <v>640</v>
      </c>
      <c r="D111" s="131">
        <v>45</v>
      </c>
      <c r="I111" s="157">
        <v>7143.3105484320968</v>
      </c>
      <c r="J111" s="154">
        <v>2.0215999999999998</v>
      </c>
      <c r="K111" s="156">
        <v>141.78178965067144</v>
      </c>
    </row>
    <row r="112" spans="1:11">
      <c r="A112" s="131" t="s">
        <v>139</v>
      </c>
      <c r="B112" s="131" t="s">
        <v>640</v>
      </c>
      <c r="D112" s="131">
        <v>75</v>
      </c>
      <c r="I112" s="157">
        <v>12556.333120005787</v>
      </c>
      <c r="J112" s="154">
        <v>2.0215999999999998</v>
      </c>
      <c r="K112" s="156">
        <v>182.13112000126671</v>
      </c>
    </row>
    <row r="113" spans="1:11">
      <c r="A113" s="131" t="s">
        <v>23</v>
      </c>
      <c r="B113" s="131" t="s">
        <v>639</v>
      </c>
      <c r="D113" s="131">
        <v>47</v>
      </c>
      <c r="I113" s="157">
        <v>1577.4710270505241</v>
      </c>
      <c r="J113" s="152">
        <v>0.1</v>
      </c>
      <c r="K113" s="156">
        <v>66.713753522603014</v>
      </c>
    </row>
    <row r="114" spans="1:11">
      <c r="A114" s="131" t="s">
        <v>69</v>
      </c>
      <c r="B114" s="131" t="s">
        <v>640</v>
      </c>
      <c r="D114" s="131">
        <v>42</v>
      </c>
      <c r="I114" s="157">
        <v>7506.6675230608616</v>
      </c>
      <c r="J114" s="152">
        <v>6.9</v>
      </c>
      <c r="K114" s="156">
        <v>160.31143229409062</v>
      </c>
    </row>
    <row r="115" spans="1:11">
      <c r="A115" s="131" t="s">
        <v>27</v>
      </c>
      <c r="B115" s="131" t="s">
        <v>638</v>
      </c>
      <c r="D115" s="131">
        <v>60</v>
      </c>
      <c r="I115" s="157">
        <v>614.26</v>
      </c>
      <c r="J115" s="152">
        <v>0.5</v>
      </c>
      <c r="K115" s="156">
        <v>47.707042016728735</v>
      </c>
    </row>
    <row r="116" spans="1:11">
      <c r="A116" s="131" t="s">
        <v>375</v>
      </c>
      <c r="B116" s="131" t="s">
        <v>640</v>
      </c>
      <c r="D116" s="131">
        <v>56</v>
      </c>
      <c r="I116" s="157">
        <v>4646.6127232144954</v>
      </c>
      <c r="J116" s="152">
        <v>0.2</v>
      </c>
      <c r="K116" s="156">
        <v>116.39067139093063</v>
      </c>
    </row>
    <row r="117" spans="1:11">
      <c r="A117" s="131" t="s">
        <v>315</v>
      </c>
      <c r="B117" s="131" t="s">
        <v>640</v>
      </c>
      <c r="D117" s="131">
        <v>50</v>
      </c>
      <c r="I117" s="157">
        <v>9010.572244662606</v>
      </c>
      <c r="J117" s="154">
        <v>2.0215999999999998</v>
      </c>
      <c r="K117" s="156">
        <v>157.18066281713359</v>
      </c>
    </row>
    <row r="118" spans="1:11">
      <c r="A118" s="131" t="s">
        <v>199</v>
      </c>
      <c r="B118" s="131" t="s">
        <v>640</v>
      </c>
      <c r="D118" s="131">
        <v>55</v>
      </c>
      <c r="I118" s="157">
        <v>4775.3774539012984</v>
      </c>
      <c r="J118" s="154">
        <v>2.0215999999999998</v>
      </c>
      <c r="K118" s="156">
        <v>118.56826994647948</v>
      </c>
    </row>
    <row r="119" spans="1:11">
      <c r="A119" s="131" t="s">
        <v>203</v>
      </c>
      <c r="B119" s="131" t="s">
        <v>640</v>
      </c>
      <c r="D119" s="131">
        <v>47</v>
      </c>
      <c r="I119" s="157">
        <v>4103.2589659958321</v>
      </c>
      <c r="J119" s="154">
        <v>2.0215999999999998</v>
      </c>
      <c r="K119" s="156">
        <v>110.84556102288978</v>
      </c>
    </row>
    <row r="120" spans="1:11">
      <c r="A120" s="131" t="s">
        <v>383</v>
      </c>
      <c r="B120" s="131" t="s">
        <v>639</v>
      </c>
      <c r="D120" s="131">
        <v>60</v>
      </c>
      <c r="I120" s="157">
        <v>1606.4625137731427</v>
      </c>
      <c r="J120" s="154">
        <v>2.15</v>
      </c>
      <c r="K120" s="156">
        <v>79.813853252649722</v>
      </c>
    </row>
    <row r="121" spans="1:11">
      <c r="A121" s="131" t="s">
        <v>79</v>
      </c>
      <c r="B121" s="131" t="s">
        <v>640</v>
      </c>
      <c r="D121" s="131">
        <v>49</v>
      </c>
      <c r="I121" s="157">
        <v>6357.1955504380467</v>
      </c>
      <c r="J121" s="152">
        <v>0.2</v>
      </c>
      <c r="K121" s="156">
        <v>133.77023527256307</v>
      </c>
    </row>
    <row r="122" spans="1:11">
      <c r="A122" s="131" t="s">
        <v>159</v>
      </c>
      <c r="B122" s="131" t="s">
        <v>640</v>
      </c>
      <c r="D122" s="131">
        <v>44</v>
      </c>
      <c r="I122" s="157">
        <v>10366.293358406587</v>
      </c>
      <c r="J122" s="154">
        <v>2.0215999999999998</v>
      </c>
      <c r="K122" s="156">
        <v>167.27301847338515</v>
      </c>
    </row>
    <row r="123" spans="1:11">
      <c r="A123" s="131" t="s">
        <v>37</v>
      </c>
      <c r="B123" s="131" t="s">
        <v>640</v>
      </c>
      <c r="D123" s="131">
        <v>58</v>
      </c>
      <c r="I123" s="157">
        <v>9106.2372023069947</v>
      </c>
      <c r="J123" s="152">
        <v>1.4</v>
      </c>
      <c r="K123" s="156">
        <v>159.953787925764</v>
      </c>
    </row>
    <row r="124" spans="1:11">
      <c r="A124" s="131" t="s">
        <v>385</v>
      </c>
      <c r="B124" s="131" t="s">
        <v>639</v>
      </c>
      <c r="D124" s="131">
        <v>80</v>
      </c>
      <c r="I124" s="157">
        <v>3571.3367688785565</v>
      </c>
      <c r="J124" s="154">
        <v>2.15</v>
      </c>
      <c r="K124" s="156">
        <v>113.79642302912904</v>
      </c>
    </row>
    <row r="125" spans="1:11">
      <c r="A125" s="131" t="s">
        <v>321</v>
      </c>
      <c r="B125" s="131" t="s">
        <v>640</v>
      </c>
      <c r="D125" s="131">
        <v>140</v>
      </c>
      <c r="I125" s="157">
        <v>9414.2262308598329</v>
      </c>
      <c r="J125" s="154">
        <v>2.0215999999999998</v>
      </c>
      <c r="K125" s="156">
        <v>160.26896714449208</v>
      </c>
    </row>
    <row r="126" spans="1:11">
      <c r="A126" s="131" t="s">
        <v>323</v>
      </c>
      <c r="B126" s="131" t="s">
        <v>640</v>
      </c>
      <c r="D126" s="131">
        <v>55</v>
      </c>
      <c r="I126" s="157">
        <v>8666.3870410488398</v>
      </c>
      <c r="J126" s="154">
        <v>2.0215999999999998</v>
      </c>
      <c r="K126" s="156">
        <v>154.48601479244937</v>
      </c>
    </row>
    <row r="127" spans="1:11">
      <c r="A127" s="131" t="s">
        <v>387</v>
      </c>
      <c r="B127" s="131" t="s">
        <v>639</v>
      </c>
      <c r="D127" s="131">
        <v>87</v>
      </c>
      <c r="I127" s="157">
        <v>3857.3184640180384</v>
      </c>
      <c r="J127" s="154">
        <v>2.15</v>
      </c>
      <c r="K127" s="156">
        <v>117.75585059727956</v>
      </c>
    </row>
    <row r="128" spans="1:11">
      <c r="A128" s="131" t="s">
        <v>73</v>
      </c>
      <c r="B128" s="131" t="s">
        <v>639</v>
      </c>
      <c r="D128" s="131">
        <v>32</v>
      </c>
      <c r="I128" s="157">
        <v>2360.5435538589727</v>
      </c>
      <c r="J128" s="154">
        <v>2.15</v>
      </c>
      <c r="K128" s="156">
        <v>94.686719332958376</v>
      </c>
    </row>
    <row r="129" spans="1:11">
      <c r="A129" s="131" t="s">
        <v>379</v>
      </c>
      <c r="B129" s="131" t="s">
        <v>639</v>
      </c>
      <c r="D129" s="131">
        <v>80</v>
      </c>
      <c r="I129" s="157">
        <v>2304.8445674635445</v>
      </c>
      <c r="J129" s="154">
        <v>2.15</v>
      </c>
      <c r="K129" s="156">
        <v>93.688141332125809</v>
      </c>
    </row>
    <row r="130" spans="1:11">
      <c r="A130" s="131" t="s">
        <v>47</v>
      </c>
      <c r="B130" s="131" t="s">
        <v>638</v>
      </c>
      <c r="D130" s="131">
        <v>72</v>
      </c>
      <c r="I130" s="157">
        <v>1071.7777647554512</v>
      </c>
      <c r="J130" s="152">
        <v>2.1</v>
      </c>
      <c r="K130" s="156">
        <v>62.666947654019161</v>
      </c>
    </row>
    <row r="131" spans="1:11">
      <c r="A131" s="131" t="s">
        <v>217</v>
      </c>
      <c r="B131" s="131" t="s">
        <v>638</v>
      </c>
      <c r="D131" s="131">
        <v>86</v>
      </c>
      <c r="I131" s="157">
        <v>533.38523170940039</v>
      </c>
      <c r="J131" s="152">
        <v>0.1</v>
      </c>
      <c r="K131" s="156">
        <v>44.522630008464589</v>
      </c>
    </row>
    <row r="132" spans="1:11">
      <c r="A132" s="131" t="s">
        <v>185</v>
      </c>
      <c r="B132" s="131" t="s">
        <v>639</v>
      </c>
      <c r="D132" s="131">
        <v>50</v>
      </c>
      <c r="I132" s="157">
        <v>2741.3939311183158</v>
      </c>
      <c r="J132" s="152">
        <v>0.2</v>
      </c>
      <c r="K132" s="156">
        <v>85.403311740550123</v>
      </c>
    </row>
    <row r="133" spans="1:11">
      <c r="A133" s="131" t="s">
        <v>389</v>
      </c>
      <c r="B133" s="131" t="s">
        <v>640</v>
      </c>
      <c r="D133" s="131">
        <v>87</v>
      </c>
      <c r="I133" s="157">
        <v>4426.0006370628125</v>
      </c>
      <c r="J133" s="154">
        <v>2.0215999999999998</v>
      </c>
      <c r="K133" s="156">
        <v>114.63524296547799</v>
      </c>
    </row>
    <row r="134" spans="1:11">
      <c r="A134" s="131" t="s">
        <v>219</v>
      </c>
      <c r="B134" s="131" t="s">
        <v>640</v>
      </c>
      <c r="D134" s="131">
        <v>60</v>
      </c>
      <c r="I134" s="157">
        <v>9661.23597511355</v>
      </c>
      <c r="J134" s="154">
        <v>2.0215999999999998</v>
      </c>
      <c r="K134" s="156">
        <v>162.12260614263153</v>
      </c>
    </row>
    <row r="135" spans="1:11">
      <c r="A135" s="131" t="s">
        <v>135</v>
      </c>
      <c r="B135" s="131" t="s">
        <v>640</v>
      </c>
      <c r="D135" s="131">
        <v>63</v>
      </c>
      <c r="I135" s="157">
        <v>7344.6482330579229</v>
      </c>
      <c r="J135" s="154">
        <v>2.0215999999999998</v>
      </c>
      <c r="K135" s="156">
        <v>143.54239440413727</v>
      </c>
    </row>
    <row r="136" spans="1:11">
      <c r="A136" s="131" t="s">
        <v>381</v>
      </c>
      <c r="B136" s="131" t="s">
        <v>639</v>
      </c>
      <c r="D136" s="131">
        <v>64</v>
      </c>
      <c r="I136" s="157">
        <v>2996.6210615448349</v>
      </c>
      <c r="J136" s="154">
        <v>2.15</v>
      </c>
      <c r="K136" s="156">
        <v>105.26797412708875</v>
      </c>
    </row>
    <row r="137" spans="1:11">
      <c r="A137" s="131" t="s">
        <v>215</v>
      </c>
      <c r="B137" s="131" t="s">
        <v>639</v>
      </c>
      <c r="D137" s="131">
        <v>80</v>
      </c>
      <c r="I137" s="157">
        <v>3663.9690546887523</v>
      </c>
      <c r="J137" s="154">
        <v>2.15</v>
      </c>
      <c r="K137" s="156">
        <v>115.09761685767829</v>
      </c>
    </row>
    <row r="138" spans="1:11">
      <c r="A138" s="131" t="s">
        <v>223</v>
      </c>
      <c r="B138" s="131" t="s">
        <v>638</v>
      </c>
      <c r="D138" s="131">
        <v>59</v>
      </c>
      <c r="I138" s="157">
        <v>701.71487776794686</v>
      </c>
      <c r="J138" s="152">
        <v>0.1</v>
      </c>
      <c r="K138" s="156">
        <v>50.288647614354645</v>
      </c>
    </row>
  </sheetData>
  <autoFilter ref="A4:K138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2" workbookViewId="0">
      <selection activeCell="K4" sqref="K4"/>
    </sheetView>
  </sheetViews>
  <sheetFormatPr defaultRowHeight="14.5"/>
  <cols>
    <col min="13" max="13" width="9.36328125" bestFit="1" customWidth="1"/>
  </cols>
  <sheetData>
    <row r="1" spans="1:13" s="161" customFormat="1" ht="21">
      <c r="A1" s="160" t="s">
        <v>802</v>
      </c>
    </row>
    <row r="2" spans="1:13" s="161" customFormat="1">
      <c r="A2" s="159" t="s">
        <v>800</v>
      </c>
    </row>
    <row r="3" spans="1:13" s="161" customFormat="1">
      <c r="A3" s="159" t="s">
        <v>803</v>
      </c>
      <c r="K3" s="162" t="s">
        <v>804</v>
      </c>
    </row>
    <row r="4" spans="1:13" s="161" customFormat="1">
      <c r="K4" s="169" t="s">
        <v>805</v>
      </c>
    </row>
    <row r="5" spans="1:13">
      <c r="A5" s="162" t="s">
        <v>767</v>
      </c>
      <c r="B5" s="162" t="s">
        <v>768</v>
      </c>
      <c r="C5" s="162" t="s">
        <v>769</v>
      </c>
      <c r="D5" s="162" t="s">
        <v>770</v>
      </c>
      <c r="E5" s="131" t="s">
        <v>771</v>
      </c>
      <c r="F5" s="131" t="s">
        <v>772</v>
      </c>
      <c r="G5" s="131" t="s">
        <v>773</v>
      </c>
      <c r="H5" s="131" t="s">
        <v>774</v>
      </c>
      <c r="I5" s="131" t="s">
        <v>775</v>
      </c>
      <c r="J5" s="131" t="s">
        <v>1</v>
      </c>
      <c r="K5" s="165" t="s">
        <v>776</v>
      </c>
      <c r="L5" s="165" t="s">
        <v>777</v>
      </c>
      <c r="M5" s="165" t="s">
        <v>778</v>
      </c>
    </row>
    <row r="6" spans="1:13">
      <c r="A6" s="162" t="s">
        <v>779</v>
      </c>
      <c r="B6" s="162" t="s">
        <v>140</v>
      </c>
      <c r="C6" s="163">
        <v>583.43218993999994</v>
      </c>
      <c r="D6" s="162">
        <v>2017</v>
      </c>
      <c r="E6" s="131" t="s">
        <v>801</v>
      </c>
      <c r="F6" s="131">
        <v>2023</v>
      </c>
      <c r="G6" s="131" t="s">
        <v>780</v>
      </c>
      <c r="H6" s="164">
        <v>1618.1330371348922</v>
      </c>
      <c r="I6" s="131" t="s">
        <v>781</v>
      </c>
      <c r="J6" s="131">
        <v>2020</v>
      </c>
      <c r="K6" s="166">
        <v>108.68586489374023</v>
      </c>
      <c r="L6" s="166">
        <v>113.56889499306403</v>
      </c>
      <c r="M6" s="167">
        <f>L6/K6*H6</f>
        <v>1690.8323925916939</v>
      </c>
    </row>
    <row r="7" spans="1:13">
      <c r="A7" s="162" t="s">
        <v>782</v>
      </c>
      <c r="B7" s="162" t="s">
        <v>140</v>
      </c>
      <c r="C7" s="163">
        <v>583.43218993999994</v>
      </c>
      <c r="D7" s="162">
        <v>2008</v>
      </c>
      <c r="E7" s="131" t="s">
        <v>801</v>
      </c>
      <c r="F7" s="131">
        <v>2023</v>
      </c>
      <c r="G7" s="131" t="s">
        <v>780</v>
      </c>
      <c r="H7" s="164">
        <v>2325.432670157069</v>
      </c>
      <c r="I7" s="131" t="s">
        <v>781</v>
      </c>
      <c r="J7" s="131">
        <v>2020</v>
      </c>
      <c r="K7" s="166">
        <v>108.68586489374023</v>
      </c>
      <c r="L7" s="166">
        <v>113.56889499306403</v>
      </c>
      <c r="M7" s="167">
        <f t="shared" ref="M7:M21" si="0">L7/K7*H7</f>
        <v>2429.90952860991</v>
      </c>
    </row>
    <row r="8" spans="1:13">
      <c r="A8" s="162" t="s">
        <v>783</v>
      </c>
      <c r="B8" s="162" t="s">
        <v>76</v>
      </c>
      <c r="C8" s="163">
        <v>214.85179138000001</v>
      </c>
      <c r="D8" s="162">
        <v>2008</v>
      </c>
      <c r="E8" s="131" t="s">
        <v>801</v>
      </c>
      <c r="F8" s="131">
        <v>2023</v>
      </c>
      <c r="G8" s="131" t="s">
        <v>780</v>
      </c>
      <c r="H8" s="164">
        <v>2260.126757909256</v>
      </c>
      <c r="I8" s="131" t="s">
        <v>781</v>
      </c>
      <c r="J8" s="131">
        <v>2020</v>
      </c>
      <c r="K8" s="166">
        <v>108.68586489374023</v>
      </c>
      <c r="L8" s="166">
        <v>113.56889499306403</v>
      </c>
      <c r="M8" s="167">
        <f t="shared" si="0"/>
        <v>2361.6695574071296</v>
      </c>
    </row>
    <row r="9" spans="1:13">
      <c r="A9" s="162" t="s">
        <v>784</v>
      </c>
      <c r="B9" s="162" t="s">
        <v>288</v>
      </c>
      <c r="C9" s="163">
        <v>2900.6452636700001</v>
      </c>
      <c r="D9" s="162">
        <v>2006</v>
      </c>
      <c r="E9" s="131" t="s">
        <v>801</v>
      </c>
      <c r="F9" s="131">
        <v>2023</v>
      </c>
      <c r="G9" s="131" t="s">
        <v>780</v>
      </c>
      <c r="H9" s="164">
        <v>23797.470203693105</v>
      </c>
      <c r="I9" s="131" t="s">
        <v>781</v>
      </c>
      <c r="J9" s="131">
        <v>2020</v>
      </c>
      <c r="K9" s="166">
        <v>108.68586489374023</v>
      </c>
      <c r="L9" s="166">
        <v>113.56889499306403</v>
      </c>
      <c r="M9" s="167">
        <f t="shared" si="0"/>
        <v>24866.641097313954</v>
      </c>
    </row>
    <row r="10" spans="1:13">
      <c r="A10" s="162" t="s">
        <v>785</v>
      </c>
      <c r="B10" s="162" t="s">
        <v>156</v>
      </c>
      <c r="C10" s="163">
        <v>56.62868881</v>
      </c>
      <c r="D10" s="162">
        <v>2005</v>
      </c>
      <c r="E10" s="131" t="s">
        <v>801</v>
      </c>
      <c r="F10" s="131">
        <v>2023</v>
      </c>
      <c r="G10" s="131" t="s">
        <v>780</v>
      </c>
      <c r="H10" s="164">
        <v>57.679329376681665</v>
      </c>
      <c r="I10" s="131" t="s">
        <v>781</v>
      </c>
      <c r="J10" s="131">
        <v>2020</v>
      </c>
      <c r="K10" s="166">
        <v>108.68586489374023</v>
      </c>
      <c r="L10" s="166">
        <v>113.56889499306403</v>
      </c>
      <c r="M10" s="167">
        <f t="shared" si="0"/>
        <v>60.270741808560558</v>
      </c>
    </row>
    <row r="11" spans="1:13">
      <c r="A11" s="162" t="s">
        <v>786</v>
      </c>
      <c r="B11" s="162" t="s">
        <v>144</v>
      </c>
      <c r="C11" s="163">
        <v>4388.0957031300004</v>
      </c>
      <c r="D11" s="162">
        <v>2014</v>
      </c>
      <c r="E11" s="131" t="s">
        <v>801</v>
      </c>
      <c r="F11" s="131">
        <v>2023</v>
      </c>
      <c r="G11" s="131" t="s">
        <v>780</v>
      </c>
      <c r="H11" s="164">
        <v>25862.871208073891</v>
      </c>
      <c r="I11" s="131" t="s">
        <v>781</v>
      </c>
      <c r="J11" s="131">
        <v>2020</v>
      </c>
      <c r="K11" s="166">
        <v>108.68586489374023</v>
      </c>
      <c r="L11" s="166">
        <v>113.56889499306403</v>
      </c>
      <c r="M11" s="167">
        <f t="shared" si="0"/>
        <v>27024.836277657043</v>
      </c>
    </row>
    <row r="12" spans="1:13">
      <c r="A12" s="162" t="s">
        <v>787</v>
      </c>
      <c r="B12" s="162" t="s">
        <v>370</v>
      </c>
      <c r="C12" s="163">
        <v>11702.409179689999</v>
      </c>
      <c r="D12" s="162">
        <v>2005</v>
      </c>
      <c r="E12" s="131" t="s">
        <v>801</v>
      </c>
      <c r="F12" s="131">
        <v>2023</v>
      </c>
      <c r="G12" s="131" t="s">
        <v>780</v>
      </c>
      <c r="H12" s="164">
        <v>98418.973892704118</v>
      </c>
      <c r="I12" s="131" t="s">
        <v>781</v>
      </c>
      <c r="J12" s="131">
        <v>2020</v>
      </c>
      <c r="K12" s="166">
        <v>108.68586489374023</v>
      </c>
      <c r="L12" s="166">
        <v>113.56889499306403</v>
      </c>
      <c r="M12" s="167">
        <f t="shared" si="0"/>
        <v>102840.73391027856</v>
      </c>
    </row>
    <row r="13" spans="1:13">
      <c r="A13" s="162" t="s">
        <v>788</v>
      </c>
      <c r="B13" s="162" t="s">
        <v>370</v>
      </c>
      <c r="C13" s="163">
        <v>11702.409179689999</v>
      </c>
      <c r="D13" s="162">
        <v>2013</v>
      </c>
      <c r="E13" s="131" t="s">
        <v>801</v>
      </c>
      <c r="F13" s="131">
        <v>2023</v>
      </c>
      <c r="G13" s="131" t="s">
        <v>780</v>
      </c>
      <c r="H13" s="164">
        <v>109497.6245426376</v>
      </c>
      <c r="I13" s="131" t="s">
        <v>781</v>
      </c>
      <c r="J13" s="131">
        <v>2020</v>
      </c>
      <c r="K13" s="166">
        <v>108.68586489374023</v>
      </c>
      <c r="L13" s="166">
        <v>113.56889499306403</v>
      </c>
      <c r="M13" s="167">
        <f t="shared" si="0"/>
        <v>114417.12531644017</v>
      </c>
    </row>
    <row r="14" spans="1:13">
      <c r="A14" s="162" t="s">
        <v>789</v>
      </c>
      <c r="B14" s="162" t="s">
        <v>370</v>
      </c>
      <c r="C14" s="163">
        <v>11702.409179689999</v>
      </c>
      <c r="D14" s="162">
        <v>2013</v>
      </c>
      <c r="E14" s="131" t="s">
        <v>801</v>
      </c>
      <c r="F14" s="131">
        <v>2023</v>
      </c>
      <c r="G14" s="131" t="s">
        <v>780</v>
      </c>
      <c r="H14" s="164">
        <v>119136.87634654043</v>
      </c>
      <c r="I14" s="131" t="s">
        <v>781</v>
      </c>
      <c r="J14" s="131">
        <v>2020</v>
      </c>
      <c r="K14" s="166">
        <v>108.68586489374023</v>
      </c>
      <c r="L14" s="166">
        <v>113.56889499306403</v>
      </c>
      <c r="M14" s="167">
        <f t="shared" si="0"/>
        <v>124489.44867697493</v>
      </c>
    </row>
    <row r="15" spans="1:13">
      <c r="A15" s="162" t="s">
        <v>790</v>
      </c>
      <c r="B15" s="162" t="s">
        <v>370</v>
      </c>
      <c r="C15" s="163">
        <v>11702.409179689999</v>
      </c>
      <c r="D15" s="162">
        <v>2013</v>
      </c>
      <c r="E15" s="131" t="s">
        <v>801</v>
      </c>
      <c r="F15" s="131">
        <v>2023</v>
      </c>
      <c r="G15" s="131" t="s">
        <v>780</v>
      </c>
      <c r="H15" s="164">
        <v>136743.08024633548</v>
      </c>
      <c r="I15" s="131" t="s">
        <v>781</v>
      </c>
      <c r="J15" s="131">
        <v>2020</v>
      </c>
      <c r="K15" s="166">
        <v>108.68586489374023</v>
      </c>
      <c r="L15" s="166">
        <v>113.56889499306403</v>
      </c>
      <c r="M15" s="167">
        <f t="shared" si="0"/>
        <v>142886.66273859353</v>
      </c>
    </row>
    <row r="16" spans="1:13">
      <c r="A16" s="162" t="s">
        <v>791</v>
      </c>
      <c r="B16" s="162" t="s">
        <v>40</v>
      </c>
      <c r="C16" s="163">
        <v>34.283855440000004</v>
      </c>
      <c r="D16" s="162">
        <v>2020</v>
      </c>
      <c r="E16" s="131" t="s">
        <v>801</v>
      </c>
      <c r="F16" s="131">
        <v>2023</v>
      </c>
      <c r="G16" s="131" t="s">
        <v>792</v>
      </c>
      <c r="H16" s="164">
        <v>109.08382601250581</v>
      </c>
      <c r="I16" s="131" t="s">
        <v>781</v>
      </c>
      <c r="J16" s="131">
        <v>2020</v>
      </c>
      <c r="K16" s="166">
        <v>108.68586489374023</v>
      </c>
      <c r="L16" s="166">
        <v>113.56889499306403</v>
      </c>
      <c r="M16" s="167">
        <f t="shared" si="0"/>
        <v>113.9847356780749</v>
      </c>
    </row>
    <row r="17" spans="1:13">
      <c r="A17" s="162" t="s">
        <v>791</v>
      </c>
      <c r="B17" s="162" t="s">
        <v>96</v>
      </c>
      <c r="C17" s="163">
        <v>489.64358521000003</v>
      </c>
      <c r="D17" s="162">
        <v>2020</v>
      </c>
      <c r="E17" s="131" t="s">
        <v>801</v>
      </c>
      <c r="F17" s="131">
        <v>2023</v>
      </c>
      <c r="G17" s="131" t="s">
        <v>792</v>
      </c>
      <c r="H17" s="164">
        <v>304.61554744116978</v>
      </c>
      <c r="I17" s="131" t="s">
        <v>781</v>
      </c>
      <c r="J17" s="131">
        <v>2020</v>
      </c>
      <c r="K17" s="166">
        <v>108.68586489374023</v>
      </c>
      <c r="L17" s="166">
        <v>113.56889499306403</v>
      </c>
      <c r="M17" s="167">
        <f t="shared" si="0"/>
        <v>318.30129110555038</v>
      </c>
    </row>
    <row r="18" spans="1:13">
      <c r="A18" s="162" t="s">
        <v>793</v>
      </c>
      <c r="B18" s="162" t="s">
        <v>370</v>
      </c>
      <c r="C18" s="163">
        <v>11702.409179689999</v>
      </c>
      <c r="D18" s="162">
        <v>2011</v>
      </c>
      <c r="E18" s="131" t="s">
        <v>801</v>
      </c>
      <c r="F18" s="131">
        <v>2023</v>
      </c>
      <c r="G18" s="131" t="s">
        <v>794</v>
      </c>
      <c r="H18" s="164">
        <v>59373.580563191535</v>
      </c>
      <c r="I18" s="131" t="s">
        <v>781</v>
      </c>
      <c r="J18" s="131">
        <v>2020</v>
      </c>
      <c r="K18" s="166">
        <v>108.68586489374023</v>
      </c>
      <c r="L18" s="166">
        <v>113.56889499306403</v>
      </c>
      <c r="M18" s="167">
        <f t="shared" si="0"/>
        <v>62041.112180832366</v>
      </c>
    </row>
    <row r="19" spans="1:13">
      <c r="A19" s="162" t="s">
        <v>795</v>
      </c>
      <c r="B19" s="162" t="s">
        <v>264</v>
      </c>
      <c r="C19" s="163">
        <v>4926.6313476599998</v>
      </c>
      <c r="D19" s="162">
        <v>2009</v>
      </c>
      <c r="E19" s="131" t="s">
        <v>801</v>
      </c>
      <c r="F19" s="131">
        <v>2023</v>
      </c>
      <c r="G19" s="131" t="s">
        <v>796</v>
      </c>
      <c r="H19" s="164">
        <v>9675.6784015866851</v>
      </c>
      <c r="I19" s="131" t="s">
        <v>781</v>
      </c>
      <c r="J19" s="131">
        <v>2020</v>
      </c>
      <c r="K19" s="166">
        <v>108.68586489374023</v>
      </c>
      <c r="L19" s="166">
        <v>113.56889499306403</v>
      </c>
      <c r="M19" s="167">
        <f t="shared" si="0"/>
        <v>10110.386529571102</v>
      </c>
    </row>
    <row r="20" spans="1:13">
      <c r="A20" s="162" t="s">
        <v>797</v>
      </c>
      <c r="B20" s="162" t="s">
        <v>188</v>
      </c>
      <c r="C20" s="163">
        <v>166.23184204</v>
      </c>
      <c r="D20" s="162">
        <v>2022</v>
      </c>
      <c r="E20" s="131" t="s">
        <v>797</v>
      </c>
      <c r="F20" s="131">
        <v>2022</v>
      </c>
      <c r="G20" s="131" t="s">
        <v>798</v>
      </c>
      <c r="H20" s="164">
        <v>724.1</v>
      </c>
      <c r="I20" s="131" t="s">
        <v>781</v>
      </c>
      <c r="J20" s="131">
        <v>2018</v>
      </c>
      <c r="K20" s="166">
        <v>105.39516254691061</v>
      </c>
      <c r="L20" s="166">
        <v>113.56889499306403</v>
      </c>
      <c r="M20" s="167">
        <f t="shared" si="0"/>
        <v>780.25627436055584</v>
      </c>
    </row>
    <row r="21" spans="1:13">
      <c r="A21" s="162" t="s">
        <v>799</v>
      </c>
      <c r="B21" s="162" t="s">
        <v>348</v>
      </c>
      <c r="C21" s="163">
        <v>700.71270751999998</v>
      </c>
      <c r="D21" s="162">
        <v>2018</v>
      </c>
      <c r="E21" s="131" t="s">
        <v>799</v>
      </c>
      <c r="F21" s="131">
        <v>2018</v>
      </c>
      <c r="G21" s="131" t="s">
        <v>798</v>
      </c>
      <c r="H21" s="164">
        <v>624</v>
      </c>
      <c r="I21" s="131" t="s">
        <v>781</v>
      </c>
      <c r="J21" s="131">
        <v>2015</v>
      </c>
      <c r="K21" s="166">
        <v>100</v>
      </c>
      <c r="L21" s="166">
        <v>113.56889499306403</v>
      </c>
      <c r="M21" s="167">
        <f t="shared" si="0"/>
        <v>708.66990475671957</v>
      </c>
    </row>
    <row r="22" spans="1:13">
      <c r="E22" s="129"/>
      <c r="F22" s="129"/>
      <c r="G22" s="129"/>
      <c r="H22" s="129"/>
      <c r="I22" s="129"/>
      <c r="J22" s="129"/>
      <c r="K22" s="168"/>
      <c r="L22" s="168"/>
      <c r="M22" s="168"/>
    </row>
  </sheetData>
  <hyperlinks>
    <hyperlink ref="A3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6"/>
  <sheetViews>
    <sheetView workbookViewId="0">
      <selection activeCell="L10" sqref="L10"/>
    </sheetView>
  </sheetViews>
  <sheetFormatPr defaultRowHeight="14.5"/>
  <cols>
    <col min="1" max="1" width="23.6328125" style="16" customWidth="1"/>
    <col min="2" max="2" width="12.7265625" style="17" customWidth="1"/>
    <col min="3" max="3" width="11.453125" style="16" customWidth="1"/>
    <col min="4" max="4" width="8.81640625" style="18" hidden="1" customWidth="1"/>
    <col min="5" max="5" width="8.90625" style="18" customWidth="1"/>
    <col min="6" max="7" width="8.81640625" style="18" hidden="1" customWidth="1"/>
    <col min="8" max="8" width="11.81640625" style="16" hidden="1" customWidth="1"/>
    <col min="9" max="9" width="0" hidden="1" customWidth="1"/>
  </cols>
  <sheetData>
    <row r="1" spans="1:10">
      <c r="A1" s="27" t="s">
        <v>428</v>
      </c>
    </row>
    <row r="2" spans="1:10">
      <c r="A2" s="31" t="s">
        <v>431</v>
      </c>
    </row>
    <row r="3" spans="1:10">
      <c r="A3" s="30"/>
    </row>
    <row r="4" spans="1:10">
      <c r="A4" s="16" t="s">
        <v>414</v>
      </c>
      <c r="H4" s="16">
        <f>_xlfn.STDEV.P(D:D)</f>
        <v>0.45325301930069645</v>
      </c>
      <c r="I4" s="16">
        <f>_xlfn.STDEV.P(I11:I126)</f>
        <v>0.45325301930069645</v>
      </c>
    </row>
    <row r="5" spans="1:10">
      <c r="A5" s="16" t="s">
        <v>415</v>
      </c>
    </row>
    <row r="6" spans="1:10">
      <c r="A6" s="16" t="s">
        <v>416</v>
      </c>
    </row>
    <row r="7" spans="1:10">
      <c r="A7" s="16" t="s">
        <v>415</v>
      </c>
    </row>
    <row r="8" spans="1:10">
      <c r="A8" s="16" t="s">
        <v>417</v>
      </c>
    </row>
    <row r="10" spans="1:10" ht="23">
      <c r="A10" s="19" t="s">
        <v>418</v>
      </c>
      <c r="B10" s="20" t="s">
        <v>419</v>
      </c>
      <c r="C10" s="21" t="s">
        <v>420</v>
      </c>
      <c r="D10" s="18" t="s">
        <v>421</v>
      </c>
      <c r="E10" s="18" t="s">
        <v>422</v>
      </c>
      <c r="F10" s="18" t="s">
        <v>423</v>
      </c>
      <c r="G10" s="18" t="s">
        <v>424</v>
      </c>
      <c r="H10" s="19"/>
      <c r="I10" s="22"/>
      <c r="J10" s="22"/>
    </row>
    <row r="11" spans="1:10">
      <c r="A11" s="16" t="s">
        <v>265</v>
      </c>
      <c r="B11" s="17">
        <f>VLOOKUP(A11,'[1]YLL and cost data sources'!$A:$E,5,FALSE)</f>
        <v>6492.8720122463355</v>
      </c>
      <c r="C11" s="16">
        <v>656.62</v>
      </c>
      <c r="D11" s="18">
        <f>(LN(C11)-LN(E11))</f>
        <v>-0.10232448706869235</v>
      </c>
      <c r="E11" s="17">
        <f>EXP(1.059+0.63*LN(B11))</f>
        <v>727.36611781670877</v>
      </c>
      <c r="F11" s="17">
        <f>LN(C11)</f>
        <v>6.4871054645487698</v>
      </c>
      <c r="G11" s="17">
        <f>LN(E11)</f>
        <v>6.5894299516174621</v>
      </c>
      <c r="H11" s="16">
        <f>C11/(30.5*5/7)/8/60</f>
        <v>6.2791530054644815E-2</v>
      </c>
      <c r="I11" s="23">
        <f>G11-F11</f>
        <v>0.10232448706869235</v>
      </c>
    </row>
    <row r="12" spans="1:10">
      <c r="A12" s="16" t="s">
        <v>57</v>
      </c>
      <c r="B12" s="17">
        <f>VLOOKUP(A12,'[1]YLL and cost data sources'!$A:$E,5,FALSE)</f>
        <v>1953.5337572150786</v>
      </c>
      <c r="C12" s="16">
        <v>157.44999999999999</v>
      </c>
      <c r="D12" s="18">
        <f t="shared" ref="D12:D75" si="0">(LN(C12)-LN(E12))</f>
        <v>-0.77365102512789541</v>
      </c>
      <c r="E12" s="17">
        <f t="shared" ref="E12:E75" si="1">EXP(1.059+0.63*LN(B12))</f>
        <v>341.29901595238061</v>
      </c>
      <c r="F12" s="17">
        <f t="shared" ref="F12:F75" si="2">LN(C12)</f>
        <v>5.0591079475470337</v>
      </c>
      <c r="G12" s="17">
        <f t="shared" ref="G12:G75" si="3">LN(E12)</f>
        <v>5.8327589726749292</v>
      </c>
      <c r="H12" s="16">
        <f t="shared" ref="H12:H75" si="4">C12/(30.5*5/7)/8/60</f>
        <v>1.5056693989071038E-2</v>
      </c>
      <c r="I12" s="23">
        <f t="shared" ref="I12:I75" si="5">G12-F12</f>
        <v>0.77365102512789541</v>
      </c>
    </row>
    <row r="13" spans="1:10">
      <c r="A13" s="16" t="s">
        <v>343</v>
      </c>
      <c r="B13" s="17">
        <f>VLOOKUP(A13,'[1]YLL and cost data sources'!$A:$E,5,FALSE)</f>
        <v>10636.120195618318</v>
      </c>
      <c r="C13" s="16">
        <v>590.30999999999995</v>
      </c>
      <c r="D13" s="18">
        <f t="shared" si="0"/>
        <v>-0.51971914082887505</v>
      </c>
      <c r="E13" s="17">
        <f t="shared" si="1"/>
        <v>992.63891099770626</v>
      </c>
      <c r="F13" s="17">
        <f t="shared" si="2"/>
        <v>6.3806478226418637</v>
      </c>
      <c r="G13" s="17">
        <f t="shared" si="3"/>
        <v>6.9003669634707387</v>
      </c>
      <c r="H13" s="16">
        <f t="shared" si="4"/>
        <v>5.6450409836065571E-2</v>
      </c>
      <c r="I13" s="23">
        <f t="shared" si="5"/>
        <v>0.51971914082887505</v>
      </c>
    </row>
    <row r="14" spans="1:10">
      <c r="A14" s="16" t="s">
        <v>189</v>
      </c>
      <c r="B14" s="17">
        <f>VLOOKUP(A14,'[1]YLL and cost data sources'!$A:$E,5,FALSE)</f>
        <v>4966.5134712236604</v>
      </c>
      <c r="C14" s="16">
        <v>234.2</v>
      </c>
      <c r="D14" s="18">
        <f t="shared" si="0"/>
        <v>-0.96442276442027186</v>
      </c>
      <c r="E14" s="17">
        <f t="shared" si="1"/>
        <v>614.3705302430443</v>
      </c>
      <c r="F14" s="17">
        <f t="shared" si="2"/>
        <v>5.4561754511636167</v>
      </c>
      <c r="G14" s="17">
        <f t="shared" si="3"/>
        <v>6.4205982155838885</v>
      </c>
      <c r="H14" s="16">
        <f t="shared" si="4"/>
        <v>2.2396174863387977E-2</v>
      </c>
      <c r="I14" s="23">
        <f t="shared" si="5"/>
        <v>0.96442276442027186</v>
      </c>
    </row>
    <row r="15" spans="1:10">
      <c r="A15" s="16" t="s">
        <v>371</v>
      </c>
      <c r="B15" s="17">
        <f>VLOOKUP(A15,'[1]YLL and cost data sources'!$A:$E,5,FALSE)</f>
        <v>60443.109164996815</v>
      </c>
      <c r="C15" s="16">
        <v>4125.8999999999996</v>
      </c>
      <c r="D15" s="18">
        <f t="shared" si="0"/>
        <v>0.3300810067290989</v>
      </c>
      <c r="E15" s="17">
        <f t="shared" si="1"/>
        <v>2965.9671587369075</v>
      </c>
      <c r="F15" s="17">
        <f t="shared" si="2"/>
        <v>8.3250394567887724</v>
      </c>
      <c r="G15" s="17">
        <f t="shared" si="3"/>
        <v>7.9949584500596735</v>
      </c>
      <c r="H15" s="16">
        <f t="shared" si="4"/>
        <v>0.39455327868852458</v>
      </c>
      <c r="I15" s="23">
        <f t="shared" si="5"/>
        <v>-0.3300810067290989</v>
      </c>
    </row>
    <row r="16" spans="1:10">
      <c r="A16" s="16" t="s">
        <v>289</v>
      </c>
      <c r="B16" s="17">
        <f>VLOOKUP(A16,'[1]YLL and cost data sources'!$A:$E,5,FALSE)</f>
        <v>53637.705710989692</v>
      </c>
      <c r="C16" s="16">
        <v>4512.99</v>
      </c>
      <c r="D16" s="18">
        <f t="shared" si="0"/>
        <v>0.49501041836807502</v>
      </c>
      <c r="E16" s="17">
        <f t="shared" si="1"/>
        <v>2750.9587482690749</v>
      </c>
      <c r="F16" s="17">
        <f t="shared" si="2"/>
        <v>8.414715184003585</v>
      </c>
      <c r="G16" s="17">
        <f t="shared" si="3"/>
        <v>7.91970476563551</v>
      </c>
      <c r="H16" s="16">
        <f t="shared" si="4"/>
        <v>0.43157008196721314</v>
      </c>
      <c r="I16" s="23">
        <f t="shared" si="5"/>
        <v>-0.49501041836807502</v>
      </c>
    </row>
    <row r="17" spans="1:9">
      <c r="A17" s="16" t="s">
        <v>191</v>
      </c>
      <c r="B17" s="17">
        <f>VLOOKUP(A17,'[1]YLL and cost data sources'!$A:$E,5,FALSE)</f>
        <v>5387.9979749538343</v>
      </c>
      <c r="C17" s="16">
        <v>334.18</v>
      </c>
      <c r="D17" s="18">
        <f t="shared" si="0"/>
        <v>-0.66023560189645103</v>
      </c>
      <c r="E17" s="17">
        <f t="shared" si="1"/>
        <v>646.72125311640627</v>
      </c>
      <c r="F17" s="17">
        <f t="shared" si="2"/>
        <v>5.8116797699659974</v>
      </c>
      <c r="G17" s="17">
        <f t="shared" si="3"/>
        <v>6.4719153718624485</v>
      </c>
      <c r="H17" s="16">
        <f t="shared" si="4"/>
        <v>3.1957103825136612E-2</v>
      </c>
      <c r="I17" s="23">
        <f t="shared" si="5"/>
        <v>0.66023560189645103</v>
      </c>
    </row>
    <row r="18" spans="1:9">
      <c r="A18" s="16" t="s">
        <v>225</v>
      </c>
      <c r="B18" s="17">
        <f>VLOOKUP(A18,'[1]YLL and cost data sources'!$A:$E,5,FALSE)</f>
        <v>7302.2577941877425</v>
      </c>
      <c r="C18" s="16">
        <v>529.41</v>
      </c>
      <c r="D18" s="18">
        <f t="shared" si="0"/>
        <v>-0.39167830677782778</v>
      </c>
      <c r="E18" s="17">
        <f t="shared" si="1"/>
        <v>783.24181967693858</v>
      </c>
      <c r="F18" s="17">
        <f t="shared" si="2"/>
        <v>6.2717631789232513</v>
      </c>
      <c r="G18" s="17">
        <f t="shared" si="3"/>
        <v>6.6634414857010791</v>
      </c>
      <c r="H18" s="16">
        <f t="shared" si="4"/>
        <v>5.0626639344262293E-2</v>
      </c>
      <c r="I18" s="23">
        <f t="shared" si="5"/>
        <v>0.39167830677782778</v>
      </c>
    </row>
    <row r="19" spans="1:9">
      <c r="A19" s="16" t="s">
        <v>291</v>
      </c>
      <c r="B19" s="17">
        <f>VLOOKUP(A19,'[1]YLL and cost data sources'!$A:$E,5,FALSE)</f>
        <v>51247.014353162631</v>
      </c>
      <c r="C19" s="16">
        <v>5048.6000000000004</v>
      </c>
      <c r="D19" s="18">
        <f t="shared" si="0"/>
        <v>0.63588629368051119</v>
      </c>
      <c r="E19" s="17">
        <f t="shared" si="1"/>
        <v>2673.0621380620746</v>
      </c>
      <c r="F19" s="17">
        <f t="shared" si="2"/>
        <v>8.5268662561119246</v>
      </c>
      <c r="G19" s="17">
        <f t="shared" si="3"/>
        <v>7.8909799624314134</v>
      </c>
      <c r="H19" s="16">
        <f t="shared" si="4"/>
        <v>0.48278961748633886</v>
      </c>
      <c r="I19" s="23">
        <f t="shared" si="5"/>
        <v>-0.63588629368051119</v>
      </c>
    </row>
    <row r="20" spans="1:9">
      <c r="A20" s="16" t="s">
        <v>327</v>
      </c>
      <c r="B20" s="17">
        <f>VLOOKUP(A20,'[1]YLL and cost data sources'!$A:$E,5,FALSE)</f>
        <v>6228.2673092835303</v>
      </c>
      <c r="C20" s="16">
        <v>404.22</v>
      </c>
      <c r="D20" s="18">
        <f t="shared" si="0"/>
        <v>-0.56125839093648544</v>
      </c>
      <c r="E20" s="17">
        <f t="shared" si="1"/>
        <v>708.54790756015643</v>
      </c>
      <c r="F20" s="17">
        <f t="shared" si="2"/>
        <v>6.0019592842006233</v>
      </c>
      <c r="G20" s="17">
        <f t="shared" si="3"/>
        <v>6.5632176751371087</v>
      </c>
      <c r="H20" s="16">
        <f t="shared" si="4"/>
        <v>3.8654918032786888E-2</v>
      </c>
      <c r="I20" s="23">
        <f t="shared" si="5"/>
        <v>0.56125839093648544</v>
      </c>
    </row>
    <row r="21" spans="1:9">
      <c r="A21" s="16" t="s">
        <v>153</v>
      </c>
      <c r="B21" s="17">
        <f>VLOOKUP(A21,'[1]YLL and cost data sources'!$A:$E,5,FALSE)</f>
        <v>3266.3649051918264</v>
      </c>
      <c r="C21" s="16">
        <v>319.08</v>
      </c>
      <c r="D21" s="18">
        <f t="shared" si="0"/>
        <v>-0.39116093228709659</v>
      </c>
      <c r="E21" s="17">
        <f t="shared" si="1"/>
        <v>471.82246781913204</v>
      </c>
      <c r="F21" s="17">
        <f t="shared" si="2"/>
        <v>5.7654418550429289</v>
      </c>
      <c r="G21" s="17">
        <f t="shared" si="3"/>
        <v>6.1566027873300255</v>
      </c>
      <c r="H21" s="16">
        <f t="shared" si="4"/>
        <v>3.0513114754098361E-2</v>
      </c>
      <c r="I21" s="23">
        <f t="shared" si="5"/>
        <v>0.39116093228709659</v>
      </c>
    </row>
    <row r="22" spans="1:9">
      <c r="A22" s="16" t="s">
        <v>345</v>
      </c>
      <c r="B22" s="17">
        <f>VLOOKUP(A22,'[1]YLL and cost data sources'!$A:$E,5,FALSE)</f>
        <v>3345.1965887383076</v>
      </c>
      <c r="C22" s="16">
        <v>825.8</v>
      </c>
      <c r="D22" s="18">
        <f t="shared" si="0"/>
        <v>0.54472574614404312</v>
      </c>
      <c r="E22" s="17">
        <f t="shared" si="1"/>
        <v>478.96468458259892</v>
      </c>
      <c r="F22" s="17">
        <f t="shared" si="2"/>
        <v>6.7163526134519902</v>
      </c>
      <c r="G22" s="17">
        <f t="shared" si="3"/>
        <v>6.1716268673079471</v>
      </c>
      <c r="H22" s="16">
        <f t="shared" si="4"/>
        <v>7.8969945355191265E-2</v>
      </c>
      <c r="I22" s="23">
        <f t="shared" si="5"/>
        <v>-0.54472574614404312</v>
      </c>
    </row>
    <row r="23" spans="1:9">
      <c r="A23" s="16" t="s">
        <v>267</v>
      </c>
      <c r="B23" s="17">
        <f>VLOOKUP(A23,'[1]YLL and cost data sources'!$A:$E,5,FALSE)</f>
        <v>7143.3105484320968</v>
      </c>
      <c r="C23" s="16">
        <v>916.52</v>
      </c>
      <c r="D23" s="18">
        <f t="shared" si="0"/>
        <v>0.17100697481497562</v>
      </c>
      <c r="E23" s="17">
        <f t="shared" si="1"/>
        <v>772.45744075169421</v>
      </c>
      <c r="F23" s="17">
        <f t="shared" si="2"/>
        <v>6.8205838891911421</v>
      </c>
      <c r="G23" s="17">
        <f t="shared" si="3"/>
        <v>6.6495769143761665</v>
      </c>
      <c r="H23" s="16">
        <f t="shared" si="4"/>
        <v>8.7645355191256838E-2</v>
      </c>
      <c r="I23" s="23">
        <f t="shared" si="5"/>
        <v>-0.17100697481497562</v>
      </c>
    </row>
    <row r="24" spans="1:9">
      <c r="A24" s="16" t="s">
        <v>87</v>
      </c>
      <c r="B24" s="17">
        <f>VLOOKUP(A24,'[1]YLL and cost data sources'!$A:$E,5,FALSE)</f>
        <v>6805.2212739889719</v>
      </c>
      <c r="C24" s="16">
        <v>683.99</v>
      </c>
      <c r="D24" s="18">
        <f t="shared" si="0"/>
        <v>-9.1087323859758484E-2</v>
      </c>
      <c r="E24" s="17">
        <f t="shared" si="1"/>
        <v>749.21846869874366</v>
      </c>
      <c r="F24" s="17">
        <f t="shared" si="2"/>
        <v>6.5279432976326381</v>
      </c>
      <c r="G24" s="17">
        <f t="shared" si="3"/>
        <v>6.6190306214923966</v>
      </c>
      <c r="H24" s="16">
        <f t="shared" si="4"/>
        <v>6.5408879781420765E-2</v>
      </c>
      <c r="I24" s="23">
        <f t="shared" si="5"/>
        <v>9.1087323859758484E-2</v>
      </c>
    </row>
    <row r="25" spans="1:9">
      <c r="A25" s="16" t="s">
        <v>347</v>
      </c>
      <c r="B25" s="17">
        <f>VLOOKUP(A25,'[1]YLL and cost data sources'!$A:$E,5,FALSE)</f>
        <v>7507.1609708023352</v>
      </c>
      <c r="C25" s="16">
        <v>541.20000000000005</v>
      </c>
      <c r="D25" s="18">
        <f t="shared" si="0"/>
        <v>-0.3870870669685802</v>
      </c>
      <c r="E25" s="17">
        <f t="shared" si="1"/>
        <v>797.01696390710651</v>
      </c>
      <c r="F25" s="17">
        <f t="shared" si="2"/>
        <v>6.2937888962966326</v>
      </c>
      <c r="G25" s="17">
        <f t="shared" si="3"/>
        <v>6.6808759632652128</v>
      </c>
      <c r="H25" s="16">
        <f t="shared" si="4"/>
        <v>5.175409836065574E-2</v>
      </c>
      <c r="I25" s="23">
        <f t="shared" si="5"/>
        <v>0.3870870669685802</v>
      </c>
    </row>
    <row r="26" spans="1:9">
      <c r="A26" s="16" t="s">
        <v>227</v>
      </c>
      <c r="B26" s="17">
        <f>VLOOKUP(A26,'[1]YLL and cost data sources'!$A:$E,5,FALSE)</f>
        <v>12221.496606417086</v>
      </c>
      <c r="C26" s="16">
        <v>701.85</v>
      </c>
      <c r="D26" s="18">
        <f t="shared" si="0"/>
        <v>-0.43417986319901303</v>
      </c>
      <c r="E26" s="17">
        <f t="shared" si="1"/>
        <v>1083.4433866569664</v>
      </c>
      <c r="F26" s="17">
        <f t="shared" si="2"/>
        <v>6.5537197059803347</v>
      </c>
      <c r="G26" s="17">
        <f t="shared" si="3"/>
        <v>6.9878995691793477</v>
      </c>
      <c r="H26" s="16">
        <f t="shared" si="4"/>
        <v>6.7116803278688533E-2</v>
      </c>
      <c r="I26" s="23">
        <f t="shared" si="5"/>
        <v>0.43417986319901303</v>
      </c>
    </row>
    <row r="27" spans="1:9">
      <c r="A27" s="16" t="s">
        <v>99</v>
      </c>
      <c r="B27" s="17">
        <f>VLOOKUP(A27,'[1]YLL and cost data sources'!$A:$E,5,FALSE)</f>
        <v>893.07715577686326</v>
      </c>
      <c r="C27" s="16">
        <v>219.92</v>
      </c>
      <c r="D27" s="18">
        <f t="shared" si="0"/>
        <v>5.3619867849188374E-2</v>
      </c>
      <c r="E27" s="17">
        <f t="shared" si="1"/>
        <v>208.43848797480152</v>
      </c>
      <c r="F27" s="17">
        <f t="shared" si="2"/>
        <v>5.3932638438569906</v>
      </c>
      <c r="G27" s="17">
        <f t="shared" si="3"/>
        <v>5.3396439760078023</v>
      </c>
      <c r="H27" s="16">
        <f t="shared" si="4"/>
        <v>2.1030601092896173E-2</v>
      </c>
      <c r="I27" s="23">
        <f t="shared" si="5"/>
        <v>-5.3619867849188374E-2</v>
      </c>
    </row>
    <row r="28" spans="1:9">
      <c r="A28" s="16" t="s">
        <v>20</v>
      </c>
      <c r="B28" s="17">
        <f>VLOOKUP(A28,'[1]YLL and cost data sources'!$A:$E,5,FALSE)</f>
        <v>221.47767622336346</v>
      </c>
      <c r="C28" s="16">
        <v>551.97</v>
      </c>
      <c r="D28" s="18">
        <f t="shared" si="0"/>
        <v>1.8522909630613968</v>
      </c>
      <c r="E28" s="17">
        <f t="shared" si="1"/>
        <v>86.591593136701277</v>
      </c>
      <c r="F28" s="17">
        <f t="shared" si="2"/>
        <v>6.3134936969741116</v>
      </c>
      <c r="G28" s="17">
        <f t="shared" si="3"/>
        <v>4.4612027339127147</v>
      </c>
      <c r="H28" s="16">
        <f t="shared" si="4"/>
        <v>5.2784016393442629E-2</v>
      </c>
      <c r="I28" s="23">
        <f t="shared" si="5"/>
        <v>-1.8522909630613968</v>
      </c>
    </row>
    <row r="29" spans="1:9">
      <c r="A29" s="16" t="s">
        <v>169</v>
      </c>
      <c r="B29" s="17">
        <f>VLOOKUP(A29,'[1]YLL and cost data sources'!$A:$E,5,FALSE)</f>
        <v>1625.2350195545368</v>
      </c>
      <c r="C29" s="16">
        <v>409.75</v>
      </c>
      <c r="D29" s="18">
        <f t="shared" si="0"/>
        <v>0.29870035923751814</v>
      </c>
      <c r="E29" s="17">
        <f t="shared" si="1"/>
        <v>303.94502869271901</v>
      </c>
      <c r="F29" s="17">
        <f t="shared" si="2"/>
        <v>6.0155472176239391</v>
      </c>
      <c r="G29" s="17">
        <f t="shared" si="3"/>
        <v>5.7168468583864209</v>
      </c>
      <c r="H29" s="16">
        <f t="shared" si="4"/>
        <v>3.9183743169398905E-2</v>
      </c>
      <c r="I29" s="23">
        <f t="shared" si="5"/>
        <v>-0.29870035923751814</v>
      </c>
    </row>
    <row r="30" spans="1:9">
      <c r="A30" s="16" t="s">
        <v>63</v>
      </c>
      <c r="B30" s="17">
        <f>VLOOKUP(A30,'[1]YLL and cost data sources'!$A:$E,5,FALSE)</f>
        <v>685.69028412445607</v>
      </c>
      <c r="C30" s="16">
        <v>224.68</v>
      </c>
      <c r="D30" s="18">
        <f t="shared" si="0"/>
        <v>0.24150875937120109</v>
      </c>
      <c r="E30" s="17">
        <f t="shared" si="1"/>
        <v>176.47309143522415</v>
      </c>
      <c r="F30" s="17">
        <f t="shared" si="2"/>
        <v>5.414677167664232</v>
      </c>
      <c r="G30" s="17">
        <f t="shared" si="3"/>
        <v>5.1731684082930309</v>
      </c>
      <c r="H30" s="16">
        <f t="shared" si="4"/>
        <v>2.1485792349726775E-2</v>
      </c>
      <c r="I30" s="23">
        <f t="shared" si="5"/>
        <v>-0.24150875937120109</v>
      </c>
    </row>
    <row r="31" spans="1:9">
      <c r="A31" s="16" t="s">
        <v>349</v>
      </c>
      <c r="B31" s="17">
        <f>VLOOKUP(A31,'[1]YLL and cost data sources'!$A:$E,5,FALSE)</f>
        <v>16265.095976714732</v>
      </c>
      <c r="C31" s="16">
        <v>1261.77</v>
      </c>
      <c r="D31" s="18">
        <f t="shared" si="0"/>
        <v>-2.7698569917239624E-2</v>
      </c>
      <c r="E31" s="17">
        <f t="shared" si="1"/>
        <v>1297.2077463559485</v>
      </c>
      <c r="F31" s="17">
        <f t="shared" si="2"/>
        <v>7.1402707760953401</v>
      </c>
      <c r="G31" s="17">
        <f t="shared" si="3"/>
        <v>7.1679693460125797</v>
      </c>
      <c r="H31" s="16">
        <f t="shared" si="4"/>
        <v>0.1206610655737705</v>
      </c>
      <c r="I31" s="23">
        <f t="shared" si="5"/>
        <v>2.7698569917239624E-2</v>
      </c>
    </row>
    <row r="32" spans="1:9">
      <c r="A32" s="16" t="s">
        <v>139</v>
      </c>
      <c r="B32" s="17">
        <f>VLOOKUP(A32,'[1]YLL and cost data sources'!$A:$E,5,FALSE)</f>
        <v>12556.333120005787</v>
      </c>
      <c r="C32" s="16">
        <v>1394.16</v>
      </c>
      <c r="D32" s="18">
        <f t="shared" si="0"/>
        <v>0.23511967989021976</v>
      </c>
      <c r="E32" s="17">
        <f t="shared" si="1"/>
        <v>1102.0503545601471</v>
      </c>
      <c r="F32" s="17">
        <f t="shared" si="2"/>
        <v>7.2400473623523869</v>
      </c>
      <c r="G32" s="17">
        <f t="shared" si="3"/>
        <v>7.0049276824621671</v>
      </c>
      <c r="H32" s="16">
        <f t="shared" si="4"/>
        <v>0.13332131147540985</v>
      </c>
      <c r="I32" s="23">
        <f t="shared" si="5"/>
        <v>-0.23511967989021976</v>
      </c>
    </row>
    <row r="33" spans="1:9">
      <c r="A33" s="16" t="s">
        <v>351</v>
      </c>
      <c r="B33" s="17">
        <f>VLOOKUP(A33,'[1]YLL and cost data sources'!$A:$E,5,FALSE)</f>
        <v>6104.1367093038953</v>
      </c>
      <c r="C33" s="16">
        <v>410.9</v>
      </c>
      <c r="D33" s="18">
        <f t="shared" si="0"/>
        <v>-0.53218496482535382</v>
      </c>
      <c r="E33" s="17">
        <f t="shared" si="1"/>
        <v>699.61825809840661</v>
      </c>
      <c r="F33" s="17">
        <f t="shared" si="2"/>
        <v>6.0183498758893643</v>
      </c>
      <c r="G33" s="17">
        <f t="shared" si="3"/>
        <v>6.5505348407147181</v>
      </c>
      <c r="H33" s="16">
        <f t="shared" si="4"/>
        <v>3.929371584699453E-2</v>
      </c>
      <c r="I33" s="23">
        <f t="shared" si="5"/>
        <v>0.53218496482535382</v>
      </c>
    </row>
    <row r="34" spans="1:9">
      <c r="A34" s="16" t="s">
        <v>23</v>
      </c>
      <c r="B34" s="17">
        <f>VLOOKUP(A34,'[1]YLL and cost data sources'!$A:$E,5,FALSE)</f>
        <v>1577.4710270505241</v>
      </c>
      <c r="C34" s="16">
        <v>218.6</v>
      </c>
      <c r="D34" s="18">
        <f t="shared" si="0"/>
        <v>-0.31081070781956566</v>
      </c>
      <c r="E34" s="17">
        <f t="shared" si="1"/>
        <v>298.2864551134453</v>
      </c>
      <c r="F34" s="17">
        <f t="shared" si="2"/>
        <v>5.3872435757424384</v>
      </c>
      <c r="G34" s="17">
        <f t="shared" si="3"/>
        <v>5.6980542835620041</v>
      </c>
      <c r="H34" s="16">
        <f t="shared" si="4"/>
        <v>2.0904371584699454E-2</v>
      </c>
      <c r="I34" s="23">
        <f t="shared" si="5"/>
        <v>0.31081070781956566</v>
      </c>
    </row>
    <row r="35" spans="1:9">
      <c r="A35" s="16" t="s">
        <v>329</v>
      </c>
      <c r="B35" s="17">
        <f>VLOOKUP(A35,'[1]YLL and cost data sources'!$A:$E,5,FALSE)</f>
        <v>12472.443729495424</v>
      </c>
      <c r="C35" s="16">
        <v>1294.3499999999999</v>
      </c>
      <c r="D35" s="18">
        <f t="shared" si="0"/>
        <v>0.16505941508212718</v>
      </c>
      <c r="E35" s="17">
        <f t="shared" si="1"/>
        <v>1097.4060114808515</v>
      </c>
      <c r="F35" s="17">
        <f t="shared" si="2"/>
        <v>7.1657639176224261</v>
      </c>
      <c r="G35" s="17">
        <f t="shared" si="3"/>
        <v>7.000704502540299</v>
      </c>
      <c r="H35" s="16">
        <f t="shared" si="4"/>
        <v>0.12377663934426229</v>
      </c>
      <c r="I35" s="23">
        <f t="shared" si="5"/>
        <v>-0.16505941508212718</v>
      </c>
    </row>
    <row r="36" spans="1:9">
      <c r="A36" s="16" t="s">
        <v>103</v>
      </c>
      <c r="B36" s="17">
        <f>VLOOKUP(A36,'[1]YLL and cost data sources'!$A:$E,5,FALSE)</f>
        <v>2549.0412972473378</v>
      </c>
      <c r="C36" s="16">
        <v>260.88</v>
      </c>
      <c r="D36" s="18">
        <f t="shared" si="0"/>
        <v>-0.43632721004523667</v>
      </c>
      <c r="E36" s="17">
        <f t="shared" si="1"/>
        <v>403.58524991924429</v>
      </c>
      <c r="F36" s="17">
        <f t="shared" si="2"/>
        <v>5.5640605314810641</v>
      </c>
      <c r="G36" s="17">
        <f t="shared" si="3"/>
        <v>6.0003877415263007</v>
      </c>
      <c r="H36" s="16">
        <f t="shared" si="4"/>
        <v>2.4947540983606558E-2</v>
      </c>
      <c r="I36" s="23">
        <f t="shared" si="5"/>
        <v>0.43632721004523667</v>
      </c>
    </row>
    <row r="37" spans="1:9">
      <c r="A37" s="16" t="s">
        <v>269</v>
      </c>
      <c r="B37" s="17">
        <f>VLOOKUP(A37,'[1]YLL and cost data sources'!$A:$E,5,FALSE)</f>
        <v>17685.325283455295</v>
      </c>
      <c r="C37" s="16">
        <v>1501.67</v>
      </c>
      <c r="D37" s="18">
        <f t="shared" si="0"/>
        <v>9.362408949553469E-2</v>
      </c>
      <c r="E37" s="17">
        <f t="shared" si="1"/>
        <v>1367.4582608940057</v>
      </c>
      <c r="F37" s="17">
        <f t="shared" si="2"/>
        <v>7.3143331011276915</v>
      </c>
      <c r="G37" s="17">
        <f t="shared" si="3"/>
        <v>7.2207090116321568</v>
      </c>
      <c r="H37" s="16">
        <f t="shared" si="4"/>
        <v>0.1436023224043716</v>
      </c>
      <c r="I37" s="23">
        <f t="shared" si="5"/>
        <v>-9.362408949553469E-2</v>
      </c>
    </row>
    <row r="38" spans="1:9">
      <c r="A38" s="16" t="s">
        <v>425</v>
      </c>
      <c r="B38" s="17">
        <v>17717.599999999999</v>
      </c>
      <c r="C38" s="16">
        <v>1382.32</v>
      </c>
      <c r="D38" s="18">
        <f t="shared" si="0"/>
        <v>9.6608478773161366E-3</v>
      </c>
      <c r="E38" s="17">
        <f t="shared" si="1"/>
        <v>1369.0299168636132</v>
      </c>
      <c r="F38" s="17">
        <f t="shared" si="2"/>
        <v>7.2315185260048667</v>
      </c>
      <c r="G38" s="17">
        <f t="shared" si="3"/>
        <v>7.2218576781275505</v>
      </c>
      <c r="H38" s="16">
        <f t="shared" si="4"/>
        <v>0.13218907103825137</v>
      </c>
      <c r="I38" s="23">
        <f t="shared" si="5"/>
        <v>-9.6608478773161366E-3</v>
      </c>
    </row>
    <row r="39" spans="1:9">
      <c r="A39" s="16" t="s">
        <v>195</v>
      </c>
      <c r="B39" s="17">
        <f>VLOOKUP(A39,'[1]YLL and cost data sources'!$A:$E,5,FALSE)</f>
        <v>31551.81640625</v>
      </c>
      <c r="C39" s="16">
        <v>3196.76</v>
      </c>
      <c r="D39" s="18">
        <f t="shared" si="0"/>
        <v>0.48447961953409902</v>
      </c>
      <c r="E39" s="17">
        <f t="shared" si="1"/>
        <v>1969.2606689250294</v>
      </c>
      <c r="F39" s="17">
        <f t="shared" si="2"/>
        <v>8.0698930758634404</v>
      </c>
      <c r="G39" s="17">
        <f t="shared" si="3"/>
        <v>7.5854134563293414</v>
      </c>
      <c r="H39" s="16">
        <f t="shared" si="4"/>
        <v>0.30570109289617492</v>
      </c>
      <c r="I39" s="23">
        <f t="shared" si="5"/>
        <v>-0.48447961953409902</v>
      </c>
    </row>
    <row r="40" spans="1:9">
      <c r="A40" s="16" t="s">
        <v>229</v>
      </c>
      <c r="B40" s="17">
        <f>VLOOKUP(A40,'[1]YLL and cost data sources'!$A:$E,5,FALSE)</f>
        <v>26821.245227999476</v>
      </c>
      <c r="C40" s="16">
        <v>1902.87</v>
      </c>
      <c r="D40" s="18">
        <f t="shared" si="0"/>
        <v>6.8040313323400881E-2</v>
      </c>
      <c r="E40" s="17">
        <f t="shared" si="1"/>
        <v>1777.7045607324542</v>
      </c>
      <c r="F40" s="17">
        <f t="shared" si="2"/>
        <v>7.5511185517729968</v>
      </c>
      <c r="G40" s="17">
        <f t="shared" si="3"/>
        <v>7.483078238449596</v>
      </c>
      <c r="H40" s="16">
        <f t="shared" si="4"/>
        <v>0.18196844262295081</v>
      </c>
      <c r="I40" s="23">
        <f t="shared" si="5"/>
        <v>-6.8040313323400881E-2</v>
      </c>
    </row>
    <row r="41" spans="1:9">
      <c r="A41" s="16" t="s">
        <v>245</v>
      </c>
      <c r="B41" s="17">
        <f>VLOOKUP(A41,'[1]YLL and cost data sources'!$A:$E,5,FALSE)</f>
        <v>68007.756673295429</v>
      </c>
      <c r="C41" s="16">
        <v>4649.21</v>
      </c>
      <c r="D41" s="18">
        <f t="shared" si="0"/>
        <v>0.37520505245688796</v>
      </c>
      <c r="E41" s="17">
        <f t="shared" si="1"/>
        <v>3194.697040203147</v>
      </c>
      <c r="F41" s="17">
        <f t="shared" si="2"/>
        <v>8.4444525916749225</v>
      </c>
      <c r="G41" s="17">
        <f t="shared" si="3"/>
        <v>8.0692475392180345</v>
      </c>
      <c r="H41" s="16">
        <f t="shared" si="4"/>
        <v>0.44459658469945362</v>
      </c>
      <c r="I41" s="23">
        <f t="shared" si="5"/>
        <v>-0.37520505245688796</v>
      </c>
    </row>
    <row r="42" spans="1:9">
      <c r="A42" s="16" t="s">
        <v>313</v>
      </c>
      <c r="B42" s="17">
        <f>VLOOKUP(A42,'[1]YLL and cost data sources'!$A:$E,5,FALSE)</f>
        <v>8476.7521573097802</v>
      </c>
      <c r="C42" s="16">
        <v>389.9</v>
      </c>
      <c r="D42" s="18">
        <f t="shared" si="0"/>
        <v>-0.79151177672782058</v>
      </c>
      <c r="E42" s="17">
        <f t="shared" si="1"/>
        <v>860.40402265713851</v>
      </c>
      <c r="F42" s="17">
        <f t="shared" si="2"/>
        <v>5.9658902959885518</v>
      </c>
      <c r="G42" s="17">
        <f t="shared" si="3"/>
        <v>6.7574020727163724</v>
      </c>
      <c r="H42" s="16">
        <f t="shared" si="4"/>
        <v>3.7285519125683057E-2</v>
      </c>
      <c r="I42" s="23">
        <f t="shared" si="5"/>
        <v>0.79151177672782058</v>
      </c>
    </row>
    <row r="43" spans="1:9">
      <c r="A43" s="16" t="s">
        <v>353</v>
      </c>
      <c r="B43" s="17">
        <f>VLOOKUP(A43,'[1]YLL and cost data sources'!$A:$E,5,FALSE)</f>
        <v>5965.1328705441592</v>
      </c>
      <c r="C43" s="16">
        <v>832.14</v>
      </c>
      <c r="D43" s="18">
        <f t="shared" si="0"/>
        <v>0.18797813202955549</v>
      </c>
      <c r="E43" s="17">
        <f t="shared" si="1"/>
        <v>689.53852111973299</v>
      </c>
      <c r="F43" s="17">
        <f t="shared" si="2"/>
        <v>6.724000695896299</v>
      </c>
      <c r="G43" s="17">
        <f t="shared" si="3"/>
        <v>6.5360225638667435</v>
      </c>
      <c r="H43" s="16">
        <f t="shared" si="4"/>
        <v>7.9576229508196719E-2</v>
      </c>
      <c r="I43" s="23">
        <f t="shared" si="5"/>
        <v>-0.18797813202955549</v>
      </c>
    </row>
    <row r="44" spans="1:9">
      <c r="A44" s="16" t="s">
        <v>77</v>
      </c>
      <c r="B44" s="17">
        <f>VLOOKUP(A44,'[1]YLL and cost data sources'!$A:$E,5,FALSE)</f>
        <v>3698.8349810586142</v>
      </c>
      <c r="C44" s="16">
        <v>168.85</v>
      </c>
      <c r="D44" s="18">
        <f t="shared" si="0"/>
        <v>-1.1059263559801265</v>
      </c>
      <c r="E44" s="17">
        <f t="shared" si="1"/>
        <v>510.26852298357312</v>
      </c>
      <c r="F44" s="17">
        <f t="shared" si="2"/>
        <v>5.1290107468315771</v>
      </c>
      <c r="G44" s="17">
        <f t="shared" si="3"/>
        <v>6.2349371028117035</v>
      </c>
      <c r="H44" s="16">
        <f t="shared" si="4"/>
        <v>1.6146857923497269E-2</v>
      </c>
      <c r="I44" s="23">
        <f t="shared" si="5"/>
        <v>1.1059263559801265</v>
      </c>
    </row>
    <row r="45" spans="1:9">
      <c r="A45" s="16" t="s">
        <v>331</v>
      </c>
      <c r="B45" s="17">
        <f>VLOOKUP(A45,'[1]YLL and cost data sources'!$A:$E,5,FALSE)</f>
        <v>4551.1846614129781</v>
      </c>
      <c r="C45" s="16">
        <v>572.14</v>
      </c>
      <c r="D45" s="18">
        <f t="shared" si="0"/>
        <v>-1.6196274540122957E-2</v>
      </c>
      <c r="E45" s="17">
        <f t="shared" si="1"/>
        <v>581.48198497774979</v>
      </c>
      <c r="F45" s="17">
        <f t="shared" si="2"/>
        <v>6.3493837166768747</v>
      </c>
      <c r="G45" s="17">
        <f t="shared" si="3"/>
        <v>6.3655799912169977</v>
      </c>
      <c r="H45" s="16">
        <f t="shared" si="4"/>
        <v>5.4712841530054644E-2</v>
      </c>
      <c r="I45" s="23">
        <f t="shared" si="5"/>
        <v>1.6196274540122957E-2</v>
      </c>
    </row>
    <row r="46" spans="1:9">
      <c r="A46" s="16" t="s">
        <v>247</v>
      </c>
      <c r="B46" s="17">
        <f>VLOOKUP(A46,'[1]YLL and cost data sources'!$A:$E,5,FALSE)</f>
        <v>27943.701219882027</v>
      </c>
      <c r="C46" s="16">
        <v>2801.64</v>
      </c>
      <c r="D46" s="18">
        <f t="shared" si="0"/>
        <v>0.42905356955946061</v>
      </c>
      <c r="E46" s="17">
        <f t="shared" si="1"/>
        <v>1824.2179788197386</v>
      </c>
      <c r="F46" s="17">
        <f t="shared" si="2"/>
        <v>7.9379602389853465</v>
      </c>
      <c r="G46" s="17">
        <f t="shared" si="3"/>
        <v>7.5089066694258859</v>
      </c>
      <c r="H46" s="16">
        <f t="shared" si="4"/>
        <v>0.26791639344262297</v>
      </c>
      <c r="I46" s="23">
        <f t="shared" si="5"/>
        <v>-0.42905356955946061</v>
      </c>
    </row>
    <row r="47" spans="1:9">
      <c r="A47" s="16" t="s">
        <v>249</v>
      </c>
      <c r="B47" s="17">
        <f>VLOOKUP(A47,'[1]YLL and cost data sources'!$A:$E,5,FALSE)</f>
        <v>53654.750296425918</v>
      </c>
      <c r="C47" s="16">
        <v>4656.8900000000003</v>
      </c>
      <c r="D47" s="18">
        <f t="shared" si="0"/>
        <v>0.52619819186641337</v>
      </c>
      <c r="E47" s="17">
        <f t="shared" si="1"/>
        <v>2751.5094486142107</v>
      </c>
      <c r="F47" s="17">
        <f t="shared" si="2"/>
        <v>8.44610312234696</v>
      </c>
      <c r="G47" s="17">
        <f t="shared" si="3"/>
        <v>7.9199049304805467</v>
      </c>
      <c r="H47" s="16">
        <f t="shared" si="4"/>
        <v>0.44533101092896182</v>
      </c>
      <c r="I47" s="23">
        <f t="shared" si="5"/>
        <v>-0.52619819186641337</v>
      </c>
    </row>
    <row r="48" spans="1:9">
      <c r="A48" s="16" t="s">
        <v>293</v>
      </c>
      <c r="B48" s="17">
        <f>VLOOKUP(A48,'[1]YLL and cost data sources'!$A:$E,5,FALSE)</f>
        <v>43658.97897812225</v>
      </c>
      <c r="C48" s="16">
        <v>3953.24</v>
      </c>
      <c r="D48" s="18">
        <f t="shared" si="0"/>
        <v>0.49226730106571193</v>
      </c>
      <c r="E48" s="17">
        <f t="shared" si="1"/>
        <v>2416.3743029444818</v>
      </c>
      <c r="F48" s="17">
        <f t="shared" si="2"/>
        <v>8.2822907748359444</v>
      </c>
      <c r="G48" s="17">
        <f t="shared" si="3"/>
        <v>7.7900234737702325</v>
      </c>
      <c r="H48" s="16">
        <f t="shared" si="4"/>
        <v>0.37804207650273219</v>
      </c>
      <c r="I48" s="23">
        <f t="shared" si="5"/>
        <v>-0.49226730106571193</v>
      </c>
    </row>
    <row r="49" spans="1:9">
      <c r="A49" s="16" t="s">
        <v>105</v>
      </c>
      <c r="B49" s="17">
        <f>VLOOKUP(A49,'[1]YLL and cost data sources'!$A:$E,5,FALSE)</f>
        <v>772.15239514323673</v>
      </c>
      <c r="C49" s="16">
        <v>107.73</v>
      </c>
      <c r="D49" s="18">
        <f t="shared" si="0"/>
        <v>-0.56835652124844316</v>
      </c>
      <c r="E49" s="17">
        <f t="shared" si="1"/>
        <v>190.18259141855987</v>
      </c>
      <c r="F49" s="17">
        <f t="shared" si="2"/>
        <v>4.679628096906101</v>
      </c>
      <c r="G49" s="17">
        <f t="shared" si="3"/>
        <v>5.2479846181545442</v>
      </c>
      <c r="H49" s="16">
        <f t="shared" si="4"/>
        <v>1.030204918032787E-2</v>
      </c>
      <c r="I49" s="23">
        <f t="shared" si="5"/>
        <v>0.56835652124844316</v>
      </c>
    </row>
    <row r="50" spans="1:9">
      <c r="A50" s="16" t="s">
        <v>197</v>
      </c>
      <c r="B50" s="17">
        <f>VLOOKUP(A50,'[1]YLL and cost data sources'!$A:$E,5,FALSE)</f>
        <v>5023.2743796197874</v>
      </c>
      <c r="C50" s="16">
        <v>372.41</v>
      </c>
      <c r="D50" s="18">
        <f t="shared" si="0"/>
        <v>-0.50776208026372327</v>
      </c>
      <c r="E50" s="17">
        <f t="shared" si="1"/>
        <v>618.78475261773713</v>
      </c>
      <c r="F50" s="17">
        <f t="shared" si="2"/>
        <v>5.9199953978887825</v>
      </c>
      <c r="G50" s="17">
        <f t="shared" si="3"/>
        <v>6.4277574781525058</v>
      </c>
      <c r="H50" s="16">
        <f t="shared" si="4"/>
        <v>3.5612978142076507E-2</v>
      </c>
      <c r="I50" s="23">
        <f t="shared" si="5"/>
        <v>0.50776208026372327</v>
      </c>
    </row>
    <row r="51" spans="1:9">
      <c r="A51" s="16" t="s">
        <v>295</v>
      </c>
      <c r="B51" s="17">
        <f>VLOOKUP(A51,'[1]YLL and cost data sources'!$A:$E,5,FALSE)</f>
        <v>51203.554473104334</v>
      </c>
      <c r="C51" s="16">
        <v>4131.49</v>
      </c>
      <c r="D51" s="18">
        <f t="shared" si="0"/>
        <v>0.43594792959983319</v>
      </c>
      <c r="E51" s="17">
        <f t="shared" si="1"/>
        <v>2671.6337779431547</v>
      </c>
      <c r="F51" s="17">
        <f t="shared" si="2"/>
        <v>8.3263933957098946</v>
      </c>
      <c r="G51" s="17">
        <f t="shared" si="3"/>
        <v>7.8904454661100614</v>
      </c>
      <c r="H51" s="16">
        <f t="shared" si="4"/>
        <v>0.39508784153005466</v>
      </c>
      <c r="I51" s="23">
        <f t="shared" si="5"/>
        <v>-0.43594792959983319</v>
      </c>
    </row>
    <row r="52" spans="1:9">
      <c r="A52" s="16" t="s">
        <v>271</v>
      </c>
      <c r="B52" s="17">
        <f>VLOOKUP(A52,'[1]YLL and cost data sources'!$A:$E,5,FALSE)</f>
        <v>20192.596303906073</v>
      </c>
      <c r="C52" s="16">
        <v>2282.52</v>
      </c>
      <c r="D52" s="18">
        <f t="shared" si="0"/>
        <v>0.42880045789729682</v>
      </c>
      <c r="E52" s="17">
        <f t="shared" si="1"/>
        <v>1486.5821676921821</v>
      </c>
      <c r="F52" s="17">
        <f t="shared" si="2"/>
        <v>7.7330353747527498</v>
      </c>
      <c r="G52" s="17">
        <f t="shared" si="3"/>
        <v>7.304234916855453</v>
      </c>
      <c r="H52" s="16">
        <f t="shared" si="4"/>
        <v>0.21827377049180327</v>
      </c>
      <c r="I52" s="23">
        <f t="shared" si="5"/>
        <v>-0.42880045789729682</v>
      </c>
    </row>
    <row r="53" spans="1:9">
      <c r="A53" s="16" t="s">
        <v>333</v>
      </c>
      <c r="B53" s="17">
        <f>VLOOKUP(A53,'[1]YLL and cost data sources'!$A:$E,5,FALSE)</f>
        <v>5025.5422907778957</v>
      </c>
      <c r="C53" s="16">
        <v>543.41999999999996</v>
      </c>
      <c r="D53" s="18">
        <f t="shared" si="0"/>
        <v>-0.13015934515545791</v>
      </c>
      <c r="E53" s="17">
        <f t="shared" si="1"/>
        <v>618.96074060413855</v>
      </c>
      <c r="F53" s="17">
        <f t="shared" si="2"/>
        <v>6.2978825016149118</v>
      </c>
      <c r="G53" s="17">
        <f t="shared" si="3"/>
        <v>6.4280418467703697</v>
      </c>
      <c r="H53" s="16">
        <f t="shared" si="4"/>
        <v>5.1966393442622952E-2</v>
      </c>
      <c r="I53" s="23">
        <f t="shared" si="5"/>
        <v>0.13015934515545791</v>
      </c>
    </row>
    <row r="54" spans="1:9">
      <c r="A54" s="16" t="s">
        <v>355</v>
      </c>
      <c r="B54" s="17">
        <f>VLOOKUP(A54,'[1]YLL and cost data sources'!$A:$E,5,FALSE)</f>
        <v>9998.5443113615547</v>
      </c>
      <c r="C54" s="16">
        <v>383.59</v>
      </c>
      <c r="D54" s="18">
        <f t="shared" si="0"/>
        <v>-0.91184844543738652</v>
      </c>
      <c r="E54" s="17">
        <f t="shared" si="1"/>
        <v>954.72440653122339</v>
      </c>
      <c r="F54" s="17">
        <f t="shared" si="2"/>
        <v>5.9495742738477961</v>
      </c>
      <c r="G54" s="17">
        <f t="shared" si="3"/>
        <v>6.8614227192851827</v>
      </c>
      <c r="H54" s="16">
        <f t="shared" si="4"/>
        <v>3.6682103825136612E-2</v>
      </c>
      <c r="I54" s="23">
        <f t="shared" si="5"/>
        <v>0.91184844543738652</v>
      </c>
    </row>
    <row r="55" spans="1:9">
      <c r="A55" s="16" t="s">
        <v>335</v>
      </c>
      <c r="B55" s="17">
        <f>VLOOKUP(A55,'[1]YLL and cost data sources'!$A:$E,5,FALSE)</f>
        <v>2771.7174605094606</v>
      </c>
      <c r="C55" s="16">
        <v>864.97</v>
      </c>
      <c r="D55" s="18">
        <f t="shared" si="0"/>
        <v>0.70954469404766751</v>
      </c>
      <c r="E55" s="17">
        <f t="shared" si="1"/>
        <v>425.45114782577667</v>
      </c>
      <c r="F55" s="17">
        <f t="shared" si="2"/>
        <v>6.7626948242495173</v>
      </c>
      <c r="G55" s="17">
        <f t="shared" si="3"/>
        <v>6.0531501302018498</v>
      </c>
      <c r="H55" s="16">
        <f t="shared" si="4"/>
        <v>8.2715710382513657E-2</v>
      </c>
      <c r="I55" s="23">
        <f t="shared" si="5"/>
        <v>-0.70954469404766751</v>
      </c>
    </row>
    <row r="56" spans="1:9">
      <c r="A56" s="16" t="s">
        <v>231</v>
      </c>
      <c r="B56" s="17">
        <f>VLOOKUP(A56,'[1]YLL and cost data sources'!$A:$E,5,FALSE)</f>
        <v>18728.121894868895</v>
      </c>
      <c r="C56" s="16">
        <v>1076.06</v>
      </c>
      <c r="D56" s="18">
        <f t="shared" si="0"/>
        <v>-0.27574085499418288</v>
      </c>
      <c r="E56" s="17">
        <f t="shared" si="1"/>
        <v>1417.7159309537728</v>
      </c>
      <c r="F56" s="17">
        <f t="shared" si="2"/>
        <v>6.9810615012488668</v>
      </c>
      <c r="G56" s="17">
        <f t="shared" si="3"/>
        <v>7.2568023562430497</v>
      </c>
      <c r="H56" s="16">
        <f t="shared" si="4"/>
        <v>0.10290191256830601</v>
      </c>
      <c r="I56" s="23">
        <f t="shared" si="5"/>
        <v>0.27574085499418288</v>
      </c>
    </row>
    <row r="57" spans="1:9">
      <c r="A57" s="16" t="s">
        <v>251</v>
      </c>
      <c r="B57" s="17">
        <f>VLOOKUP(A57,'[1]YLL and cost data sources'!$A:$E,5,FALSE)</f>
        <v>68727.636664708989</v>
      </c>
      <c r="C57" s="16">
        <v>6630.96</v>
      </c>
      <c r="D57" s="18">
        <f t="shared" si="0"/>
        <v>0.72362366210480467</v>
      </c>
      <c r="E57" s="17">
        <f t="shared" si="1"/>
        <v>3215.9600468328981</v>
      </c>
      <c r="F57" s="17">
        <f t="shared" si="2"/>
        <v>8.7995048690780155</v>
      </c>
      <c r="G57" s="17">
        <f t="shared" si="3"/>
        <v>8.0758812069732109</v>
      </c>
      <c r="H57" s="16">
        <f t="shared" si="4"/>
        <v>0.63410819672131147</v>
      </c>
      <c r="I57" s="23">
        <f t="shared" si="5"/>
        <v>-0.72362366210480467</v>
      </c>
    </row>
    <row r="58" spans="1:9">
      <c r="A58" s="16" t="s">
        <v>155</v>
      </c>
      <c r="B58" s="17">
        <f>VLOOKUP(A58,'[1]YLL and cost data sources'!$A:$E,5,FALSE)</f>
        <v>2256.5904087050585</v>
      </c>
      <c r="C58" s="16">
        <v>248</v>
      </c>
      <c r="D58" s="18">
        <f t="shared" si="0"/>
        <v>-0.41018573298509153</v>
      </c>
      <c r="E58" s="17">
        <f t="shared" si="1"/>
        <v>373.76022386371864</v>
      </c>
      <c r="F58" s="17">
        <f t="shared" si="2"/>
        <v>5.5134287461649825</v>
      </c>
      <c r="G58" s="17">
        <f t="shared" si="3"/>
        <v>5.923614479150074</v>
      </c>
      <c r="H58" s="16">
        <f t="shared" si="4"/>
        <v>2.3715846994535519E-2</v>
      </c>
      <c r="I58" s="23">
        <f t="shared" si="5"/>
        <v>0.41018573298509153</v>
      </c>
    </row>
    <row r="59" spans="1:9">
      <c r="A59" s="16" t="s">
        <v>253</v>
      </c>
      <c r="B59" s="17">
        <f>VLOOKUP(A59,'[1]YLL and cost data sources'!$A:$E,5,FALSE)</f>
        <v>100172.07925342052</v>
      </c>
      <c r="C59" s="16">
        <v>4487.17</v>
      </c>
      <c r="D59" s="18">
        <f t="shared" si="0"/>
        <v>9.5751281946578004E-2</v>
      </c>
      <c r="E59" s="17">
        <f t="shared" si="1"/>
        <v>4077.4464874299733</v>
      </c>
      <c r="F59" s="17">
        <f t="shared" si="2"/>
        <v>8.4089774924880558</v>
      </c>
      <c r="G59" s="17">
        <f t="shared" si="3"/>
        <v>8.3132262105414778</v>
      </c>
      <c r="H59" s="16">
        <f t="shared" si="4"/>
        <v>0.42910095628415307</v>
      </c>
      <c r="I59" s="23">
        <f t="shared" si="5"/>
        <v>-9.5751281946578004E-2</v>
      </c>
    </row>
    <row r="60" spans="1:9">
      <c r="A60" s="16" t="s">
        <v>201</v>
      </c>
      <c r="B60" s="17">
        <f>VLOOKUP(A60,'[1]YLL and cost data sources'!$A:$E,5,FALSE)</f>
        <v>52170.711862333548</v>
      </c>
      <c r="C60" s="16">
        <v>2778.4</v>
      </c>
      <c r="D60" s="18">
        <f t="shared" si="0"/>
        <v>2.7396280615749724E-2</v>
      </c>
      <c r="E60" s="17">
        <f t="shared" si="1"/>
        <v>2703.3153896739282</v>
      </c>
      <c r="F60" s="17">
        <f t="shared" si="2"/>
        <v>7.9296305014298643</v>
      </c>
      <c r="G60" s="17">
        <f t="shared" si="3"/>
        <v>7.9022342208141145</v>
      </c>
      <c r="H60" s="16">
        <f t="shared" si="4"/>
        <v>0.26569398907103831</v>
      </c>
      <c r="I60" s="23">
        <f t="shared" si="5"/>
        <v>-2.7396280615749724E-2</v>
      </c>
    </row>
    <row r="61" spans="1:9">
      <c r="A61" s="16" t="s">
        <v>273</v>
      </c>
      <c r="B61" s="17">
        <f>VLOOKUP(A61,'[1]YLL and cost data sources'!$A:$E,5,FALSE)</f>
        <v>35657.497563169083</v>
      </c>
      <c r="C61" s="16">
        <v>3720.04</v>
      </c>
      <c r="D61" s="18">
        <f t="shared" si="0"/>
        <v>0.55900943004123604</v>
      </c>
      <c r="E61" s="17">
        <f t="shared" si="1"/>
        <v>2127.0264912184552</v>
      </c>
      <c r="F61" s="17">
        <f t="shared" si="2"/>
        <v>8.2214896998975551</v>
      </c>
      <c r="G61" s="17">
        <f t="shared" si="3"/>
        <v>7.662480269856319</v>
      </c>
      <c r="H61" s="16">
        <f t="shared" si="4"/>
        <v>0.35574153005464482</v>
      </c>
      <c r="I61" s="23">
        <f t="shared" si="5"/>
        <v>-0.55900943004123604</v>
      </c>
    </row>
    <row r="62" spans="1:9">
      <c r="A62" s="16" t="s">
        <v>143</v>
      </c>
      <c r="B62" s="17">
        <f>VLOOKUP(A62,'[1]YLL and cost data sources'!$A:$E,5,FALSE)</f>
        <v>39312.660373069317</v>
      </c>
      <c r="C62" s="16">
        <v>2657.75</v>
      </c>
      <c r="D62" s="18">
        <f t="shared" si="0"/>
        <v>0.16127498665644335</v>
      </c>
      <c r="E62" s="17">
        <f t="shared" si="1"/>
        <v>2261.89942429752</v>
      </c>
      <c r="F62" s="17">
        <f t="shared" si="2"/>
        <v>7.8852351791687143</v>
      </c>
      <c r="G62" s="17">
        <f t="shared" si="3"/>
        <v>7.723960192512271</v>
      </c>
      <c r="H62" s="16">
        <f t="shared" si="4"/>
        <v>0.25415642076502737</v>
      </c>
      <c r="I62" s="23">
        <f t="shared" si="5"/>
        <v>-0.16127498665644335</v>
      </c>
    </row>
    <row r="63" spans="1:9">
      <c r="A63" s="16" t="s">
        <v>203</v>
      </c>
      <c r="B63" s="17">
        <f>VLOOKUP(A63,'[1]YLL and cost data sources'!$A:$E,5,FALSE)</f>
        <v>4103.2589659958321</v>
      </c>
      <c r="C63" s="16">
        <v>640.6</v>
      </c>
      <c r="D63" s="18">
        <f t="shared" si="0"/>
        <v>0.16209704895038968</v>
      </c>
      <c r="E63" s="17">
        <f t="shared" si="1"/>
        <v>544.73976664048689</v>
      </c>
      <c r="F63" s="17">
        <f t="shared" si="2"/>
        <v>6.4624052371750578</v>
      </c>
      <c r="G63" s="17">
        <f t="shared" si="3"/>
        <v>6.3003081882246681</v>
      </c>
      <c r="H63" s="16">
        <f t="shared" si="4"/>
        <v>6.1259562841530064E-2</v>
      </c>
      <c r="I63" s="23">
        <f t="shared" si="5"/>
        <v>-0.16209704895038968</v>
      </c>
    </row>
    <row r="64" spans="1:9">
      <c r="A64" s="16" t="s">
        <v>129</v>
      </c>
      <c r="B64" s="17">
        <f>VLOOKUP(A64,'[1]YLL and cost data sources'!$A:$E,5,FALSE)</f>
        <v>10373.789792436706</v>
      </c>
      <c r="C64" s="16">
        <v>424.95</v>
      </c>
      <c r="D64" s="18">
        <f t="shared" si="0"/>
        <v>-0.83266223087868063</v>
      </c>
      <c r="E64" s="17">
        <f t="shared" si="1"/>
        <v>977.14372119356869</v>
      </c>
      <c r="F64" s="17">
        <f t="shared" si="2"/>
        <v>6.0519715149446354</v>
      </c>
      <c r="G64" s="17">
        <f t="shared" si="3"/>
        <v>6.884633745823316</v>
      </c>
      <c r="H64" s="16">
        <f t="shared" si="4"/>
        <v>4.0637295081967215E-2</v>
      </c>
      <c r="I64" s="23">
        <f t="shared" si="5"/>
        <v>0.83266223087868063</v>
      </c>
    </row>
    <row r="65" spans="1:9">
      <c r="A65" s="16" t="s">
        <v>31</v>
      </c>
      <c r="B65" s="17">
        <f>VLOOKUP(A65,'[1]YLL and cost data sources'!$A:$E,5,FALSE)</f>
        <v>2081.7998545843807</v>
      </c>
      <c r="C65" s="16">
        <v>323.74</v>
      </c>
      <c r="D65" s="18">
        <f t="shared" si="0"/>
        <v>-9.2881786829374313E-2</v>
      </c>
      <c r="E65" s="17">
        <f t="shared" si="1"/>
        <v>355.25026443327033</v>
      </c>
      <c r="F65" s="17">
        <f t="shared" si="2"/>
        <v>5.7799407245058143</v>
      </c>
      <c r="G65" s="17">
        <f t="shared" si="3"/>
        <v>5.8728225113351886</v>
      </c>
      <c r="H65" s="16">
        <f t="shared" si="4"/>
        <v>3.0958743169398908E-2</v>
      </c>
      <c r="I65" s="23">
        <f t="shared" si="5"/>
        <v>9.2881786829374313E-2</v>
      </c>
    </row>
    <row r="66" spans="1:9">
      <c r="A66" s="16" t="s">
        <v>383</v>
      </c>
      <c r="B66" s="17">
        <f>VLOOKUP(A66,'[1]YLL and cost data sources'!$A:$E,5,FALSE)</f>
        <v>1606.4625137731427</v>
      </c>
      <c r="C66" s="16">
        <v>387.58</v>
      </c>
      <c r="D66" s="18">
        <f t="shared" si="0"/>
        <v>0.25039467726051257</v>
      </c>
      <c r="E66" s="17">
        <f t="shared" si="1"/>
        <v>301.72849862232312</v>
      </c>
      <c r="F66" s="17">
        <f t="shared" si="2"/>
        <v>5.9599222790981035</v>
      </c>
      <c r="G66" s="17">
        <f t="shared" si="3"/>
        <v>5.7095276018375909</v>
      </c>
      <c r="H66" s="16">
        <f t="shared" si="4"/>
        <v>3.7063661202185787E-2</v>
      </c>
      <c r="I66" s="23">
        <f t="shared" si="5"/>
        <v>-0.25039467726051257</v>
      </c>
    </row>
    <row r="67" spans="1:9">
      <c r="A67" s="16" t="s">
        <v>147</v>
      </c>
      <c r="B67" s="17">
        <f>VLOOKUP(A67,'[1]YLL and cost data sources'!$A:$E,5,FALSE)</f>
        <v>34997.781642784808</v>
      </c>
      <c r="C67" s="16">
        <v>2507.1</v>
      </c>
      <c r="D67" s="18">
        <f t="shared" si="0"/>
        <v>0.17616681287377833</v>
      </c>
      <c r="E67" s="17">
        <f t="shared" si="1"/>
        <v>2102.1484513507207</v>
      </c>
      <c r="F67" s="17">
        <f t="shared" si="2"/>
        <v>7.8268819856755005</v>
      </c>
      <c r="G67" s="17">
        <f t="shared" si="3"/>
        <v>7.6507151728017222</v>
      </c>
      <c r="H67" s="16">
        <f t="shared" si="4"/>
        <v>0.23974999999999999</v>
      </c>
      <c r="I67" s="23">
        <f t="shared" si="5"/>
        <v>-0.17616681287377833</v>
      </c>
    </row>
    <row r="68" spans="1:9">
      <c r="A68" s="16" t="s">
        <v>412</v>
      </c>
      <c r="B68" s="17">
        <f>VLOOKUP(A68,'[1]YLL and cost data sources'!$A:$E,5,FALSE)</f>
        <v>1276.7003650158995</v>
      </c>
      <c r="C68" s="16">
        <v>141.22</v>
      </c>
      <c r="D68" s="18">
        <f t="shared" si="0"/>
        <v>-0.61446258081298222</v>
      </c>
      <c r="E68" s="17">
        <f t="shared" si="1"/>
        <v>261.06816424151651</v>
      </c>
      <c r="F68" s="17">
        <f t="shared" si="2"/>
        <v>4.950318958088201</v>
      </c>
      <c r="G68" s="17">
        <f t="shared" si="3"/>
        <v>5.5647815389011832</v>
      </c>
      <c r="H68" s="16">
        <f t="shared" si="4"/>
        <v>1.3504644808743169E-2</v>
      </c>
      <c r="I68" s="23">
        <f t="shared" si="5"/>
        <v>0.61446258081298222</v>
      </c>
    </row>
    <row r="69" spans="1:9">
      <c r="A69" s="16" t="s">
        <v>255</v>
      </c>
      <c r="B69" s="17">
        <f>VLOOKUP(A69,'[1]YLL and cost data sources'!$A:$E,5,FALSE)</f>
        <v>21148.162940541508</v>
      </c>
      <c r="C69" s="16">
        <v>1811.06</v>
      </c>
      <c r="D69" s="18">
        <f t="shared" si="0"/>
        <v>0.16830334527930457</v>
      </c>
      <c r="E69" s="17">
        <f t="shared" si="1"/>
        <v>1530.5221687440485</v>
      </c>
      <c r="F69" s="17">
        <f t="shared" si="2"/>
        <v>7.5016675882015225</v>
      </c>
      <c r="G69" s="17">
        <f t="shared" si="3"/>
        <v>7.3333642429222179</v>
      </c>
      <c r="H69" s="16">
        <f t="shared" si="4"/>
        <v>0.17318879781420765</v>
      </c>
      <c r="I69" s="23">
        <f t="shared" si="5"/>
        <v>-0.16830334527930457</v>
      </c>
    </row>
    <row r="70" spans="1:9">
      <c r="A70" s="16" t="s">
        <v>207</v>
      </c>
      <c r="B70" s="17">
        <f>VLOOKUP(A70,'[1]YLL and cost data sources'!$A:$E,5,FALSE)</f>
        <v>4136.1463469933205</v>
      </c>
      <c r="C70" s="16">
        <v>736.35</v>
      </c>
      <c r="D70" s="18">
        <f t="shared" si="0"/>
        <v>0.29636807563539413</v>
      </c>
      <c r="E70" s="17">
        <f t="shared" si="1"/>
        <v>547.48631915668136</v>
      </c>
      <c r="F70" s="17">
        <f t="shared" si="2"/>
        <v>6.6017055491721708</v>
      </c>
      <c r="G70" s="17">
        <f t="shared" si="3"/>
        <v>6.3053374735367766</v>
      </c>
      <c r="H70" s="16">
        <f t="shared" si="4"/>
        <v>7.0415983606557389E-2</v>
      </c>
      <c r="I70" s="23">
        <f t="shared" si="5"/>
        <v>-0.29636807563539413</v>
      </c>
    </row>
    <row r="71" spans="1:9">
      <c r="A71" s="16" t="s">
        <v>91</v>
      </c>
      <c r="B71" s="17">
        <f>VLOOKUP(A71,'[1]YLL and cost data sources'!$A:$E,5,FALSE)</f>
        <v>1094.0981848930298</v>
      </c>
      <c r="C71" s="16">
        <v>404.35</v>
      </c>
      <c r="D71" s="18">
        <f t="shared" si="0"/>
        <v>0.53473883122573085</v>
      </c>
      <c r="E71" s="17">
        <f t="shared" si="1"/>
        <v>236.8772343290978</v>
      </c>
      <c r="F71" s="17">
        <f t="shared" si="2"/>
        <v>6.0022808395418314</v>
      </c>
      <c r="G71" s="17">
        <f t="shared" si="3"/>
        <v>5.4675420083161006</v>
      </c>
      <c r="H71" s="16">
        <f t="shared" si="4"/>
        <v>3.8667349726775962E-2</v>
      </c>
      <c r="I71" s="23">
        <f t="shared" si="5"/>
        <v>-0.53473883122573085</v>
      </c>
    </row>
    <row r="72" spans="1:9">
      <c r="A72" s="16" t="s">
        <v>257</v>
      </c>
      <c r="B72" s="17">
        <f>VLOOKUP(A72,'[1]YLL and cost data sources'!$A:$E,5,FALSE)</f>
        <v>23723.340251034475</v>
      </c>
      <c r="C72" s="16">
        <v>1845.17</v>
      </c>
      <c r="D72" s="18">
        <f t="shared" si="0"/>
        <v>0.11457145532007651</v>
      </c>
      <c r="E72" s="17">
        <f t="shared" si="1"/>
        <v>1645.4270556932827</v>
      </c>
      <c r="F72" s="17">
        <f t="shared" si="2"/>
        <v>7.5203266931513228</v>
      </c>
      <c r="G72" s="17">
        <f t="shared" si="3"/>
        <v>7.4057552378312463</v>
      </c>
      <c r="H72" s="16">
        <f t="shared" si="4"/>
        <v>0.1764506830601093</v>
      </c>
      <c r="I72" s="23">
        <f t="shared" si="5"/>
        <v>-0.11457145532007651</v>
      </c>
    </row>
    <row r="73" spans="1:9">
      <c r="A73" s="16" t="s">
        <v>297</v>
      </c>
      <c r="B73" s="17">
        <f>VLOOKUP(A73,'[1]YLL and cost data sources'!$A:$E,5,FALSE)</f>
        <v>133590.14697558613</v>
      </c>
      <c r="C73" s="16">
        <v>6485.86</v>
      </c>
      <c r="D73" s="18">
        <f t="shared" si="0"/>
        <v>0.28278467575727362</v>
      </c>
      <c r="E73" s="17">
        <f t="shared" si="1"/>
        <v>4888.2763023676907</v>
      </c>
      <c r="F73" s="17">
        <f t="shared" si="2"/>
        <v>8.7773797016821007</v>
      </c>
      <c r="G73" s="17">
        <f t="shared" si="3"/>
        <v>8.4945950259248271</v>
      </c>
      <c r="H73" s="16">
        <f t="shared" si="4"/>
        <v>0.62023251366120213</v>
      </c>
      <c r="I73" s="23">
        <f t="shared" si="5"/>
        <v>-0.28278467575727362</v>
      </c>
    </row>
    <row r="74" spans="1:9">
      <c r="A74" s="16" t="s">
        <v>175</v>
      </c>
      <c r="B74" s="17">
        <f>VLOOKUP(A74,'[1]YLL and cost data sources'!$A:$E,5,FALSE)</f>
        <v>11109.261838774477</v>
      </c>
      <c r="C74" s="16">
        <v>969.91</v>
      </c>
      <c r="D74" s="18">
        <f t="shared" si="0"/>
        <v>-5.0583413053711723E-2</v>
      </c>
      <c r="E74" s="17">
        <f t="shared" si="1"/>
        <v>1020.233392970298</v>
      </c>
      <c r="F74" s="17">
        <f t="shared" si="2"/>
        <v>6.877203283687618</v>
      </c>
      <c r="G74" s="17">
        <f t="shared" si="3"/>
        <v>6.9277866967413297</v>
      </c>
      <c r="H74" s="16">
        <f t="shared" si="4"/>
        <v>9.2750956284153016E-2</v>
      </c>
      <c r="I74" s="23">
        <f t="shared" si="5"/>
        <v>5.0583413053711723E-2</v>
      </c>
    </row>
    <row r="75" spans="1:9">
      <c r="A75" s="16" t="s">
        <v>159</v>
      </c>
      <c r="B75" s="17">
        <f>VLOOKUP(A75,'[1]YLL and cost data sources'!$A:$E,5,FALSE)</f>
        <v>10366.293358406587</v>
      </c>
      <c r="C75" s="16">
        <v>808.69</v>
      </c>
      <c r="D75" s="18">
        <f t="shared" si="0"/>
        <v>-0.18876266849646317</v>
      </c>
      <c r="E75" s="17">
        <f t="shared" si="1"/>
        <v>976.69880895750237</v>
      </c>
      <c r="F75" s="17">
        <f t="shared" si="2"/>
        <v>6.6954156545004064</v>
      </c>
      <c r="G75" s="17">
        <f t="shared" si="3"/>
        <v>6.8841783229968696</v>
      </c>
      <c r="H75" s="16">
        <f t="shared" si="4"/>
        <v>7.7333743169398922E-2</v>
      </c>
      <c r="I75" s="23">
        <f t="shared" si="5"/>
        <v>0.18876266849646317</v>
      </c>
    </row>
    <row r="76" spans="1:9">
      <c r="A76" s="16" t="s">
        <v>115</v>
      </c>
      <c r="B76" s="17">
        <f>VLOOKUP(A76,'[1]YLL and cost data sources'!$A:$E,5,FALSE)</f>
        <v>873.79486237550259</v>
      </c>
      <c r="C76" s="16">
        <v>175.64</v>
      </c>
      <c r="D76" s="18">
        <f t="shared" ref="D76:D126" si="6">(LN(C76)-LN(E76))</f>
        <v>-0.15745630553187251</v>
      </c>
      <c r="E76" s="17">
        <f t="shared" ref="E76:E126" si="7">EXP(1.059+0.63*LN(B76))</f>
        <v>205.59182091037712</v>
      </c>
      <c r="F76" s="17">
        <f t="shared" ref="F76:F126" si="8">LN(C76)</f>
        <v>5.1684364456935166</v>
      </c>
      <c r="G76" s="17">
        <f t="shared" ref="G76:G126" si="9">LN(E76)</f>
        <v>5.3258927512253891</v>
      </c>
      <c r="H76" s="16">
        <f t="shared" ref="H76:H126" si="10">C76/(30.5*5/7)/8/60</f>
        <v>1.6796174863387976E-2</v>
      </c>
      <c r="I76" s="23">
        <f t="shared" ref="I76:I126" si="11">G76-F76</f>
        <v>0.15745630553187251</v>
      </c>
    </row>
    <row r="77" spans="1:9">
      <c r="A77" s="16" t="s">
        <v>275</v>
      </c>
      <c r="B77" s="17">
        <f>VLOOKUP(A77,'[1]YLL and cost data sources'!$A:$E,5,FALSE)</f>
        <v>33486.671983854976</v>
      </c>
      <c r="C77" s="16">
        <v>2850.77</v>
      </c>
      <c r="D77" s="18">
        <f t="shared" si="6"/>
        <v>0.33243565613515624</v>
      </c>
      <c r="E77" s="17">
        <f t="shared" si="7"/>
        <v>2044.5004421653464</v>
      </c>
      <c r="F77" s="17">
        <f t="shared" si="8"/>
        <v>7.9553444122104811</v>
      </c>
      <c r="G77" s="17">
        <f t="shared" si="9"/>
        <v>7.6229087560753248</v>
      </c>
      <c r="H77" s="16">
        <f t="shared" si="10"/>
        <v>0.27261461748633881</v>
      </c>
      <c r="I77" s="23">
        <f t="shared" si="11"/>
        <v>-0.33243565613515624</v>
      </c>
    </row>
    <row r="78" spans="1:9">
      <c r="A78" s="16" t="s">
        <v>426</v>
      </c>
      <c r="B78" s="17">
        <f>VLOOKUP(A78,'[1]YLL and cost data sources'!$A:$E,5,FALSE)</f>
        <v>6172.1450653983356</v>
      </c>
      <c r="C78" s="16">
        <v>909.62</v>
      </c>
      <c r="D78" s="18">
        <f t="shared" si="6"/>
        <v>0.25551184817282646</v>
      </c>
      <c r="E78" s="17">
        <f t="shared" si="7"/>
        <v>704.51884588768507</v>
      </c>
      <c r="F78" s="17">
        <f t="shared" si="8"/>
        <v>6.8130269298814961</v>
      </c>
      <c r="G78" s="17">
        <f t="shared" si="9"/>
        <v>6.5575150817086696</v>
      </c>
      <c r="H78" s="16">
        <f t="shared" si="10"/>
        <v>8.6985519125683058E-2</v>
      </c>
      <c r="I78" s="23">
        <f t="shared" si="11"/>
        <v>-0.25551184817282646</v>
      </c>
    </row>
    <row r="79" spans="1:9">
      <c r="A79" s="16" t="s">
        <v>37</v>
      </c>
      <c r="B79" s="17">
        <f>VLOOKUP(A79,'[1]YLL and cost data sources'!$A:$E,5,FALSE)</f>
        <v>9106.2372023069947</v>
      </c>
      <c r="C79" s="16">
        <v>657.88</v>
      </c>
      <c r="D79" s="18">
        <f t="shared" si="6"/>
        <v>-0.31350782080468687</v>
      </c>
      <c r="E79" s="17">
        <f t="shared" si="7"/>
        <v>900.12204949295153</v>
      </c>
      <c r="F79" s="17">
        <f t="shared" si="8"/>
        <v>6.4890225438730686</v>
      </c>
      <c r="G79" s="17">
        <f t="shared" si="9"/>
        <v>6.8025303646777555</v>
      </c>
      <c r="H79" s="16">
        <f t="shared" si="10"/>
        <v>6.2912021857923495E-2</v>
      </c>
      <c r="I79" s="23">
        <f t="shared" si="11"/>
        <v>0.31350782080468687</v>
      </c>
    </row>
    <row r="80" spans="1:9">
      <c r="A80" s="16" t="s">
        <v>337</v>
      </c>
      <c r="B80" s="17">
        <f>VLOOKUP(A80,'[1]YLL and cost data sources'!$A:$E,5,FALSE)</f>
        <v>10045.680500496319</v>
      </c>
      <c r="C80" s="16">
        <v>550.62</v>
      </c>
      <c r="D80" s="18">
        <f t="shared" si="6"/>
        <v>-0.55334083663595202</v>
      </c>
      <c r="E80" s="17">
        <f t="shared" si="7"/>
        <v>957.5574820207753</v>
      </c>
      <c r="F80" s="17">
        <f t="shared" si="8"/>
        <v>6.311044916058977</v>
      </c>
      <c r="G80" s="17">
        <f t="shared" si="9"/>
        <v>6.864385752694929</v>
      </c>
      <c r="H80" s="16">
        <f t="shared" si="10"/>
        <v>5.2654918032786886E-2</v>
      </c>
      <c r="I80" s="23">
        <f t="shared" si="11"/>
        <v>0.55334083663595202</v>
      </c>
    </row>
    <row r="81" spans="1:9">
      <c r="A81" s="16" t="s">
        <v>235</v>
      </c>
      <c r="B81" s="17">
        <f>VLOOKUP(A81,'[1]YLL and cost data sources'!$A:$E,5,FALSE)</f>
        <v>5230.6617328949715</v>
      </c>
      <c r="C81" s="16">
        <v>628.33000000000004</v>
      </c>
      <c r="D81" s="18">
        <f t="shared" si="6"/>
        <v>-1.0179131355298132E-2</v>
      </c>
      <c r="E81" s="17">
        <f t="shared" si="7"/>
        <v>634.75851645386376</v>
      </c>
      <c r="F81" s="17">
        <f t="shared" si="8"/>
        <v>6.4430655061601421</v>
      </c>
      <c r="G81" s="17">
        <f t="shared" si="9"/>
        <v>6.4532446375154402</v>
      </c>
      <c r="H81" s="16">
        <f t="shared" si="10"/>
        <v>6.0086202185792352E-2</v>
      </c>
      <c r="I81" s="23">
        <f t="shared" si="11"/>
        <v>1.0179131355298132E-2</v>
      </c>
    </row>
    <row r="82" spans="1:9">
      <c r="A82" s="16" t="s">
        <v>145</v>
      </c>
      <c r="B82" s="17">
        <f>VLOOKUP(A82,'[1]YLL and cost data sources'!$A:$E,5,FALSE)</f>
        <v>4566.1401543301381</v>
      </c>
      <c r="C82" s="16">
        <v>448.36</v>
      </c>
      <c r="D82" s="18">
        <f t="shared" si="6"/>
        <v>-0.26205033759933283</v>
      </c>
      <c r="E82" s="17">
        <f t="shared" si="7"/>
        <v>582.68505079204874</v>
      </c>
      <c r="F82" s="17">
        <f t="shared" si="8"/>
        <v>6.1055964811528947</v>
      </c>
      <c r="G82" s="17">
        <f t="shared" si="9"/>
        <v>6.3676468187522275</v>
      </c>
      <c r="H82" s="16">
        <f t="shared" si="10"/>
        <v>4.2875956284153006E-2</v>
      </c>
      <c r="I82" s="23">
        <f t="shared" si="11"/>
        <v>0.26205033759933283</v>
      </c>
    </row>
    <row r="83" spans="1:9">
      <c r="A83" s="16" t="s">
        <v>277</v>
      </c>
      <c r="B83" s="17">
        <f>VLOOKUP(A83,'[1]YLL and cost data sources'!$A:$E,5,FALSE)</f>
        <v>9465.7039987955668</v>
      </c>
      <c r="C83" s="16">
        <v>932.52</v>
      </c>
      <c r="D83" s="18">
        <f t="shared" si="6"/>
        <v>1.0969421782497157E-2</v>
      </c>
      <c r="E83" s="17">
        <f t="shared" si="7"/>
        <v>922.34669445023769</v>
      </c>
      <c r="F83" s="17">
        <f t="shared" si="8"/>
        <v>6.8378905990091514</v>
      </c>
      <c r="G83" s="17">
        <f t="shared" si="9"/>
        <v>6.8269211772266543</v>
      </c>
      <c r="H83" s="16">
        <f t="shared" si="10"/>
        <v>8.9175409836065575E-2</v>
      </c>
      <c r="I83" s="23">
        <f t="shared" si="11"/>
        <v>-1.0969421782497157E-2</v>
      </c>
    </row>
    <row r="84" spans="1:9">
      <c r="A84" s="16" t="s">
        <v>177</v>
      </c>
      <c r="B84" s="17">
        <f>VLOOKUP(A84,'[1]YLL and cost data sources'!$A:$E,5,FALSE)</f>
        <v>1209.9269422548184</v>
      </c>
      <c r="C84" s="16">
        <v>169.61</v>
      </c>
      <c r="D84" s="18">
        <f t="shared" si="6"/>
        <v>-0.39743692894992133</v>
      </c>
      <c r="E84" s="17">
        <f t="shared" si="7"/>
        <v>252.38068763773208</v>
      </c>
      <c r="F84" s="17">
        <f t="shared" si="8"/>
        <v>5.1335016838837477</v>
      </c>
      <c r="G84" s="17">
        <f t="shared" si="9"/>
        <v>5.5309386128336691</v>
      </c>
      <c r="H84" s="16">
        <f t="shared" si="10"/>
        <v>1.6219535519125684E-2</v>
      </c>
      <c r="I84" s="23">
        <f t="shared" si="11"/>
        <v>0.39743692894992133</v>
      </c>
    </row>
    <row r="85" spans="1:9">
      <c r="A85" s="16" t="s">
        <v>93</v>
      </c>
      <c r="B85" s="17">
        <f>VLOOKUP(A85,'[1]YLL and cost data sources'!$A:$E,5,FALSE)</f>
        <v>4865.5577647086384</v>
      </c>
      <c r="C85" s="16">
        <v>1080.04</v>
      </c>
      <c r="D85" s="18">
        <f t="shared" si="6"/>
        <v>0.57709327547548828</v>
      </c>
      <c r="E85" s="17">
        <f t="shared" si="7"/>
        <v>606.47292196236344</v>
      </c>
      <c r="F85" s="17">
        <f t="shared" si="8"/>
        <v>6.9847533564694482</v>
      </c>
      <c r="G85" s="17">
        <f t="shared" si="9"/>
        <v>6.4076600809939599</v>
      </c>
      <c r="H85" s="16">
        <f t="shared" si="10"/>
        <v>0.10328251366120218</v>
      </c>
      <c r="I85" s="23">
        <f t="shared" si="11"/>
        <v>-0.57709327547548828</v>
      </c>
    </row>
    <row r="86" spans="1:9">
      <c r="A86" s="16" t="s">
        <v>299</v>
      </c>
      <c r="B86" s="17">
        <f>VLOOKUP(A86,'[1]YLL and cost data sources'!$A:$E,5,FALSE)</f>
        <v>57767.878810817332</v>
      </c>
      <c r="C86" s="16">
        <v>4472.24</v>
      </c>
      <c r="D86" s="18">
        <f t="shared" si="6"/>
        <v>0.4392061333885815</v>
      </c>
      <c r="E86" s="17">
        <f t="shared" si="7"/>
        <v>2882.5729141230868</v>
      </c>
      <c r="F86" s="17">
        <f t="shared" si="8"/>
        <v>8.4056446806578684</v>
      </c>
      <c r="G86" s="17">
        <f t="shared" si="9"/>
        <v>7.9664385472692869</v>
      </c>
      <c r="H86" s="16">
        <f t="shared" si="10"/>
        <v>0.42767322404371583</v>
      </c>
      <c r="I86" s="23">
        <f t="shared" si="11"/>
        <v>-0.4392061333885815</v>
      </c>
    </row>
    <row r="87" spans="1:9">
      <c r="A87" s="16" t="s">
        <v>373</v>
      </c>
      <c r="B87" s="17">
        <f>VLOOKUP(A87,'[1]YLL and cost data sources'!$A:$E,5,FALSE)</f>
        <v>48781.026632888446</v>
      </c>
      <c r="C87" s="16">
        <v>3313.84</v>
      </c>
      <c r="D87" s="18">
        <f t="shared" si="6"/>
        <v>0.2459519846249858</v>
      </c>
      <c r="E87" s="17">
        <f t="shared" si="7"/>
        <v>2591.2895646002271</v>
      </c>
      <c r="F87" s="17">
        <f t="shared" si="8"/>
        <v>8.1058629167968501</v>
      </c>
      <c r="G87" s="17">
        <f t="shared" si="9"/>
        <v>7.8599109321718643</v>
      </c>
      <c r="H87" s="16">
        <f t="shared" si="10"/>
        <v>0.3168972677595629</v>
      </c>
      <c r="I87" s="23">
        <f t="shared" si="11"/>
        <v>-0.2459519846249858</v>
      </c>
    </row>
    <row r="88" spans="1:9">
      <c r="A88" s="16" t="s">
        <v>121</v>
      </c>
      <c r="B88" s="17">
        <f>VLOOKUP(A88,'[1]YLL and cost data sources'!$A:$E,5,FALSE)</f>
        <v>2065.7490675092254</v>
      </c>
      <c r="C88" s="16">
        <v>207.89</v>
      </c>
      <c r="D88" s="18">
        <f t="shared" si="6"/>
        <v>-0.53093726237170458</v>
      </c>
      <c r="E88" s="17">
        <f t="shared" si="7"/>
        <v>353.52222548902301</v>
      </c>
      <c r="F88" s="17">
        <f t="shared" si="8"/>
        <v>5.3370090936590229</v>
      </c>
      <c r="G88" s="17">
        <f t="shared" si="9"/>
        <v>5.8679463560307275</v>
      </c>
      <c r="H88" s="16">
        <f t="shared" si="10"/>
        <v>1.98801912568306E-2</v>
      </c>
      <c r="I88" s="23">
        <f t="shared" si="11"/>
        <v>0.53093726237170458</v>
      </c>
    </row>
    <row r="89" spans="1:9">
      <c r="A89" s="16" t="s">
        <v>259</v>
      </c>
      <c r="B89" s="17">
        <f>VLOOKUP(A89,'[1]YLL and cost data sources'!$A:$E,5,FALSE)</f>
        <v>89154.276093492197</v>
      </c>
      <c r="C89" s="16">
        <v>4764.32</v>
      </c>
      <c r="D89" s="18">
        <f t="shared" si="6"/>
        <v>0.22909223866842154</v>
      </c>
      <c r="E89" s="17">
        <f t="shared" si="7"/>
        <v>3788.8501441386329</v>
      </c>
      <c r="F89" s="17">
        <f t="shared" si="8"/>
        <v>8.4689100986643613</v>
      </c>
      <c r="G89" s="17">
        <f t="shared" si="9"/>
        <v>8.2398178599959397</v>
      </c>
      <c r="H89" s="16">
        <f t="shared" si="10"/>
        <v>0.45560437158469941</v>
      </c>
      <c r="I89" s="23">
        <f t="shared" si="11"/>
        <v>-0.22909223866842154</v>
      </c>
    </row>
    <row r="90" spans="1:9">
      <c r="A90" s="16" t="s">
        <v>163</v>
      </c>
      <c r="B90" s="17">
        <f>VLOOKUP(A90,'[1]YLL and cost data sources'!$A:$E,5,FALSE)</f>
        <v>1505.0101927942937</v>
      </c>
      <c r="C90" s="16">
        <v>244.64</v>
      </c>
      <c r="D90" s="18">
        <f t="shared" si="6"/>
        <v>-0.16864187618117477</v>
      </c>
      <c r="E90" s="17">
        <f t="shared" si="7"/>
        <v>289.57942692425223</v>
      </c>
      <c r="F90" s="17">
        <f t="shared" si="8"/>
        <v>5.4997877421807519</v>
      </c>
      <c r="G90" s="17">
        <f t="shared" si="9"/>
        <v>5.6684296183619267</v>
      </c>
      <c r="H90" s="16">
        <f t="shared" si="10"/>
        <v>2.3394535519125684E-2</v>
      </c>
      <c r="I90" s="23">
        <f t="shared" si="11"/>
        <v>0.16864187618117477</v>
      </c>
    </row>
    <row r="91" spans="1:9">
      <c r="A91" s="16" t="s">
        <v>341</v>
      </c>
      <c r="B91" s="17">
        <f>VLOOKUP(A91,'[1]YLL and cost data sources'!$A:$E,5,FALSE)</f>
        <v>14617.604481637187</v>
      </c>
      <c r="C91" s="16">
        <v>1707.45</v>
      </c>
      <c r="D91" s="18">
        <f t="shared" si="6"/>
        <v>0.34206773176733041</v>
      </c>
      <c r="E91" s="17">
        <f t="shared" si="7"/>
        <v>1212.8018941329906</v>
      </c>
      <c r="F91" s="17">
        <f t="shared" si="8"/>
        <v>7.4427563084393356</v>
      </c>
      <c r="G91" s="17">
        <f t="shared" si="9"/>
        <v>7.1006885766720051</v>
      </c>
      <c r="H91" s="16">
        <f t="shared" si="10"/>
        <v>0.16328073770491805</v>
      </c>
      <c r="I91" s="23">
        <f t="shared" si="11"/>
        <v>-0.34206773176733041</v>
      </c>
    </row>
    <row r="92" spans="1:9">
      <c r="A92" s="16" t="s">
        <v>359</v>
      </c>
      <c r="B92" s="17">
        <f>VLOOKUP(A92,'[1]YLL and cost data sources'!$A:$E,5,FALSE)</f>
        <v>6621.5743360188126</v>
      </c>
      <c r="C92" s="16">
        <v>687.34</v>
      </c>
      <c r="D92" s="18">
        <f t="shared" si="6"/>
        <v>-6.8966639349841152E-2</v>
      </c>
      <c r="E92" s="17">
        <f t="shared" si="7"/>
        <v>736.41639625646224</v>
      </c>
      <c r="F92" s="17">
        <f t="shared" si="8"/>
        <v>6.5328290751828053</v>
      </c>
      <c r="G92" s="17">
        <f t="shared" si="9"/>
        <v>6.6017957145326465</v>
      </c>
      <c r="H92" s="16">
        <f t="shared" si="10"/>
        <v>6.5729234972677603E-2</v>
      </c>
      <c r="I92" s="23">
        <f t="shared" si="11"/>
        <v>6.8966639349841152E-2</v>
      </c>
    </row>
    <row r="93" spans="1:9">
      <c r="A93" s="16" t="s">
        <v>179</v>
      </c>
      <c r="B93" s="17">
        <f>VLOOKUP(A93,'[1]YLL and cost data sources'!$A:$E,5,FALSE)</f>
        <v>3460.5309634440796</v>
      </c>
      <c r="C93" s="16">
        <v>455.18</v>
      </c>
      <c r="D93" s="18">
        <f t="shared" si="6"/>
        <v>-7.228876265455586E-2</v>
      </c>
      <c r="E93" s="17">
        <f t="shared" si="7"/>
        <v>489.30289151478149</v>
      </c>
      <c r="F93" s="17">
        <f t="shared" si="8"/>
        <v>6.1206929451157679</v>
      </c>
      <c r="G93" s="17">
        <f t="shared" si="9"/>
        <v>6.1929817077703238</v>
      </c>
      <c r="H93" s="16">
        <f t="shared" si="10"/>
        <v>4.3528142076502734E-2</v>
      </c>
      <c r="I93" s="23">
        <f t="shared" si="11"/>
        <v>7.228876265455586E-2</v>
      </c>
    </row>
    <row r="94" spans="1:9">
      <c r="A94" s="16" t="s">
        <v>233</v>
      </c>
      <c r="B94" s="17">
        <f>VLOOKUP(A94,'[1]YLL and cost data sources'!$A:$E,5,FALSE)</f>
        <v>17999.909949544621</v>
      </c>
      <c r="C94" s="16">
        <v>1343.72</v>
      </c>
      <c r="D94" s="18">
        <f t="shared" si="6"/>
        <v>-2.8619715414150093E-2</v>
      </c>
      <c r="E94" s="17">
        <f t="shared" si="7"/>
        <v>1382.7324842424628</v>
      </c>
      <c r="F94" s="17">
        <f t="shared" si="8"/>
        <v>7.2031971660453582</v>
      </c>
      <c r="G94" s="17">
        <f t="shared" si="9"/>
        <v>7.2318168814595083</v>
      </c>
      <c r="H94" s="16">
        <f t="shared" si="10"/>
        <v>0.1284978142076503</v>
      </c>
      <c r="I94" s="23">
        <f t="shared" si="11"/>
        <v>2.8619715414150093E-2</v>
      </c>
    </row>
    <row r="95" spans="1:9">
      <c r="A95" s="16" t="s">
        <v>281</v>
      </c>
      <c r="B95" s="17">
        <f>VLOOKUP(A95,'[1]YLL and cost data sources'!$A:$E,5,FALSE)</f>
        <v>24567.509265099972</v>
      </c>
      <c r="C95" s="16">
        <v>2250.9299999999998</v>
      </c>
      <c r="D95" s="18">
        <f t="shared" si="6"/>
        <v>0.29131528809326479</v>
      </c>
      <c r="E95" s="17">
        <f t="shared" si="7"/>
        <v>1682.0750432746861</v>
      </c>
      <c r="F95" s="17">
        <f t="shared" si="8"/>
        <v>7.7190987431331077</v>
      </c>
      <c r="G95" s="17">
        <f t="shared" si="9"/>
        <v>7.4277834550398429</v>
      </c>
      <c r="H95" s="16">
        <f t="shared" si="10"/>
        <v>0.21525286885245901</v>
      </c>
      <c r="I95" s="23">
        <f t="shared" si="11"/>
        <v>-0.29131528809326479</v>
      </c>
    </row>
    <row r="96" spans="1:9">
      <c r="A96" s="16" t="s">
        <v>211</v>
      </c>
      <c r="B96" s="17">
        <f>VLOOKUP(A96,'[1]YLL and cost data sources'!$A:$E,5,FALSE)</f>
        <v>66838.357433014025</v>
      </c>
      <c r="C96" s="16">
        <v>5979.67</v>
      </c>
      <c r="D96" s="18">
        <f t="shared" si="6"/>
        <v>0.63780024456366036</v>
      </c>
      <c r="E96" s="17">
        <f t="shared" si="7"/>
        <v>3159.9782287205817</v>
      </c>
      <c r="F96" s="17">
        <f t="shared" si="8"/>
        <v>8.6961206614754989</v>
      </c>
      <c r="G96" s="17">
        <f t="shared" si="9"/>
        <v>8.0583204169118385</v>
      </c>
      <c r="H96" s="16">
        <f t="shared" si="10"/>
        <v>0.57182636612021864</v>
      </c>
      <c r="I96" s="23">
        <f t="shared" si="11"/>
        <v>-0.63780024456366036</v>
      </c>
    </row>
    <row r="97" spans="1:9">
      <c r="A97" s="16" t="s">
        <v>237</v>
      </c>
      <c r="B97" s="17">
        <f>VLOOKUP(A97,'[1]YLL and cost data sources'!$A:$E,5,FALSE)</f>
        <v>14858.229429044453</v>
      </c>
      <c r="C97" s="16">
        <v>1575.64</v>
      </c>
      <c r="D97" s="18">
        <f t="shared" si="6"/>
        <v>0.25144204647263901</v>
      </c>
      <c r="E97" s="17">
        <f t="shared" si="7"/>
        <v>1225.341391946456</v>
      </c>
      <c r="F97" s="17">
        <f t="shared" si="8"/>
        <v>7.3624168179286027</v>
      </c>
      <c r="G97" s="17">
        <f t="shared" si="9"/>
        <v>7.1109747714559637</v>
      </c>
      <c r="H97" s="16">
        <f t="shared" si="10"/>
        <v>0.15067595628415301</v>
      </c>
      <c r="I97" s="23">
        <f t="shared" si="11"/>
        <v>-0.25144204647263901</v>
      </c>
    </row>
    <row r="98" spans="1:9">
      <c r="A98" s="16" t="s">
        <v>239</v>
      </c>
      <c r="B98" s="17">
        <f>VLOOKUP(A98,'[1]YLL and cost data sources'!$A:$E,5,FALSE)</f>
        <v>12194.77734375</v>
      </c>
      <c r="C98" s="16">
        <v>644.16999999999996</v>
      </c>
      <c r="D98" s="18">
        <f t="shared" si="6"/>
        <v>-0.51855805664328258</v>
      </c>
      <c r="E98" s="17">
        <f t="shared" si="7"/>
        <v>1081.9505144130476</v>
      </c>
      <c r="F98" s="17">
        <f t="shared" si="8"/>
        <v>6.4679626664243219</v>
      </c>
      <c r="G98" s="17">
        <f t="shared" si="9"/>
        <v>6.9865207230676045</v>
      </c>
      <c r="H98" s="16">
        <f t="shared" si="10"/>
        <v>6.1600956284153005E-2</v>
      </c>
      <c r="I98" s="23">
        <f t="shared" si="11"/>
        <v>0.51855805664328258</v>
      </c>
    </row>
    <row r="99" spans="1:9">
      <c r="A99" s="16" t="s">
        <v>41</v>
      </c>
      <c r="B99" s="17">
        <f>VLOOKUP(A99,'[1]YLL and cost data sources'!$A:$E,5,FALSE)</f>
        <v>822.34798859419959</v>
      </c>
      <c r="C99" s="16">
        <v>215.94</v>
      </c>
      <c r="D99" s="18">
        <f t="shared" si="6"/>
        <v>8.7337492285166185E-2</v>
      </c>
      <c r="E99" s="17">
        <f t="shared" si="7"/>
        <v>197.88045763252373</v>
      </c>
      <c r="F99" s="17">
        <f t="shared" si="8"/>
        <v>5.3750005913189947</v>
      </c>
      <c r="G99" s="17">
        <f t="shared" si="9"/>
        <v>5.2876630990338285</v>
      </c>
      <c r="H99" s="16">
        <f t="shared" si="10"/>
        <v>2.0650000000000002E-2</v>
      </c>
      <c r="I99" s="23">
        <f t="shared" si="11"/>
        <v>-8.7337492285166185E-2</v>
      </c>
    </row>
    <row r="100" spans="1:9">
      <c r="A100" s="16" t="s">
        <v>427</v>
      </c>
      <c r="B100" s="17">
        <f>VLOOKUP(A100,'[1]YLL and cost data sources'!$A:$E,5,FALSE)</f>
        <v>45320.208715606648</v>
      </c>
      <c r="C100" s="16">
        <v>1929.05</v>
      </c>
      <c r="D100" s="18">
        <f t="shared" si="6"/>
        <v>-0.24876730918345835</v>
      </c>
      <c r="E100" s="17">
        <f t="shared" si="7"/>
        <v>2473.897798614707</v>
      </c>
      <c r="F100" s="17">
        <f t="shared" si="8"/>
        <v>7.5647829327356968</v>
      </c>
      <c r="G100" s="17">
        <f t="shared" si="9"/>
        <v>7.8135502419191551</v>
      </c>
      <c r="H100" s="16">
        <f t="shared" si="10"/>
        <v>0.18447199453551913</v>
      </c>
      <c r="I100" s="23">
        <f t="shared" si="11"/>
        <v>0.24876730918345835</v>
      </c>
    </row>
    <row r="101" spans="1:9">
      <c r="A101" s="16" t="s">
        <v>213</v>
      </c>
      <c r="B101" s="17">
        <f>VLOOKUP(A101,'[1]YLL and cost data sources'!$A:$E,5,FALSE)</f>
        <v>23185.870791779726</v>
      </c>
      <c r="C101" s="16">
        <v>2936.4</v>
      </c>
      <c r="D101" s="18">
        <f t="shared" si="6"/>
        <v>0.59362165688136947</v>
      </c>
      <c r="E101" s="17">
        <f t="shared" si="7"/>
        <v>1621.8422335919934</v>
      </c>
      <c r="F101" s="17">
        <f t="shared" si="8"/>
        <v>7.9849396202366263</v>
      </c>
      <c r="G101" s="17">
        <f t="shared" si="9"/>
        <v>7.3913179633552568</v>
      </c>
      <c r="H101" s="16">
        <f t="shared" si="10"/>
        <v>0.28080327868852462</v>
      </c>
      <c r="I101" s="23">
        <f t="shared" si="11"/>
        <v>-0.59362165688136947</v>
      </c>
    </row>
    <row r="102" spans="1:9">
      <c r="A102" s="16" t="s">
        <v>123</v>
      </c>
      <c r="B102" s="17">
        <f>VLOOKUP(A102,'[1]YLL and cost data sources'!$A:$E,5,FALSE)</f>
        <v>1636.8932086429577</v>
      </c>
      <c r="C102" s="16">
        <v>255.4</v>
      </c>
      <c r="D102" s="18">
        <f t="shared" si="6"/>
        <v>-0.17851892011512316</v>
      </c>
      <c r="E102" s="17">
        <f t="shared" si="7"/>
        <v>305.31678096204439</v>
      </c>
      <c r="F102" s="17">
        <f t="shared" si="8"/>
        <v>5.5428309435984389</v>
      </c>
      <c r="G102" s="17">
        <f t="shared" si="9"/>
        <v>5.721349863713562</v>
      </c>
      <c r="H102" s="16">
        <f t="shared" si="10"/>
        <v>2.4423497267759563E-2</v>
      </c>
      <c r="I102" s="23">
        <f t="shared" si="11"/>
        <v>0.17851892011512316</v>
      </c>
    </row>
    <row r="103" spans="1:9">
      <c r="A103" s="16" t="s">
        <v>283</v>
      </c>
      <c r="B103" s="17">
        <f>VLOOKUP(A103,'[1]YLL and cost data sources'!$A:$E,5,FALSE)</f>
        <v>9230.1783160260075</v>
      </c>
      <c r="C103" s="16">
        <v>885.96</v>
      </c>
      <c r="D103" s="18">
        <f t="shared" si="6"/>
        <v>-2.4375394429437591E-2</v>
      </c>
      <c r="E103" s="17">
        <f t="shared" si="7"/>
        <v>907.82097701856787</v>
      </c>
      <c r="F103" s="17">
        <f t="shared" si="8"/>
        <v>6.7866718028590745</v>
      </c>
      <c r="G103" s="17">
        <f t="shared" si="9"/>
        <v>6.811047197288512</v>
      </c>
      <c r="H103" s="16">
        <f t="shared" si="10"/>
        <v>8.4722950819672141E-2</v>
      </c>
      <c r="I103" s="23">
        <f t="shared" si="11"/>
        <v>2.4375394429437591E-2</v>
      </c>
    </row>
    <row r="104" spans="1:9">
      <c r="A104" s="16" t="s">
        <v>43</v>
      </c>
      <c r="B104" s="17">
        <f>VLOOKUP(A104,'[1]YLL and cost data sources'!$A:$E,5,FALSE)</f>
        <v>14653.309394303884</v>
      </c>
      <c r="C104" s="16">
        <v>1332.39</v>
      </c>
      <c r="D104" s="18">
        <f t="shared" si="6"/>
        <v>9.2504064759158844E-2</v>
      </c>
      <c r="E104" s="17">
        <f t="shared" si="7"/>
        <v>1214.6673548566489</v>
      </c>
      <c r="F104" s="17">
        <f t="shared" si="8"/>
        <v>7.1947296010376824</v>
      </c>
      <c r="G104" s="17">
        <f t="shared" si="9"/>
        <v>7.1022255362785236</v>
      </c>
      <c r="H104" s="16">
        <f t="shared" si="10"/>
        <v>0.12741434426229509</v>
      </c>
      <c r="I104" s="23">
        <f t="shared" si="11"/>
        <v>-9.2504064759158844E-2</v>
      </c>
    </row>
    <row r="105" spans="1:9">
      <c r="A105" s="16" t="s">
        <v>125</v>
      </c>
      <c r="B105" s="17">
        <f>VLOOKUP(A105,'[1]YLL and cost data sources'!$A:$E,5,FALSE)</f>
        <v>480.03921130106647</v>
      </c>
      <c r="C105" s="16">
        <v>252.87</v>
      </c>
      <c r="D105" s="18">
        <f t="shared" si="6"/>
        <v>0.58433881448860259</v>
      </c>
      <c r="E105" s="17">
        <f t="shared" si="7"/>
        <v>140.96853482267701</v>
      </c>
      <c r="F105" s="17">
        <f t="shared" si="8"/>
        <v>5.5328755226775002</v>
      </c>
      <c r="G105" s="17">
        <f t="shared" si="9"/>
        <v>4.9485367081888976</v>
      </c>
      <c r="H105" s="16">
        <f t="shared" si="10"/>
        <v>2.4181557377049183E-2</v>
      </c>
      <c r="I105" s="23">
        <f t="shared" si="11"/>
        <v>-0.58433881448860259</v>
      </c>
    </row>
    <row r="106" spans="1:9">
      <c r="A106" s="16" t="s">
        <v>181</v>
      </c>
      <c r="B106" s="17">
        <f>VLOOKUP(A106,'[1]YLL and cost data sources'!$A:$E,5,FALSE)</f>
        <v>72794.003022673845</v>
      </c>
      <c r="C106" s="16">
        <v>3207.33</v>
      </c>
      <c r="D106" s="18">
        <f t="shared" si="6"/>
        <v>-3.8900884173814987E-2</v>
      </c>
      <c r="E106" s="17">
        <f t="shared" si="7"/>
        <v>3334.5565416192803</v>
      </c>
      <c r="F106" s="17">
        <f t="shared" si="8"/>
        <v>8.0731940943057765</v>
      </c>
      <c r="G106" s="17">
        <f t="shared" si="9"/>
        <v>8.1120949784795915</v>
      </c>
      <c r="H106" s="16">
        <f t="shared" si="10"/>
        <v>0.30671188524590165</v>
      </c>
      <c r="I106" s="23">
        <f t="shared" si="11"/>
        <v>3.8900884173814987E-2</v>
      </c>
    </row>
    <row r="107" spans="1:9">
      <c r="A107" s="16" t="s">
        <v>241</v>
      </c>
      <c r="B107" s="17">
        <f>VLOOKUP(A107,'[1]YLL and cost data sources'!$A:$E,5,FALSE)</f>
        <v>21391.925333604235</v>
      </c>
      <c r="C107" s="16">
        <v>1440.37</v>
      </c>
      <c r="D107" s="18">
        <f t="shared" si="6"/>
        <v>-6.7929045626626383E-2</v>
      </c>
      <c r="E107" s="17">
        <f t="shared" si="7"/>
        <v>1541.6126913303403</v>
      </c>
      <c r="F107" s="17">
        <f t="shared" si="8"/>
        <v>7.2726553040099207</v>
      </c>
      <c r="G107" s="17">
        <f t="shared" si="9"/>
        <v>7.340584349636547</v>
      </c>
      <c r="H107" s="16">
        <f t="shared" si="10"/>
        <v>0.13774030054644809</v>
      </c>
      <c r="I107" s="23">
        <f t="shared" si="11"/>
        <v>6.7929045626626383E-2</v>
      </c>
    </row>
    <row r="108" spans="1:9">
      <c r="A108" s="16" t="s">
        <v>285</v>
      </c>
      <c r="B108" s="17">
        <f>VLOOKUP(A108,'[1]YLL and cost data sources'!$A:$E,5,FALSE)</f>
        <v>29291.40062344306</v>
      </c>
      <c r="C108" s="16">
        <v>2916.61</v>
      </c>
      <c r="D108" s="18">
        <f t="shared" si="6"/>
        <v>0.43959622947983767</v>
      </c>
      <c r="E108" s="17">
        <f t="shared" si="7"/>
        <v>1879.1616630176036</v>
      </c>
      <c r="F108" s="17">
        <f t="shared" si="8"/>
        <v>7.9781772619233848</v>
      </c>
      <c r="G108" s="17">
        <f t="shared" si="9"/>
        <v>7.5385810324435472</v>
      </c>
      <c r="H108" s="16">
        <f t="shared" si="10"/>
        <v>0.27891079234972682</v>
      </c>
      <c r="I108" s="23">
        <f t="shared" si="11"/>
        <v>-0.43959622947983767</v>
      </c>
    </row>
    <row r="109" spans="1:9">
      <c r="A109" s="16" t="s">
        <v>287</v>
      </c>
      <c r="B109" s="17">
        <f>VLOOKUP(A109,'[1]YLL and cost data sources'!$A:$E,5,FALSE)</f>
        <v>30103.513733190994</v>
      </c>
      <c r="C109" s="16">
        <v>3519.04</v>
      </c>
      <c r="D109" s="18">
        <f t="shared" si="6"/>
        <v>0.61013328119765919</v>
      </c>
      <c r="E109" s="17">
        <f t="shared" si="7"/>
        <v>1911.8186158516899</v>
      </c>
      <c r="F109" s="17">
        <f t="shared" si="8"/>
        <v>8.1659435041225699</v>
      </c>
      <c r="G109" s="17">
        <f t="shared" si="9"/>
        <v>7.5558102229249107</v>
      </c>
      <c r="H109" s="16">
        <f t="shared" si="10"/>
        <v>0.33652021857923498</v>
      </c>
      <c r="I109" s="23">
        <f t="shared" si="11"/>
        <v>-0.61013328119765919</v>
      </c>
    </row>
    <row r="110" spans="1:9">
      <c r="A110" s="16" t="s">
        <v>165</v>
      </c>
      <c r="B110" s="17">
        <f>VLOOKUP(A110,'[1]YLL and cost data sources'!$A:$E,5,FALSE)</f>
        <v>4013.6876568360358</v>
      </c>
      <c r="C110" s="16">
        <v>293.31</v>
      </c>
      <c r="D110" s="18">
        <f t="shared" si="6"/>
        <v>-0.60517332893168607</v>
      </c>
      <c r="E110" s="17">
        <f t="shared" si="7"/>
        <v>537.21769268771504</v>
      </c>
      <c r="F110" s="17">
        <f t="shared" si="8"/>
        <v>5.6812300701856895</v>
      </c>
      <c r="G110" s="17">
        <f t="shared" si="9"/>
        <v>6.2864033991173756</v>
      </c>
      <c r="H110" s="16">
        <f t="shared" si="10"/>
        <v>2.8048770491803279E-2</v>
      </c>
      <c r="I110" s="23">
        <f t="shared" si="11"/>
        <v>0.60517332893168607</v>
      </c>
    </row>
    <row r="111" spans="1:9">
      <c r="A111" s="16" t="s">
        <v>261</v>
      </c>
      <c r="B111" s="17">
        <f>VLOOKUP(A111,'[1]YLL and cost data sources'!$A:$E,5,FALSE)</f>
        <v>61028.738060028671</v>
      </c>
      <c r="C111" s="16">
        <v>3593.8</v>
      </c>
      <c r="D111" s="18">
        <f t="shared" si="6"/>
        <v>0.18593232428168172</v>
      </c>
      <c r="E111" s="17">
        <f t="shared" si="7"/>
        <v>2984.0391858081571</v>
      </c>
      <c r="F111" s="17">
        <f t="shared" si="8"/>
        <v>8.1869654174923525</v>
      </c>
      <c r="G111" s="17">
        <f t="shared" si="9"/>
        <v>8.0010330932106708</v>
      </c>
      <c r="H111" s="16">
        <f t="shared" si="10"/>
        <v>0.34366939890710385</v>
      </c>
      <c r="I111" s="23">
        <f t="shared" si="11"/>
        <v>-0.18593232428168172</v>
      </c>
    </row>
    <row r="112" spans="1:9">
      <c r="A112" s="16" t="s">
        <v>301</v>
      </c>
      <c r="B112" s="17">
        <f>VLOOKUP(A112,'[1]YLL and cost data sources'!$A:$E,5,FALSE)</f>
        <v>91991.600458356261</v>
      </c>
      <c r="C112" s="16">
        <v>5136.4399999999996</v>
      </c>
      <c r="D112" s="18">
        <f t="shared" si="6"/>
        <v>0.28456040340889288</v>
      </c>
      <c r="E112" s="17">
        <f t="shared" si="7"/>
        <v>3864.374488977232</v>
      </c>
      <c r="F112" s="17">
        <f t="shared" si="8"/>
        <v>8.544115511482282</v>
      </c>
      <c r="G112" s="17">
        <f t="shared" si="9"/>
        <v>8.2595551080733891</v>
      </c>
      <c r="H112" s="16">
        <f t="shared" si="10"/>
        <v>0.49118961748633877</v>
      </c>
      <c r="I112" s="23">
        <f t="shared" si="11"/>
        <v>-0.28456040340889288</v>
      </c>
    </row>
    <row r="113" spans="1:9">
      <c r="A113" s="16" t="s">
        <v>133</v>
      </c>
      <c r="B113" s="17">
        <f>VLOOKUP(A113,'[1]YLL and cost data sources'!$A:$E,5,FALSE)</f>
        <v>897.04751029341128</v>
      </c>
      <c r="C113" s="16">
        <v>94.43</v>
      </c>
      <c r="D113" s="18">
        <f t="shared" si="6"/>
        <v>-0.79457974137190135</v>
      </c>
      <c r="E113" s="17">
        <f t="shared" si="7"/>
        <v>209.02180165158333</v>
      </c>
      <c r="F113" s="17">
        <f t="shared" si="8"/>
        <v>4.5478588192749783</v>
      </c>
      <c r="G113" s="17">
        <f t="shared" si="9"/>
        <v>5.3424385606468796</v>
      </c>
      <c r="H113" s="16">
        <f t="shared" si="10"/>
        <v>9.0301912568306018E-3</v>
      </c>
      <c r="I113" s="23">
        <f t="shared" si="11"/>
        <v>0.79457974137190135</v>
      </c>
    </row>
    <row r="114" spans="1:9">
      <c r="A114" s="16" t="s">
        <v>51</v>
      </c>
      <c r="B114" s="17">
        <f>VLOOKUP(A114,'[1]YLL and cost data sources'!$A:$E,5,FALSE)</f>
        <v>1099.28759765625</v>
      </c>
      <c r="C114" s="16">
        <v>323.14</v>
      </c>
      <c r="D114" s="18">
        <f t="shared" si="6"/>
        <v>0.30756257124392672</v>
      </c>
      <c r="E114" s="17">
        <f t="shared" si="7"/>
        <v>237.58443940038509</v>
      </c>
      <c r="F114" s="17">
        <f t="shared" si="8"/>
        <v>5.7780856658486845</v>
      </c>
      <c r="G114" s="17">
        <f t="shared" si="9"/>
        <v>5.4705230946047578</v>
      </c>
      <c r="H114" s="16">
        <f t="shared" si="10"/>
        <v>3.0901366120218581E-2</v>
      </c>
      <c r="I114" s="23">
        <f t="shared" si="11"/>
        <v>-0.30756257124392672</v>
      </c>
    </row>
    <row r="115" spans="1:9">
      <c r="A115" s="16" t="s">
        <v>183</v>
      </c>
      <c r="B115" s="17">
        <f>VLOOKUP(A115,'[1]YLL and cost data sources'!$A:$E,5,FALSE)</f>
        <v>7066.1905459532318</v>
      </c>
      <c r="C115" s="16">
        <v>681.6</v>
      </c>
      <c r="D115" s="18">
        <f t="shared" si="6"/>
        <v>-0.11829540479908118</v>
      </c>
      <c r="E115" s="17">
        <f t="shared" si="7"/>
        <v>767.19298532680057</v>
      </c>
      <c r="F115" s="17">
        <f t="shared" si="8"/>
        <v>6.5244429755151057</v>
      </c>
      <c r="G115" s="17">
        <f t="shared" si="9"/>
        <v>6.6427383803141868</v>
      </c>
      <c r="H115" s="16">
        <f t="shared" si="10"/>
        <v>6.5180327868852458E-2</v>
      </c>
      <c r="I115" s="23">
        <f t="shared" si="11"/>
        <v>0.11829540479908118</v>
      </c>
    </row>
    <row r="116" spans="1:9">
      <c r="A116" s="16" t="s">
        <v>185</v>
      </c>
      <c r="B116" s="17">
        <f>VLOOKUP(A116,'[1]YLL and cost data sources'!$A:$E,5,FALSE)</f>
        <v>2741.3939311183158</v>
      </c>
      <c r="C116" s="16">
        <v>349.2</v>
      </c>
      <c r="D116" s="18">
        <f t="shared" si="6"/>
        <v>-0.1905749125581071</v>
      </c>
      <c r="E116" s="17">
        <f t="shared" si="7"/>
        <v>422.51279760318943</v>
      </c>
      <c r="F116" s="17">
        <f t="shared" si="8"/>
        <v>5.8556448239654468</v>
      </c>
      <c r="G116" s="17">
        <f t="shared" si="9"/>
        <v>6.0462197365235539</v>
      </c>
      <c r="H116" s="16">
        <f t="shared" si="10"/>
        <v>3.3393442622950825E-2</v>
      </c>
      <c r="I116" s="23">
        <f t="shared" si="11"/>
        <v>0.1905749125581071</v>
      </c>
    </row>
    <row r="117" spans="1:9">
      <c r="A117" s="16" t="s">
        <v>389</v>
      </c>
      <c r="B117" s="17">
        <f>VLOOKUP(A117,'[1]YLL and cost data sources'!$A:$E,5,FALSE)</f>
        <v>4426.0006370628125</v>
      </c>
      <c r="C117" s="16">
        <v>514.02</v>
      </c>
      <c r="D117" s="18">
        <f t="shared" si="6"/>
        <v>-0.10574637346088789</v>
      </c>
      <c r="E117" s="17">
        <f t="shared" si="7"/>
        <v>571.35375210900622</v>
      </c>
      <c r="F117" s="17">
        <f t="shared" si="8"/>
        <v>6.2422621752040079</v>
      </c>
      <c r="G117" s="17">
        <f t="shared" si="9"/>
        <v>6.3480085486648958</v>
      </c>
      <c r="H117" s="16">
        <f t="shared" si="10"/>
        <v>4.915491803278689E-2</v>
      </c>
      <c r="I117" s="23">
        <f t="shared" si="11"/>
        <v>0.10574637346088789</v>
      </c>
    </row>
    <row r="118" spans="1:9">
      <c r="A118" s="16" t="s">
        <v>219</v>
      </c>
      <c r="B118" s="17">
        <f>VLOOKUP(A118,'[1]YLL and cost data sources'!$A:$E,5,FALSE)</f>
        <v>9661.23597511355</v>
      </c>
      <c r="C118" s="16">
        <v>473.21</v>
      </c>
      <c r="D118" s="18">
        <f t="shared" si="6"/>
        <v>-0.68026316146207222</v>
      </c>
      <c r="E118" s="17">
        <f t="shared" si="7"/>
        <v>934.30452226356601</v>
      </c>
      <c r="F118" s="17">
        <f t="shared" si="8"/>
        <v>6.1595392645943798</v>
      </c>
      <c r="G118" s="17">
        <f t="shared" si="9"/>
        <v>6.8398024260564521</v>
      </c>
      <c r="H118" s="16">
        <f t="shared" si="10"/>
        <v>4.5252322404371589E-2</v>
      </c>
      <c r="I118" s="23">
        <f t="shared" si="11"/>
        <v>0.68026316146207222</v>
      </c>
    </row>
    <row r="119" spans="1:9">
      <c r="A119" s="16" t="s">
        <v>49</v>
      </c>
      <c r="B119" s="17">
        <f>VLOOKUP(A119,'[1]YLL and cost data sources'!$A:$E,5,FALSE)</f>
        <v>883.89203231127931</v>
      </c>
      <c r="C119" s="16">
        <v>426.75</v>
      </c>
      <c r="D119" s="18">
        <f t="shared" si="6"/>
        <v>0.72306736221061207</v>
      </c>
      <c r="E119" s="17">
        <f t="shared" si="7"/>
        <v>207.08534427161422</v>
      </c>
      <c r="F119" s="17">
        <f t="shared" si="8"/>
        <v>6.0561983616745501</v>
      </c>
      <c r="G119" s="17">
        <f t="shared" si="9"/>
        <v>5.333130999463938</v>
      </c>
      <c r="H119" s="16">
        <f t="shared" si="10"/>
        <v>4.08094262295082E-2</v>
      </c>
      <c r="I119" s="23">
        <f t="shared" si="11"/>
        <v>-0.72306736221061207</v>
      </c>
    </row>
    <row r="120" spans="1:9">
      <c r="A120" s="16" t="s">
        <v>243</v>
      </c>
      <c r="B120" s="17">
        <f>VLOOKUP(A120,'[1]YLL and cost data sources'!$A:$E,5,FALSE)</f>
        <v>4835.57177734375</v>
      </c>
      <c r="C120" s="16">
        <v>425.71</v>
      </c>
      <c r="D120" s="18">
        <f t="shared" si="6"/>
        <v>-0.35000707181353974</v>
      </c>
      <c r="E120" s="17">
        <f t="shared" si="7"/>
        <v>604.11551828883148</v>
      </c>
      <c r="F120" s="17">
        <f t="shared" si="8"/>
        <v>6.0537583632793694</v>
      </c>
      <c r="G120" s="17">
        <f t="shared" si="9"/>
        <v>6.4037654350929092</v>
      </c>
      <c r="H120" s="16">
        <f t="shared" si="10"/>
        <v>4.0709972677595622E-2</v>
      </c>
      <c r="I120" s="23">
        <f t="shared" si="11"/>
        <v>0.35000707181353974</v>
      </c>
    </row>
    <row r="121" spans="1:9">
      <c r="A121" s="16" t="s">
        <v>263</v>
      </c>
      <c r="B121" s="17">
        <f>VLOOKUP(A121,'[1]YLL and cost data sources'!$A:$E,5,FALSE)</f>
        <v>46510.282781912654</v>
      </c>
      <c r="C121" s="16">
        <v>2882.05</v>
      </c>
      <c r="D121" s="18">
        <f t="shared" si="6"/>
        <v>0.13637704307126786</v>
      </c>
      <c r="E121" s="17">
        <f t="shared" si="7"/>
        <v>2514.6278072085192</v>
      </c>
      <c r="F121" s="17">
        <f t="shared" si="8"/>
        <v>7.9662571254721248</v>
      </c>
      <c r="G121" s="17">
        <f t="shared" si="9"/>
        <v>7.829880082400857</v>
      </c>
      <c r="H121" s="16">
        <f t="shared" si="10"/>
        <v>0.27560587431693995</v>
      </c>
      <c r="I121" s="23">
        <f t="shared" si="11"/>
        <v>-0.13637704307126786</v>
      </c>
    </row>
    <row r="122" spans="1:9">
      <c r="A122" s="16" t="s">
        <v>369</v>
      </c>
      <c r="B122" s="17">
        <f>VLOOKUP(A122,'[1]YLL and cost data sources'!$A:$E,5,FALSE)</f>
        <v>70248.629000224159</v>
      </c>
      <c r="C122" s="16">
        <v>4500.3500000000004</v>
      </c>
      <c r="D122" s="18">
        <f t="shared" si="6"/>
        <v>0.32223892578511482</v>
      </c>
      <c r="E122" s="17">
        <f t="shared" si="7"/>
        <v>3260.6163624524038</v>
      </c>
      <c r="F122" s="17">
        <f t="shared" si="8"/>
        <v>8.4119104505116553</v>
      </c>
      <c r="G122" s="17">
        <f t="shared" si="9"/>
        <v>8.0896715247265405</v>
      </c>
      <c r="H122" s="16">
        <f t="shared" si="10"/>
        <v>0.43036133879781424</v>
      </c>
      <c r="I122" s="23">
        <f t="shared" si="11"/>
        <v>-0.32223892578511482</v>
      </c>
    </row>
    <row r="123" spans="1:9">
      <c r="A123" s="16" t="s">
        <v>363</v>
      </c>
      <c r="B123" s="17">
        <f>VLOOKUP(A123,'[1]YLL and cost data sources'!$A:$E,5,FALSE)</f>
        <v>17313.188348418604</v>
      </c>
      <c r="C123" s="16">
        <v>988.21</v>
      </c>
      <c r="D123" s="18">
        <f t="shared" si="6"/>
        <v>-0.31141578230267264</v>
      </c>
      <c r="E123" s="17">
        <f t="shared" si="7"/>
        <v>1349.2592377707779</v>
      </c>
      <c r="F123" s="17">
        <f t="shared" si="8"/>
        <v>6.8958952257694754</v>
      </c>
      <c r="G123" s="17">
        <f t="shared" si="9"/>
        <v>7.2073110080721481</v>
      </c>
      <c r="H123" s="16">
        <f t="shared" si="10"/>
        <v>9.4500956284153018E-2</v>
      </c>
      <c r="I123" s="23">
        <f t="shared" si="11"/>
        <v>0.31141578230267264</v>
      </c>
    </row>
    <row r="124" spans="1:9">
      <c r="A124" s="16" t="s">
        <v>137</v>
      </c>
      <c r="B124" s="17">
        <f>VLOOKUP(A124,'[1]YLL and cost data sources'!$A:$E,5,FALSE)</f>
        <v>1983.0647228899177</v>
      </c>
      <c r="C124" s="16">
        <v>202.99</v>
      </c>
      <c r="D124" s="18">
        <f t="shared" si="6"/>
        <v>-0.52905450637873663</v>
      </c>
      <c r="E124" s="17">
        <f t="shared" si="7"/>
        <v>344.54035456808452</v>
      </c>
      <c r="F124" s="17">
        <f t="shared" si="8"/>
        <v>5.3131567167446763</v>
      </c>
      <c r="G124" s="17">
        <f t="shared" si="9"/>
        <v>5.8422112231234129</v>
      </c>
      <c r="H124" s="16">
        <f t="shared" si="10"/>
        <v>1.9411612021857927E-2</v>
      </c>
      <c r="I124" s="23">
        <f t="shared" si="11"/>
        <v>0.52905450637873663</v>
      </c>
    </row>
    <row r="125" spans="1:9">
      <c r="A125" s="16" t="s">
        <v>187</v>
      </c>
      <c r="B125" s="17">
        <f>VLOOKUP(A125,'[1]YLL and cost data sources'!$A:$E,5,FALSE)</f>
        <v>3756.4891211732552</v>
      </c>
      <c r="C125" s="16">
        <v>337.28</v>
      </c>
      <c r="D125" s="18">
        <f t="shared" si="6"/>
        <v>-0.42376778924375991</v>
      </c>
      <c r="E125" s="17">
        <f t="shared" si="7"/>
        <v>515.26495039460053</v>
      </c>
      <c r="F125" s="17">
        <f t="shared" si="8"/>
        <v>5.820913445912943</v>
      </c>
      <c r="G125" s="17">
        <f t="shared" si="9"/>
        <v>6.2446812351567029</v>
      </c>
      <c r="H125" s="16">
        <f t="shared" si="10"/>
        <v>3.2253551912568304E-2</v>
      </c>
      <c r="I125" s="23">
        <f t="shared" si="11"/>
        <v>0.42376778924375991</v>
      </c>
    </row>
    <row r="126" spans="1:9">
      <c r="A126" s="16" t="s">
        <v>53</v>
      </c>
      <c r="B126" s="17">
        <f>VLOOKUP(A126,'[1]YLL and cost data sources'!$A:$E,5,FALSE)</f>
        <v>1137.3436326916426</v>
      </c>
      <c r="C126" s="16">
        <v>245.35</v>
      </c>
      <c r="D126" s="18">
        <f t="shared" si="6"/>
        <v>1.0721836901465664E-2</v>
      </c>
      <c r="E126" s="17">
        <f t="shared" si="7"/>
        <v>242.73344949612203</v>
      </c>
      <c r="F126" s="17">
        <f t="shared" si="8"/>
        <v>5.5026857625359122</v>
      </c>
      <c r="G126" s="17">
        <f t="shared" si="9"/>
        <v>5.4919639256344466</v>
      </c>
      <c r="H126" s="16">
        <f t="shared" si="10"/>
        <v>2.3462431693989073E-2</v>
      </c>
      <c r="I126" s="23">
        <f t="shared" si="11"/>
        <v>-1.0721836901465664E-2</v>
      </c>
    </row>
    <row r="132" spans="8:10">
      <c r="H132" s="24"/>
    </row>
    <row r="133" spans="8:10">
      <c r="H133" s="24"/>
    </row>
    <row r="134" spans="8:10">
      <c r="H134" s="24"/>
    </row>
    <row r="135" spans="8:10">
      <c r="H135" s="25"/>
      <c r="J135" s="26"/>
    </row>
    <row r="136" spans="8:10">
      <c r="H136" s="2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19" sqref="A19"/>
    </sheetView>
  </sheetViews>
  <sheetFormatPr defaultRowHeight="14.5"/>
  <cols>
    <col min="1" max="1" width="63.7265625" customWidth="1"/>
  </cols>
  <sheetData>
    <row r="1" spans="1:6" ht="15.5">
      <c r="A1" s="97" t="s">
        <v>528</v>
      </c>
    </row>
    <row r="2" spans="1:6">
      <c r="A2" s="29" t="s">
        <v>527</v>
      </c>
    </row>
    <row r="4" spans="1:6">
      <c r="A4" s="96" t="s">
        <v>529</v>
      </c>
    </row>
    <row r="6" spans="1:6">
      <c r="A6" s="91" t="s">
        <v>520</v>
      </c>
      <c r="B6" s="91" t="s">
        <v>29</v>
      </c>
      <c r="C6" s="91" t="s">
        <v>163</v>
      </c>
      <c r="D6" s="91" t="s">
        <v>95</v>
      </c>
    </row>
    <row r="7" spans="1:6">
      <c r="A7" s="91" t="s">
        <v>521</v>
      </c>
      <c r="B7" s="92">
        <v>772</v>
      </c>
      <c r="C7" s="92">
        <v>1482</v>
      </c>
      <c r="D7" s="92">
        <v>6374</v>
      </c>
    </row>
    <row r="8" spans="1:6">
      <c r="A8" s="95" t="s">
        <v>522</v>
      </c>
      <c r="B8" s="98">
        <f>EXP(1.059+0.63*LN(B7))</f>
        <v>190.15894337198716</v>
      </c>
      <c r="C8" s="98">
        <f>EXP(1.059+0.63*LN(C7))</f>
        <v>286.7822215218867</v>
      </c>
      <c r="D8" s="98">
        <f>EXP(1.059+0.63*LN(D7))</f>
        <v>718.9479564320593</v>
      </c>
    </row>
    <row r="9" spans="1:6">
      <c r="A9" s="94" t="s">
        <v>523</v>
      </c>
      <c r="B9" s="93">
        <v>3.57</v>
      </c>
      <c r="C9" s="93">
        <v>0.47</v>
      </c>
      <c r="D9" s="93">
        <v>8.02</v>
      </c>
    </row>
    <row r="10" spans="1:6">
      <c r="A10" s="94" t="s">
        <v>524</v>
      </c>
      <c r="B10" s="99">
        <f>B9/B8</f>
        <v>1.8773768599546742E-2</v>
      </c>
      <c r="C10" s="99">
        <f t="shared" ref="C10:D10" si="0">C9/C8</f>
        <v>1.6388742562416145E-3</v>
      </c>
      <c r="D10" s="99">
        <f t="shared" si="0"/>
        <v>1.1155188533814118E-2</v>
      </c>
      <c r="E10" s="100">
        <f>AVERAGE(B10:D10)</f>
        <v>1.0522610463200825E-2</v>
      </c>
      <c r="F10" t="s">
        <v>525</v>
      </c>
    </row>
    <row r="11" spans="1:6">
      <c r="A11" s="94" t="s">
        <v>526</v>
      </c>
      <c r="B11" s="93">
        <f>$E10*B8</f>
        <v>2.0009684871972855</v>
      </c>
      <c r="C11" s="93">
        <f t="shared" ref="C11:D11" si="1">$E10*C8</f>
        <v>3.0176976048461817</v>
      </c>
      <c r="D11" s="93">
        <f t="shared" si="1"/>
        <v>7.5652092888488376</v>
      </c>
    </row>
    <row r="13" spans="1:6">
      <c r="A13" s="96" t="s">
        <v>530</v>
      </c>
    </row>
    <row r="15" spans="1:6">
      <c r="A15" t="s">
        <v>531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L9" sqref="L9"/>
    </sheetView>
  </sheetViews>
  <sheetFormatPr defaultRowHeight="14.5"/>
  <cols>
    <col min="1" max="1" width="21.453125" style="101" customWidth="1"/>
    <col min="2" max="2" width="11.08984375" style="102" customWidth="1"/>
    <col min="3" max="3" width="11.453125" style="101" customWidth="1"/>
    <col min="4" max="5" width="8.7265625" style="101"/>
    <col min="6" max="6" width="14" style="101" customWidth="1"/>
    <col min="7" max="8" width="8.7265625" style="101"/>
    <col min="9" max="10" width="0" style="101" hidden="1" customWidth="1"/>
    <col min="11" max="11" width="10.26953125" style="101" hidden="1" customWidth="1"/>
    <col min="12" max="12" width="10.26953125" customWidth="1"/>
  </cols>
  <sheetData>
    <row r="1" spans="1:11" ht="17.5">
      <c r="A1" s="106" t="s">
        <v>546</v>
      </c>
    </row>
    <row r="2" spans="1:11">
      <c r="A2" s="107" t="s">
        <v>545</v>
      </c>
    </row>
    <row r="3" spans="1:11">
      <c r="A3" s="105"/>
    </row>
    <row r="4" spans="1:11" ht="39">
      <c r="B4" s="102" t="s">
        <v>532</v>
      </c>
      <c r="C4" s="101" t="s">
        <v>533</v>
      </c>
      <c r="D4" s="101" t="s">
        <v>534</v>
      </c>
      <c r="E4" s="101" t="s">
        <v>535</v>
      </c>
      <c r="F4" s="101" t="s">
        <v>536</v>
      </c>
      <c r="G4" s="101" t="s">
        <v>537</v>
      </c>
      <c r="H4" s="101" t="s">
        <v>538</v>
      </c>
      <c r="I4" s="101" t="s">
        <v>539</v>
      </c>
      <c r="J4" s="101" t="s">
        <v>540</v>
      </c>
      <c r="K4" s="101" t="s">
        <v>541</v>
      </c>
    </row>
    <row r="5" spans="1:11">
      <c r="A5" s="101" t="s">
        <v>189</v>
      </c>
      <c r="B5" s="102">
        <f>C5/F5</f>
        <v>0.24088336271689709</v>
      </c>
      <c r="C5" s="103">
        <v>2596</v>
      </c>
      <c r="D5" s="103">
        <v>2325</v>
      </c>
      <c r="E5" s="103">
        <v>2910</v>
      </c>
      <c r="F5" s="101">
        <v>10777</v>
      </c>
      <c r="G5" s="103">
        <v>8628</v>
      </c>
      <c r="H5" s="103">
        <v>13629</v>
      </c>
      <c r="I5" s="102">
        <f>LN(E5/D5)/2/1.96</f>
        <v>5.7253327077571831E-2</v>
      </c>
      <c r="J5" s="102">
        <f>LN(H5/G5)/2/1.96</f>
        <v>0.11662937421389441</v>
      </c>
      <c r="K5" s="102">
        <f>SQRT(I5^2+J5^2)</f>
        <v>0.12992441799360133</v>
      </c>
    </row>
    <row r="6" spans="1:11">
      <c r="A6" s="101" t="s">
        <v>191</v>
      </c>
      <c r="B6" s="102">
        <f t="shared" ref="B6:B69" si="0">C6/F6</f>
        <v>0.16673420164013508</v>
      </c>
      <c r="C6" s="103">
        <v>8641</v>
      </c>
      <c r="D6" s="103">
        <v>7471</v>
      </c>
      <c r="E6" s="103">
        <v>9939</v>
      </c>
      <c r="F6" s="101">
        <v>51825</v>
      </c>
      <c r="G6" s="101">
        <v>37112</v>
      </c>
      <c r="H6" s="101">
        <v>75031</v>
      </c>
      <c r="I6" s="102">
        <f t="shared" ref="I6:I69" si="1">LN(E6/D6)/2/1.96</f>
        <v>7.2815702293929654E-2</v>
      </c>
      <c r="J6" s="102">
        <f t="shared" ref="J6:J69" si="2">LN(H6/G6)/2/1.96</f>
        <v>0.17958188622997712</v>
      </c>
      <c r="K6" s="102">
        <f t="shared" ref="K6:K69" si="3">SQRT(I6^2+J6^2)</f>
        <v>0.1937828175109306</v>
      </c>
    </row>
    <row r="7" spans="1:11">
      <c r="A7" s="101" t="s">
        <v>197</v>
      </c>
      <c r="B7" s="102">
        <f t="shared" si="0"/>
        <v>0.33726879181424635</v>
      </c>
      <c r="C7" s="103">
        <v>4285</v>
      </c>
      <c r="D7" s="103">
        <v>3744</v>
      </c>
      <c r="E7" s="103">
        <v>4923</v>
      </c>
      <c r="F7" s="101">
        <v>12705</v>
      </c>
      <c r="G7" s="101">
        <v>10806</v>
      </c>
      <c r="H7" s="101">
        <v>15212</v>
      </c>
      <c r="I7" s="102">
        <f t="shared" si="1"/>
        <v>6.9837638306305613E-2</v>
      </c>
      <c r="J7" s="102">
        <f t="shared" si="2"/>
        <v>8.7240575164321238E-2</v>
      </c>
      <c r="K7" s="102">
        <f t="shared" si="3"/>
        <v>0.11175067641497276</v>
      </c>
    </row>
    <row r="8" spans="1:11">
      <c r="A8" s="101" t="s">
        <v>129</v>
      </c>
      <c r="B8" s="102">
        <f t="shared" si="0"/>
        <v>0.23010847517417762</v>
      </c>
      <c r="C8" s="101">
        <v>13046</v>
      </c>
      <c r="D8" s="103">
        <v>11418</v>
      </c>
      <c r="E8" s="103">
        <v>14748</v>
      </c>
      <c r="F8" s="101">
        <v>56695</v>
      </c>
      <c r="G8" s="101">
        <v>45561</v>
      </c>
      <c r="H8" s="101">
        <v>71584</v>
      </c>
      <c r="I8" s="102">
        <f t="shared" si="1"/>
        <v>6.5284801742303736E-2</v>
      </c>
      <c r="J8" s="102">
        <f t="shared" si="2"/>
        <v>0.1152600759927236</v>
      </c>
      <c r="K8" s="102">
        <f t="shared" si="3"/>
        <v>0.13246505371750061</v>
      </c>
    </row>
    <row r="9" spans="1:11">
      <c r="A9" s="101" t="s">
        <v>412</v>
      </c>
      <c r="B9" s="102">
        <f t="shared" si="0"/>
        <v>0.18172178948656253</v>
      </c>
      <c r="C9" s="103">
        <v>4456</v>
      </c>
      <c r="D9" s="103">
        <v>3943</v>
      </c>
      <c r="E9" s="103">
        <v>5005</v>
      </c>
      <c r="F9" s="101">
        <v>24521</v>
      </c>
      <c r="G9" s="101">
        <v>19112</v>
      </c>
      <c r="H9" s="101">
        <v>32077</v>
      </c>
      <c r="I9" s="102">
        <f t="shared" si="1"/>
        <v>6.0840703538697416E-2</v>
      </c>
      <c r="J9" s="102">
        <f t="shared" si="2"/>
        <v>0.13209766642663665</v>
      </c>
      <c r="K9" s="102">
        <f t="shared" si="3"/>
        <v>0.1454351562808891</v>
      </c>
    </row>
    <row r="10" spans="1:11">
      <c r="A10" s="101" t="s">
        <v>145</v>
      </c>
      <c r="B10" s="102">
        <f t="shared" si="0"/>
        <v>0.26121176121176121</v>
      </c>
      <c r="C10" s="103">
        <v>3518</v>
      </c>
      <c r="D10" s="103">
        <v>3100</v>
      </c>
      <c r="E10" s="103">
        <v>3990</v>
      </c>
      <c r="F10" s="101">
        <v>13468</v>
      </c>
      <c r="G10" s="101">
        <v>10743</v>
      </c>
      <c r="H10" s="101">
        <v>17376</v>
      </c>
      <c r="I10" s="102">
        <f t="shared" si="1"/>
        <v>6.4384979441497847E-2</v>
      </c>
      <c r="J10" s="102">
        <f t="shared" si="2"/>
        <v>0.12266213369059173</v>
      </c>
      <c r="K10" s="102">
        <f t="shared" si="3"/>
        <v>0.13853311740955915</v>
      </c>
    </row>
    <row r="11" spans="1:11">
      <c r="A11" s="101" t="s">
        <v>133</v>
      </c>
      <c r="B11" s="102">
        <f t="shared" si="0"/>
        <v>0.142332491955068</v>
      </c>
      <c r="C11" s="101">
        <v>11898</v>
      </c>
      <c r="D11" s="103">
        <v>10162</v>
      </c>
      <c r="E11" s="103">
        <v>13980</v>
      </c>
      <c r="F11" s="101">
        <v>83593</v>
      </c>
      <c r="G11" s="101">
        <v>53162</v>
      </c>
      <c r="H11" s="101">
        <v>133671</v>
      </c>
      <c r="I11" s="102">
        <f t="shared" si="1"/>
        <v>8.1370526437276547E-2</v>
      </c>
      <c r="J11" s="102">
        <f t="shared" si="2"/>
        <v>0.23521369940200643</v>
      </c>
      <c r="K11" s="102">
        <f t="shared" si="3"/>
        <v>0.24889083341709667</v>
      </c>
    </row>
    <row r="12" spans="1:11">
      <c r="A12" s="101" t="s">
        <v>135</v>
      </c>
      <c r="B12" s="102">
        <f t="shared" si="0"/>
        <v>0.19663521452732777</v>
      </c>
      <c r="C12" s="103">
        <v>4418</v>
      </c>
      <c r="D12" s="103">
        <v>3776</v>
      </c>
      <c r="E12" s="103">
        <v>5087</v>
      </c>
      <c r="F12" s="101">
        <v>22468</v>
      </c>
      <c r="G12" s="101">
        <v>16486</v>
      </c>
      <c r="H12" s="101">
        <v>32264</v>
      </c>
      <c r="I12" s="102">
        <f t="shared" si="1"/>
        <v>7.6026279989125964E-2</v>
      </c>
      <c r="J12" s="102">
        <f t="shared" si="2"/>
        <v>0.17128584736735492</v>
      </c>
      <c r="K12" s="102">
        <f t="shared" si="3"/>
        <v>0.18740020479534641</v>
      </c>
    </row>
    <row r="13" spans="1:11">
      <c r="A13" s="101" t="s">
        <v>137</v>
      </c>
      <c r="B13" s="102">
        <f t="shared" si="0"/>
        <v>0.1783211632751836</v>
      </c>
      <c r="C13" s="101">
        <v>25422</v>
      </c>
      <c r="D13" s="103">
        <v>21758</v>
      </c>
      <c r="E13" s="103">
        <v>29183</v>
      </c>
      <c r="F13" s="101">
        <v>142563</v>
      </c>
      <c r="G13" s="101">
        <v>105118</v>
      </c>
      <c r="H13" s="101">
        <v>198513</v>
      </c>
      <c r="I13" s="102">
        <f t="shared" si="1"/>
        <v>7.4899194376296496E-2</v>
      </c>
      <c r="J13" s="102">
        <f t="shared" si="2"/>
        <v>0.16218649502208018</v>
      </c>
      <c r="K13" s="102">
        <f t="shared" si="3"/>
        <v>0.17864587452769651</v>
      </c>
    </row>
    <row r="14" spans="1:11">
      <c r="A14" s="101" t="s">
        <v>265</v>
      </c>
      <c r="B14" s="102">
        <f t="shared" si="0"/>
        <v>0.29499810534293291</v>
      </c>
      <c r="C14" s="103">
        <v>1557</v>
      </c>
      <c r="D14" s="103">
        <v>1239</v>
      </c>
      <c r="E14" s="103">
        <v>1930</v>
      </c>
      <c r="F14" s="103">
        <v>5278</v>
      </c>
      <c r="G14" s="101">
        <v>4161</v>
      </c>
      <c r="H14" s="101">
        <v>6892</v>
      </c>
      <c r="I14" s="102">
        <f t="shared" si="1"/>
        <v>0.11306515313004818</v>
      </c>
      <c r="J14" s="102">
        <f t="shared" si="2"/>
        <v>0.12872599200634666</v>
      </c>
      <c r="K14" s="102">
        <f t="shared" si="3"/>
        <v>0.17133041139955063</v>
      </c>
    </row>
    <row r="15" spans="1:11" ht="26">
      <c r="A15" s="101" t="s">
        <v>267</v>
      </c>
      <c r="B15" s="102">
        <f t="shared" si="0"/>
        <v>0.38300964460298587</v>
      </c>
      <c r="C15" s="103">
        <v>2899</v>
      </c>
      <c r="D15" s="103">
        <v>2443</v>
      </c>
      <c r="E15" s="103">
        <v>3428</v>
      </c>
      <c r="F15" s="103">
        <v>7569</v>
      </c>
      <c r="G15" s="101">
        <v>6278</v>
      </c>
      <c r="H15" s="101">
        <v>9442</v>
      </c>
      <c r="I15" s="102">
        <f t="shared" si="1"/>
        <v>8.6415869505084175E-2</v>
      </c>
      <c r="J15" s="102">
        <f t="shared" si="2"/>
        <v>0.10411131727151357</v>
      </c>
      <c r="K15" s="102">
        <f t="shared" si="3"/>
        <v>0.1353028783371939</v>
      </c>
    </row>
    <row r="16" spans="1:11">
      <c r="A16" s="101" t="s">
        <v>227</v>
      </c>
      <c r="B16" s="102">
        <f t="shared" si="0"/>
        <v>0.32173505275498243</v>
      </c>
      <c r="C16" s="103">
        <v>6861</v>
      </c>
      <c r="D16" s="103">
        <v>5908</v>
      </c>
      <c r="E16" s="103">
        <v>8138</v>
      </c>
      <c r="F16" s="101">
        <v>21325</v>
      </c>
      <c r="G16" s="101">
        <v>17887</v>
      </c>
      <c r="H16" s="101">
        <v>26205</v>
      </c>
      <c r="I16" s="102">
        <f t="shared" si="1"/>
        <v>8.1693133905705331E-2</v>
      </c>
      <c r="J16" s="102">
        <f t="shared" si="2"/>
        <v>9.7417357204852242E-2</v>
      </c>
      <c r="K16" s="102">
        <f t="shared" si="3"/>
        <v>0.12713736512966312</v>
      </c>
    </row>
    <row r="17" spans="1:11">
      <c r="A17" s="101" t="s">
        <v>277</v>
      </c>
      <c r="B17" s="102">
        <f t="shared" si="0"/>
        <v>0.29200652528548127</v>
      </c>
      <c r="C17" s="101">
        <v>358</v>
      </c>
      <c r="D17" s="101">
        <v>296</v>
      </c>
      <c r="E17" s="104">
        <v>446</v>
      </c>
      <c r="F17" s="103">
        <v>1226</v>
      </c>
      <c r="G17" s="101">
        <v>1004</v>
      </c>
      <c r="H17" s="101">
        <v>1539</v>
      </c>
      <c r="I17" s="102">
        <f t="shared" si="1"/>
        <v>0.10458150451428666</v>
      </c>
      <c r="J17" s="102">
        <f t="shared" si="2"/>
        <v>0.10896449836408284</v>
      </c>
      <c r="K17" s="102">
        <f t="shared" si="3"/>
        <v>0.15103162910532342</v>
      </c>
    </row>
    <row r="18" spans="1:11">
      <c r="A18" s="101" t="s">
        <v>279</v>
      </c>
      <c r="B18" s="102">
        <f t="shared" si="0"/>
        <v>0.30737605804111245</v>
      </c>
      <c r="C18" s="103">
        <v>1271</v>
      </c>
      <c r="D18" s="103">
        <v>1076</v>
      </c>
      <c r="E18" s="103">
        <v>1519</v>
      </c>
      <c r="F18" s="103">
        <v>4135</v>
      </c>
      <c r="G18" s="101">
        <v>3382</v>
      </c>
      <c r="H18" s="101">
        <v>5136</v>
      </c>
      <c r="I18" s="102">
        <f t="shared" si="1"/>
        <v>8.7959633131133433E-2</v>
      </c>
      <c r="J18" s="102">
        <f t="shared" si="2"/>
        <v>0.10658349895695703</v>
      </c>
      <c r="K18" s="102">
        <f t="shared" si="3"/>
        <v>0.13819167598112139</v>
      </c>
    </row>
    <row r="19" spans="1:11">
      <c r="A19" s="101" t="s">
        <v>283</v>
      </c>
      <c r="B19" s="102">
        <f t="shared" si="0"/>
        <v>0.33773709931251555</v>
      </c>
      <c r="C19" s="103">
        <v>8155</v>
      </c>
      <c r="D19" s="103">
        <v>7004</v>
      </c>
      <c r="E19" s="103">
        <v>9677</v>
      </c>
      <c r="F19" s="101">
        <v>24146</v>
      </c>
      <c r="G19" s="101">
        <v>20119</v>
      </c>
      <c r="H19" s="101">
        <v>29858</v>
      </c>
      <c r="I19" s="102">
        <f t="shared" si="1"/>
        <v>8.2466969764081646E-2</v>
      </c>
      <c r="J19" s="102">
        <f t="shared" si="2"/>
        <v>0.10071126745517839</v>
      </c>
      <c r="K19" s="102">
        <f t="shared" si="3"/>
        <v>0.13016743254170157</v>
      </c>
    </row>
    <row r="20" spans="1:11">
      <c r="A20" s="101" t="s">
        <v>225</v>
      </c>
      <c r="B20" s="102">
        <f t="shared" si="0"/>
        <v>0.2448720903433971</v>
      </c>
      <c r="C20" s="103">
        <v>6375</v>
      </c>
      <c r="D20" s="103">
        <v>5484</v>
      </c>
      <c r="E20" s="103">
        <v>7500</v>
      </c>
      <c r="F20" s="101">
        <v>26034</v>
      </c>
      <c r="G20" s="101">
        <v>21460</v>
      </c>
      <c r="H20" s="101">
        <v>31897</v>
      </c>
      <c r="I20" s="102">
        <f t="shared" si="1"/>
        <v>7.9864351745458376E-2</v>
      </c>
      <c r="J20" s="102">
        <f t="shared" si="2"/>
        <v>0.10110235313232027</v>
      </c>
      <c r="K20" s="102">
        <f t="shared" si="3"/>
        <v>0.128840989163444</v>
      </c>
    </row>
    <row r="21" spans="1:11">
      <c r="A21" s="101" t="s">
        <v>235</v>
      </c>
      <c r="B21" s="102">
        <f t="shared" si="0"/>
        <v>0.27160411823314512</v>
      </c>
      <c r="C21" s="103">
        <v>4089</v>
      </c>
      <c r="D21" s="103">
        <v>3626</v>
      </c>
      <c r="E21" s="103">
        <v>4633</v>
      </c>
      <c r="F21" s="101">
        <v>15055</v>
      </c>
      <c r="G21" s="101">
        <v>11994</v>
      </c>
      <c r="H21" s="101">
        <v>19167</v>
      </c>
      <c r="I21" s="102">
        <f t="shared" si="1"/>
        <v>6.2519003597411249E-2</v>
      </c>
      <c r="J21" s="102">
        <f t="shared" si="2"/>
        <v>0.11958763406683619</v>
      </c>
      <c r="K21" s="102">
        <f t="shared" si="3"/>
        <v>0.1349437958281767</v>
      </c>
    </row>
    <row r="22" spans="1:11">
      <c r="A22" s="101" t="s">
        <v>239</v>
      </c>
      <c r="B22" s="102">
        <f t="shared" si="0"/>
        <v>0.24701518953350293</v>
      </c>
      <c r="C22" s="101">
        <v>141660</v>
      </c>
      <c r="D22" s="103">
        <v>125207</v>
      </c>
      <c r="E22" s="103">
        <v>163131</v>
      </c>
      <c r="F22" s="101">
        <v>573487</v>
      </c>
      <c r="G22" s="101">
        <v>481452</v>
      </c>
      <c r="H22" s="101">
        <v>682786</v>
      </c>
      <c r="I22" s="102">
        <f t="shared" si="1"/>
        <v>6.7496222286615698E-2</v>
      </c>
      <c r="J22" s="102">
        <f t="shared" si="2"/>
        <v>8.9126262527243788E-2</v>
      </c>
      <c r="K22" s="102">
        <f t="shared" si="3"/>
        <v>0.11179995838567838</v>
      </c>
    </row>
    <row r="23" spans="1:11">
      <c r="A23" s="101" t="s">
        <v>243</v>
      </c>
      <c r="B23" s="102">
        <f t="shared" si="0"/>
        <v>0.25815949902542196</v>
      </c>
      <c r="C23" s="101">
        <v>43575</v>
      </c>
      <c r="D23" s="103">
        <v>37504</v>
      </c>
      <c r="E23" s="103">
        <v>51070</v>
      </c>
      <c r="F23" s="101">
        <v>168791</v>
      </c>
      <c r="G23" s="101">
        <v>140054</v>
      </c>
      <c r="H23" s="101">
        <v>202794</v>
      </c>
      <c r="I23" s="102">
        <f t="shared" si="1"/>
        <v>7.8762664975766616E-2</v>
      </c>
      <c r="J23" s="102">
        <f t="shared" si="2"/>
        <v>9.4429240549529822E-2</v>
      </c>
      <c r="K23" s="102">
        <f t="shared" si="3"/>
        <v>0.12296519371287885</v>
      </c>
    </row>
    <row r="24" spans="1:11">
      <c r="A24" s="101" t="s">
        <v>343</v>
      </c>
      <c r="B24" s="102">
        <f t="shared" si="0"/>
        <v>0.26984408683533334</v>
      </c>
      <c r="C24" s="101">
        <v>51697</v>
      </c>
      <c r="D24" s="103">
        <v>44188</v>
      </c>
      <c r="E24" s="103">
        <v>59603</v>
      </c>
      <c r="F24" s="101">
        <v>191581</v>
      </c>
      <c r="G24" s="101">
        <v>152645</v>
      </c>
      <c r="H24" s="101">
        <v>244495</v>
      </c>
      <c r="I24" s="102">
        <f t="shared" si="1"/>
        <v>7.6339961572692044E-2</v>
      </c>
      <c r="J24" s="102">
        <f t="shared" si="2"/>
        <v>0.12017344255897279</v>
      </c>
      <c r="K24" s="102">
        <f t="shared" si="3"/>
        <v>0.14237080469462421</v>
      </c>
    </row>
    <row r="25" spans="1:11">
      <c r="A25" s="101" t="s">
        <v>345</v>
      </c>
      <c r="B25" s="102">
        <f t="shared" si="0"/>
        <v>0.26584562780978915</v>
      </c>
      <c r="C25" s="101">
        <v>16794</v>
      </c>
      <c r="D25" s="103">
        <v>14237</v>
      </c>
      <c r="E25" s="103">
        <v>19646</v>
      </c>
      <c r="F25" s="101">
        <v>63172</v>
      </c>
      <c r="G25" s="101">
        <v>47765</v>
      </c>
      <c r="H25" s="101">
        <v>84705</v>
      </c>
      <c r="I25" s="102">
        <f t="shared" si="1"/>
        <v>8.2150394291089071E-2</v>
      </c>
      <c r="J25" s="102">
        <f t="shared" si="2"/>
        <v>0.14614323420176992</v>
      </c>
      <c r="K25" s="102">
        <f t="shared" si="3"/>
        <v>0.16765002888498043</v>
      </c>
    </row>
    <row r="26" spans="1:11">
      <c r="A26" s="101" t="s">
        <v>353</v>
      </c>
      <c r="B26" s="102">
        <f t="shared" si="0"/>
        <v>0.22494545007529426</v>
      </c>
      <c r="C26" s="101">
        <v>14639</v>
      </c>
      <c r="D26" s="103">
        <v>12917</v>
      </c>
      <c r="E26" s="103">
        <v>16513</v>
      </c>
      <c r="F26" s="101">
        <v>65078</v>
      </c>
      <c r="G26" s="101">
        <v>51793</v>
      </c>
      <c r="H26" s="101">
        <v>83704</v>
      </c>
      <c r="I26" s="102">
        <f t="shared" si="1"/>
        <v>6.2653999038513458E-2</v>
      </c>
      <c r="J26" s="102">
        <f t="shared" si="2"/>
        <v>0.12245708190816809</v>
      </c>
      <c r="K26" s="102">
        <f t="shared" si="3"/>
        <v>0.13755457282468597</v>
      </c>
    </row>
    <row r="27" spans="1:11">
      <c r="A27" s="101" t="s">
        <v>359</v>
      </c>
      <c r="B27" s="102">
        <f t="shared" si="0"/>
        <v>0.16603394047916656</v>
      </c>
      <c r="C27" s="101">
        <v>28559</v>
      </c>
      <c r="D27" s="103">
        <v>24096</v>
      </c>
      <c r="E27" s="103">
        <v>33428</v>
      </c>
      <c r="F27" s="101">
        <v>172007</v>
      </c>
      <c r="G27" s="101">
        <v>123848</v>
      </c>
      <c r="H27" s="101">
        <v>243388</v>
      </c>
      <c r="I27" s="102">
        <f t="shared" si="1"/>
        <v>8.350714809227211E-2</v>
      </c>
      <c r="J27" s="102">
        <f t="shared" si="2"/>
        <v>0.172347415953746</v>
      </c>
      <c r="K27" s="102">
        <f t="shared" si="3"/>
        <v>0.19151259898095011</v>
      </c>
    </row>
    <row r="28" spans="1:11">
      <c r="A28" s="101" t="s">
        <v>327</v>
      </c>
      <c r="B28" s="102">
        <f t="shared" si="0"/>
        <v>0.24225173940543959</v>
      </c>
      <c r="C28" s="101">
        <v>383</v>
      </c>
      <c r="D28" s="101">
        <v>344</v>
      </c>
      <c r="E28" s="104">
        <v>427</v>
      </c>
      <c r="F28" s="103">
        <v>1581</v>
      </c>
      <c r="G28" s="101">
        <v>1254</v>
      </c>
      <c r="H28" s="101">
        <v>2051</v>
      </c>
      <c r="I28" s="102">
        <f t="shared" si="1"/>
        <v>5.5138356085516885E-2</v>
      </c>
      <c r="J28" s="102">
        <f t="shared" si="2"/>
        <v>0.12550740736722313</v>
      </c>
      <c r="K28" s="102">
        <f t="shared" si="3"/>
        <v>0.13708518379407511</v>
      </c>
    </row>
    <row r="29" spans="1:11">
      <c r="A29" s="101" t="s">
        <v>309</v>
      </c>
      <c r="B29" s="102">
        <f t="shared" si="0"/>
        <v>0.27476243711570708</v>
      </c>
      <c r="C29" s="103">
        <v>9831</v>
      </c>
      <c r="D29" s="103">
        <v>8348</v>
      </c>
      <c r="E29" s="103">
        <v>11550</v>
      </c>
      <c r="F29" s="101">
        <v>35780</v>
      </c>
      <c r="G29" s="101">
        <v>29242</v>
      </c>
      <c r="H29" s="101">
        <v>45496</v>
      </c>
      <c r="I29" s="102">
        <f t="shared" si="1"/>
        <v>8.2822308100216374E-2</v>
      </c>
      <c r="J29" s="102">
        <f t="shared" si="2"/>
        <v>0.11275979030848272</v>
      </c>
      <c r="K29" s="102">
        <f t="shared" si="3"/>
        <v>0.13990820215219749</v>
      </c>
    </row>
    <row r="30" spans="1:11" ht="26">
      <c r="A30" s="101" t="s">
        <v>313</v>
      </c>
      <c r="B30" s="102">
        <f t="shared" si="0"/>
        <v>0.14596640643482375</v>
      </c>
      <c r="C30" s="101">
        <v>10489</v>
      </c>
      <c r="D30" s="103">
        <v>8993</v>
      </c>
      <c r="E30" s="103">
        <v>12120</v>
      </c>
      <c r="F30" s="101">
        <v>71859</v>
      </c>
      <c r="G30" s="101">
        <v>49368</v>
      </c>
      <c r="H30" s="101">
        <v>112131</v>
      </c>
      <c r="I30" s="102">
        <f t="shared" si="1"/>
        <v>7.6125123395099498E-2</v>
      </c>
      <c r="J30" s="102">
        <f t="shared" si="2"/>
        <v>0.20927688511076017</v>
      </c>
      <c r="K30" s="102">
        <f t="shared" si="3"/>
        <v>0.22269227434642055</v>
      </c>
    </row>
    <row r="31" spans="1:11">
      <c r="A31" s="101" t="s">
        <v>315</v>
      </c>
      <c r="B31" s="102">
        <f t="shared" si="0"/>
        <v>0.38674033149171272</v>
      </c>
      <c r="C31" s="101">
        <v>210</v>
      </c>
      <c r="D31" s="101">
        <v>187</v>
      </c>
      <c r="E31" s="104">
        <v>240</v>
      </c>
      <c r="F31" s="101">
        <v>543</v>
      </c>
      <c r="G31" s="101">
        <v>451</v>
      </c>
      <c r="H31" s="101">
        <v>679</v>
      </c>
      <c r="I31" s="102">
        <f t="shared" si="1"/>
        <v>6.365569043046039E-2</v>
      </c>
      <c r="J31" s="102">
        <f t="shared" si="2"/>
        <v>0.10437596634082087</v>
      </c>
      <c r="K31" s="102">
        <f t="shared" si="3"/>
        <v>0.12225542635711012</v>
      </c>
    </row>
    <row r="32" spans="1:11">
      <c r="A32" s="101" t="s">
        <v>355</v>
      </c>
      <c r="B32" s="102">
        <f t="shared" si="0"/>
        <v>0.2727911881884228</v>
      </c>
      <c r="C32" s="103">
        <v>1164</v>
      </c>
      <c r="D32" s="103">
        <v>1016</v>
      </c>
      <c r="E32" s="103">
        <v>1325</v>
      </c>
      <c r="F32" s="103">
        <v>4267</v>
      </c>
      <c r="G32" s="101">
        <v>3322</v>
      </c>
      <c r="H32" s="101">
        <v>5618</v>
      </c>
      <c r="I32" s="102">
        <f t="shared" si="1"/>
        <v>6.7739568949463091E-2</v>
      </c>
      <c r="J32" s="102">
        <f t="shared" si="2"/>
        <v>0.13403283609462982</v>
      </c>
      <c r="K32" s="102">
        <f t="shared" si="3"/>
        <v>0.15017806215632484</v>
      </c>
    </row>
    <row r="33" spans="1:11">
      <c r="A33" s="101" t="s">
        <v>317</v>
      </c>
      <c r="B33" s="102">
        <f t="shared" si="0"/>
        <v>0.271676851731461</v>
      </c>
      <c r="C33" s="101">
        <v>31342</v>
      </c>
      <c r="D33" s="103">
        <v>27076</v>
      </c>
      <c r="E33" s="103">
        <v>35740</v>
      </c>
      <c r="F33" s="101">
        <v>115365</v>
      </c>
      <c r="G33" s="101">
        <v>81511</v>
      </c>
      <c r="H33" s="101">
        <v>166828</v>
      </c>
      <c r="I33" s="102">
        <f t="shared" si="1"/>
        <v>7.0822138542071658E-2</v>
      </c>
      <c r="J33" s="102">
        <f t="shared" si="2"/>
        <v>0.18271055129586189</v>
      </c>
      <c r="K33" s="102">
        <f t="shared" si="3"/>
        <v>0.19595642592808782</v>
      </c>
    </row>
    <row r="34" spans="1:11">
      <c r="A34" s="101" t="s">
        <v>319</v>
      </c>
      <c r="B34" s="102">
        <f t="shared" si="0"/>
        <v>0.28222031145504922</v>
      </c>
      <c r="C34" s="103">
        <v>2954</v>
      </c>
      <c r="D34" s="103">
        <v>2499</v>
      </c>
      <c r="E34" s="103">
        <v>3488</v>
      </c>
      <c r="F34" s="101">
        <v>10467</v>
      </c>
      <c r="G34" s="101">
        <v>8069</v>
      </c>
      <c r="H34" s="101">
        <v>14211</v>
      </c>
      <c r="I34" s="102">
        <f t="shared" si="1"/>
        <v>8.5060677090285169E-2</v>
      </c>
      <c r="J34" s="102">
        <f t="shared" si="2"/>
        <v>0.1443843759549375</v>
      </c>
      <c r="K34" s="102">
        <f t="shared" si="3"/>
        <v>0.16757734574504543</v>
      </c>
    </row>
    <row r="35" spans="1:11">
      <c r="A35" s="101" t="s">
        <v>321</v>
      </c>
      <c r="B35" s="102">
        <f t="shared" si="0"/>
        <v>0.30745814307458141</v>
      </c>
      <c r="C35" s="101">
        <v>202</v>
      </c>
      <c r="D35" s="101">
        <v>181</v>
      </c>
      <c r="E35" s="104">
        <v>228</v>
      </c>
      <c r="F35" s="101">
        <v>657</v>
      </c>
      <c r="G35" s="101">
        <v>541</v>
      </c>
      <c r="H35" s="101">
        <v>814</v>
      </c>
      <c r="I35" s="102">
        <f t="shared" si="1"/>
        <v>5.888994838995279E-2</v>
      </c>
      <c r="J35" s="102">
        <f t="shared" si="2"/>
        <v>0.10421966509083132</v>
      </c>
      <c r="K35" s="102">
        <f t="shared" si="3"/>
        <v>0.1197069948374628</v>
      </c>
    </row>
    <row r="36" spans="1:11" ht="26">
      <c r="A36" s="101" t="s">
        <v>323</v>
      </c>
      <c r="B36" s="102">
        <f t="shared" si="0"/>
        <v>0.32833020637898686</v>
      </c>
      <c r="C36" s="101">
        <v>175</v>
      </c>
      <c r="D36" s="101">
        <v>155</v>
      </c>
      <c r="E36" s="104">
        <v>196</v>
      </c>
      <c r="F36" s="101">
        <v>533</v>
      </c>
      <c r="G36" s="101">
        <v>435</v>
      </c>
      <c r="H36" s="101">
        <v>676</v>
      </c>
      <c r="I36" s="102">
        <f t="shared" si="1"/>
        <v>5.9869781201854731E-2</v>
      </c>
      <c r="J36" s="102">
        <f t="shared" si="2"/>
        <v>0.11246098085568366</v>
      </c>
      <c r="K36" s="102">
        <f t="shared" si="3"/>
        <v>0.12740432848290675</v>
      </c>
    </row>
    <row r="37" spans="1:11">
      <c r="A37" s="101" t="s">
        <v>361</v>
      </c>
      <c r="B37" s="102">
        <f t="shared" si="0"/>
        <v>0.25478260869565217</v>
      </c>
      <c r="C37" s="101">
        <v>879</v>
      </c>
      <c r="D37" s="101">
        <v>786</v>
      </c>
      <c r="E37" s="104">
        <v>981</v>
      </c>
      <c r="F37" s="103">
        <v>3450</v>
      </c>
      <c r="G37" s="101">
        <v>2727</v>
      </c>
      <c r="H37" s="101">
        <v>4451</v>
      </c>
      <c r="I37" s="102">
        <f t="shared" si="1"/>
        <v>5.653460896330522E-2</v>
      </c>
      <c r="J37" s="102">
        <f t="shared" si="2"/>
        <v>0.12498129749241475</v>
      </c>
      <c r="K37" s="102">
        <f t="shared" si="3"/>
        <v>0.13717319976409864</v>
      </c>
    </row>
    <row r="38" spans="1:11">
      <c r="A38" s="101" t="s">
        <v>351</v>
      </c>
      <c r="B38" s="102">
        <f t="shared" si="0"/>
        <v>0.17779949378767002</v>
      </c>
      <c r="C38" s="101">
        <v>29293</v>
      </c>
      <c r="D38" s="103">
        <v>25814</v>
      </c>
      <c r="E38" s="103">
        <v>33157</v>
      </c>
      <c r="F38" s="101">
        <v>164753</v>
      </c>
      <c r="G38" s="101">
        <v>126822</v>
      </c>
      <c r="H38" s="101">
        <v>218526</v>
      </c>
      <c r="I38" s="102">
        <f t="shared" si="1"/>
        <v>6.3861447784459111E-2</v>
      </c>
      <c r="J38" s="102">
        <f t="shared" si="2"/>
        <v>0.13880624287264798</v>
      </c>
      <c r="K38" s="102">
        <f t="shared" si="3"/>
        <v>0.15279220390303863</v>
      </c>
    </row>
    <row r="39" spans="1:11">
      <c r="A39" s="101" t="s">
        <v>329</v>
      </c>
      <c r="B39" s="102">
        <f t="shared" si="0"/>
        <v>0.22998475028593213</v>
      </c>
      <c r="C39" s="103">
        <v>2413</v>
      </c>
      <c r="D39" s="103">
        <v>2175</v>
      </c>
      <c r="E39" s="103">
        <v>2682</v>
      </c>
      <c r="F39" s="101">
        <v>10492</v>
      </c>
      <c r="G39" s="101">
        <v>8794</v>
      </c>
      <c r="H39" s="101">
        <v>12574</v>
      </c>
      <c r="I39" s="102">
        <f t="shared" si="1"/>
        <v>5.345258171398963E-2</v>
      </c>
      <c r="J39" s="102">
        <f t="shared" si="2"/>
        <v>9.1214673265880342E-2</v>
      </c>
      <c r="K39" s="102">
        <f t="shared" si="3"/>
        <v>0.10572272750403314</v>
      </c>
    </row>
    <row r="40" spans="1:11">
      <c r="A40" s="101" t="s">
        <v>331</v>
      </c>
      <c r="B40" s="102">
        <f t="shared" si="0"/>
        <v>0.26877943971572599</v>
      </c>
      <c r="C40" s="103">
        <v>6505</v>
      </c>
      <c r="D40" s="103">
        <v>5484</v>
      </c>
      <c r="E40" s="103">
        <v>7620</v>
      </c>
      <c r="F40" s="101">
        <v>24202</v>
      </c>
      <c r="G40" s="101">
        <v>19029</v>
      </c>
      <c r="H40" s="101">
        <v>31698</v>
      </c>
      <c r="I40" s="102">
        <f t="shared" si="1"/>
        <v>8.3913675509818084E-2</v>
      </c>
      <c r="J40" s="102">
        <f t="shared" si="2"/>
        <v>0.13017588165570512</v>
      </c>
      <c r="K40" s="102">
        <f t="shared" si="3"/>
        <v>0.15487822668925152</v>
      </c>
    </row>
    <row r="41" spans="1:11">
      <c r="A41" s="101" t="s">
        <v>333</v>
      </c>
      <c r="B41" s="102">
        <f t="shared" si="0"/>
        <v>0.2104863154731921</v>
      </c>
      <c r="C41" s="101">
        <v>23818</v>
      </c>
      <c r="D41" s="103">
        <v>20646</v>
      </c>
      <c r="E41" s="103">
        <v>27179</v>
      </c>
      <c r="F41" s="101">
        <v>113157</v>
      </c>
      <c r="G41" s="101">
        <v>80779</v>
      </c>
      <c r="H41" s="101">
        <v>165523</v>
      </c>
      <c r="I41" s="102">
        <f t="shared" si="1"/>
        <v>7.0133423531663255E-2</v>
      </c>
      <c r="J41" s="102">
        <f t="shared" si="2"/>
        <v>0.18300845081992953</v>
      </c>
      <c r="K41" s="102">
        <f t="shared" si="3"/>
        <v>0.19598670916106078</v>
      </c>
    </row>
    <row r="42" spans="1:11">
      <c r="A42" s="101" t="s">
        <v>335</v>
      </c>
      <c r="B42" s="102">
        <f t="shared" si="0"/>
        <v>0.27082990510668642</v>
      </c>
      <c r="C42" s="103">
        <v>9875</v>
      </c>
      <c r="D42" s="103">
        <v>8371</v>
      </c>
      <c r="E42" s="103">
        <v>11481</v>
      </c>
      <c r="F42" s="101">
        <v>36462</v>
      </c>
      <c r="G42" s="101">
        <v>26744</v>
      </c>
      <c r="H42" s="101">
        <v>50694</v>
      </c>
      <c r="I42" s="102">
        <f t="shared" si="1"/>
        <v>8.0591873324937668E-2</v>
      </c>
      <c r="J42" s="102">
        <f t="shared" si="2"/>
        <v>0.16313709471453197</v>
      </c>
      <c r="K42" s="102">
        <f t="shared" si="3"/>
        <v>0.18195813177190234</v>
      </c>
    </row>
    <row r="43" spans="1:11">
      <c r="A43" s="101" t="s">
        <v>337</v>
      </c>
      <c r="B43" s="102">
        <f t="shared" si="0"/>
        <v>0.21910360971413445</v>
      </c>
      <c r="C43" s="101">
        <v>105955</v>
      </c>
      <c r="D43" s="103">
        <v>95151</v>
      </c>
      <c r="E43" s="103">
        <v>119093</v>
      </c>
      <c r="F43" s="101">
        <v>483584</v>
      </c>
      <c r="G43" s="101">
        <v>394914</v>
      </c>
      <c r="H43" s="101">
        <v>595050</v>
      </c>
      <c r="I43" s="102">
        <f t="shared" si="1"/>
        <v>5.7254999256679664E-2</v>
      </c>
      <c r="J43" s="102">
        <f t="shared" si="2"/>
        <v>0.10458607549772578</v>
      </c>
      <c r="K43" s="102">
        <f t="shared" si="3"/>
        <v>0.11923247094604048</v>
      </c>
    </row>
    <row r="44" spans="1:11">
      <c r="A44" s="101" t="s">
        <v>339</v>
      </c>
      <c r="B44" s="102">
        <f t="shared" si="0"/>
        <v>0.17778184647777726</v>
      </c>
      <c r="C44" s="103">
        <v>3884</v>
      </c>
      <c r="D44" s="103">
        <v>3406</v>
      </c>
      <c r="E44" s="103">
        <v>4430</v>
      </c>
      <c r="F44" s="101">
        <v>21847</v>
      </c>
      <c r="G44" s="101">
        <v>16087</v>
      </c>
      <c r="H44" s="101">
        <v>29952</v>
      </c>
      <c r="I44" s="102">
        <f t="shared" si="1"/>
        <v>6.7056378014425433E-2</v>
      </c>
      <c r="J44" s="102">
        <f t="shared" si="2"/>
        <v>0.15856750201199254</v>
      </c>
      <c r="K44" s="102">
        <f t="shared" si="3"/>
        <v>0.17216332515009339</v>
      </c>
    </row>
    <row r="45" spans="1:11">
      <c r="A45" s="101" t="s">
        <v>347</v>
      </c>
      <c r="B45" s="102">
        <f t="shared" si="0"/>
        <v>0.2475373436526028</v>
      </c>
      <c r="C45" s="101">
        <v>217618</v>
      </c>
      <c r="D45" s="103">
        <v>196489</v>
      </c>
      <c r="E45" s="103">
        <v>239599</v>
      </c>
      <c r="F45" s="101">
        <v>879132</v>
      </c>
      <c r="G45" s="101">
        <v>724533</v>
      </c>
      <c r="H45" s="101">
        <v>1085691</v>
      </c>
      <c r="I45" s="102">
        <f t="shared" si="1"/>
        <v>5.0602102681441052E-2</v>
      </c>
      <c r="J45" s="102">
        <f t="shared" si="2"/>
        <v>0.10317464802117782</v>
      </c>
      <c r="K45" s="102">
        <f t="shared" si="3"/>
        <v>0.11491553763559145</v>
      </c>
    </row>
    <row r="46" spans="1:11">
      <c r="A46" s="101" t="s">
        <v>357</v>
      </c>
      <c r="B46" s="102">
        <f t="shared" si="0"/>
        <v>0.26271340355975298</v>
      </c>
      <c r="C46" s="103">
        <v>5786</v>
      </c>
      <c r="D46" s="103">
        <v>5001</v>
      </c>
      <c r="E46" s="103">
        <v>6812</v>
      </c>
      <c r="F46" s="101">
        <v>22024</v>
      </c>
      <c r="G46" s="101">
        <v>17524</v>
      </c>
      <c r="H46" s="101">
        <v>28248</v>
      </c>
      <c r="I46" s="102">
        <f t="shared" si="1"/>
        <v>7.8838742439713047E-2</v>
      </c>
      <c r="J46" s="102">
        <f t="shared" si="2"/>
        <v>0.12179879813123297</v>
      </c>
      <c r="K46" s="102">
        <f t="shared" si="3"/>
        <v>0.14508788555798946</v>
      </c>
    </row>
    <row r="47" spans="1:11">
      <c r="A47" s="101" t="s">
        <v>149</v>
      </c>
      <c r="B47" s="102">
        <f t="shared" si="0"/>
        <v>0.31948249567552262</v>
      </c>
      <c r="C47" s="101">
        <v>93640</v>
      </c>
      <c r="D47" s="103">
        <v>80710</v>
      </c>
      <c r="E47" s="103">
        <v>107796</v>
      </c>
      <c r="F47" s="101">
        <v>293099</v>
      </c>
      <c r="G47" s="101">
        <v>220265</v>
      </c>
      <c r="H47" s="101">
        <v>393897</v>
      </c>
      <c r="I47" s="102">
        <f t="shared" si="1"/>
        <v>7.3820935892548178E-2</v>
      </c>
      <c r="J47" s="102">
        <f t="shared" si="2"/>
        <v>0.1482801242034571</v>
      </c>
      <c r="K47" s="102">
        <f t="shared" si="3"/>
        <v>0.16563974707130041</v>
      </c>
    </row>
    <row r="48" spans="1:11">
      <c r="A48" s="101" t="s">
        <v>75</v>
      </c>
      <c r="B48" s="102">
        <f t="shared" si="0"/>
        <v>0.18454391891891891</v>
      </c>
      <c r="C48" s="101">
        <v>19665</v>
      </c>
      <c r="D48" s="103">
        <v>17407</v>
      </c>
      <c r="E48" s="103">
        <v>22458</v>
      </c>
      <c r="F48" s="101">
        <v>106560</v>
      </c>
      <c r="G48" s="101">
        <v>81150</v>
      </c>
      <c r="H48" s="101">
        <v>142852</v>
      </c>
      <c r="I48" s="102">
        <f t="shared" si="1"/>
        <v>6.4993488260146601E-2</v>
      </c>
      <c r="J48" s="102">
        <f t="shared" si="2"/>
        <v>0.14426271309137959</v>
      </c>
      <c r="K48" s="102">
        <f t="shared" si="3"/>
        <v>0.15822731718861796</v>
      </c>
    </row>
    <row r="49" spans="1:11">
      <c r="A49" s="101" t="s">
        <v>542</v>
      </c>
      <c r="B49" s="102">
        <f t="shared" si="0"/>
        <v>0.17250213857998289</v>
      </c>
      <c r="C49" s="101">
        <v>80662</v>
      </c>
      <c r="D49" s="103">
        <v>70098</v>
      </c>
      <c r="E49" s="103">
        <v>93411</v>
      </c>
      <c r="F49" s="101">
        <v>467600</v>
      </c>
      <c r="G49" s="101">
        <v>322255</v>
      </c>
      <c r="H49" s="101">
        <v>724128</v>
      </c>
      <c r="I49" s="102">
        <f t="shared" si="1"/>
        <v>7.3243583764363518E-2</v>
      </c>
      <c r="J49" s="102">
        <f t="shared" si="2"/>
        <v>0.2065369935552557</v>
      </c>
      <c r="K49" s="102">
        <f t="shared" si="3"/>
        <v>0.21913957257759512</v>
      </c>
    </row>
    <row r="50" spans="1:11">
      <c r="A50" s="101" t="s">
        <v>157</v>
      </c>
      <c r="B50" s="102">
        <f t="shared" si="0"/>
        <v>0.20576083037292303</v>
      </c>
      <c r="C50" s="101">
        <v>34810</v>
      </c>
      <c r="D50" s="103">
        <v>31163</v>
      </c>
      <c r="E50" s="103">
        <v>39052</v>
      </c>
      <c r="F50" s="101">
        <v>169177</v>
      </c>
      <c r="G50" s="101">
        <v>136717</v>
      </c>
      <c r="H50" s="101">
        <v>214911</v>
      </c>
      <c r="I50" s="102">
        <f t="shared" si="1"/>
        <v>5.7566989213437496E-2</v>
      </c>
      <c r="J50" s="102">
        <f t="shared" si="2"/>
        <v>0.11538543189459842</v>
      </c>
      <c r="K50" s="102">
        <f t="shared" si="3"/>
        <v>0.12894865699418137</v>
      </c>
    </row>
    <row r="51" spans="1:11">
      <c r="A51" s="101" t="s">
        <v>199</v>
      </c>
      <c r="B51" s="102">
        <f t="shared" si="0"/>
        <v>0.17904281505643352</v>
      </c>
      <c r="C51" s="101">
        <v>41387</v>
      </c>
      <c r="D51" s="103">
        <v>33879</v>
      </c>
      <c r="E51" s="103">
        <v>50445</v>
      </c>
      <c r="F51" s="101">
        <v>231157</v>
      </c>
      <c r="G51" s="101">
        <v>158830</v>
      </c>
      <c r="H51" s="101">
        <v>347293</v>
      </c>
      <c r="I51" s="102">
        <f t="shared" si="1"/>
        <v>0.10155313276803563</v>
      </c>
      <c r="J51" s="102">
        <f t="shared" si="2"/>
        <v>0.19957509087108896</v>
      </c>
      <c r="K51" s="102">
        <f t="shared" si="3"/>
        <v>0.22392689805203322</v>
      </c>
    </row>
    <row r="52" spans="1:11">
      <c r="A52" s="101" t="s">
        <v>203</v>
      </c>
      <c r="B52" s="102">
        <f t="shared" si="0"/>
        <v>0.11827271507180244</v>
      </c>
      <c r="C52" s="103">
        <v>3525</v>
      </c>
      <c r="D52" s="103">
        <v>3021</v>
      </c>
      <c r="E52" s="103">
        <v>4127</v>
      </c>
      <c r="F52" s="101">
        <v>29804</v>
      </c>
      <c r="G52" s="101">
        <v>20898</v>
      </c>
      <c r="H52" s="101">
        <v>45904</v>
      </c>
      <c r="I52" s="102">
        <f t="shared" si="1"/>
        <v>7.9582359277017831E-2</v>
      </c>
      <c r="J52" s="102">
        <f t="shared" si="2"/>
        <v>0.2007394894456862</v>
      </c>
      <c r="K52" s="102">
        <f t="shared" si="3"/>
        <v>0.21593909912521889</v>
      </c>
    </row>
    <row r="53" spans="1:11">
      <c r="A53" s="101" t="s">
        <v>207</v>
      </c>
      <c r="B53" s="102">
        <f t="shared" si="0"/>
        <v>9.7593392509612187E-2</v>
      </c>
      <c r="C53" s="103">
        <v>2056</v>
      </c>
      <c r="D53" s="103">
        <v>1768</v>
      </c>
      <c r="E53" s="103">
        <v>2388</v>
      </c>
      <c r="F53" s="101">
        <v>21067</v>
      </c>
      <c r="G53" s="101">
        <v>15550</v>
      </c>
      <c r="H53" s="101">
        <v>28949</v>
      </c>
      <c r="I53" s="102">
        <f t="shared" si="1"/>
        <v>7.6685518192577559E-2</v>
      </c>
      <c r="J53" s="102">
        <f t="shared" si="2"/>
        <v>0.15853954655174149</v>
      </c>
      <c r="K53" s="102">
        <f t="shared" si="3"/>
        <v>0.17611205671757954</v>
      </c>
    </row>
    <row r="54" spans="1:11">
      <c r="A54" s="101" t="s">
        <v>79</v>
      </c>
      <c r="B54" s="102">
        <f t="shared" si="0"/>
        <v>0.15996315627878416</v>
      </c>
      <c r="C54" s="103">
        <v>3647</v>
      </c>
      <c r="D54" s="103">
        <v>3140</v>
      </c>
      <c r="E54" s="103">
        <v>4204</v>
      </c>
      <c r="F54" s="101">
        <v>22799</v>
      </c>
      <c r="G54" s="101">
        <v>17160</v>
      </c>
      <c r="H54" s="101">
        <v>30707</v>
      </c>
      <c r="I54" s="102">
        <f t="shared" si="1"/>
        <v>7.4442258442485379E-2</v>
      </c>
      <c r="J54" s="102">
        <f t="shared" si="2"/>
        <v>0.14844631315602838</v>
      </c>
      <c r="K54" s="102">
        <f t="shared" si="3"/>
        <v>0.16606612457583103</v>
      </c>
    </row>
    <row r="55" spans="1:11">
      <c r="A55" s="101" t="s">
        <v>81</v>
      </c>
      <c r="B55" s="102">
        <f t="shared" si="0"/>
        <v>0.22355088276135687</v>
      </c>
      <c r="C55" s="101">
        <v>28173</v>
      </c>
      <c r="D55" s="103">
        <v>23266</v>
      </c>
      <c r="E55" s="103">
        <v>33599</v>
      </c>
      <c r="F55" s="101">
        <v>126025</v>
      </c>
      <c r="G55" s="101">
        <v>94504</v>
      </c>
      <c r="H55" s="101">
        <v>168715</v>
      </c>
      <c r="I55" s="102">
        <f t="shared" si="1"/>
        <v>9.3750825823195869E-2</v>
      </c>
      <c r="J55" s="102">
        <f t="shared" si="2"/>
        <v>0.14784916815998014</v>
      </c>
      <c r="K55" s="102">
        <f t="shared" si="3"/>
        <v>0.17506739807322577</v>
      </c>
    </row>
    <row r="56" spans="1:11" ht="26">
      <c r="A56" s="101" t="s">
        <v>215</v>
      </c>
      <c r="B56" s="102">
        <f t="shared" si="0"/>
        <v>0.221598624060831</v>
      </c>
      <c r="C56" s="103">
        <v>2448</v>
      </c>
      <c r="D56" s="103">
        <v>2174</v>
      </c>
      <c r="E56" s="103">
        <v>2770</v>
      </c>
      <c r="F56" s="101">
        <v>11047</v>
      </c>
      <c r="G56" s="101">
        <v>8390</v>
      </c>
      <c r="H56" s="101">
        <v>14854</v>
      </c>
      <c r="I56" s="102">
        <f t="shared" si="1"/>
        <v>6.1805747831691203E-2</v>
      </c>
      <c r="J56" s="102">
        <f t="shared" si="2"/>
        <v>0.14572159917550764</v>
      </c>
      <c r="K56" s="102">
        <f t="shared" si="3"/>
        <v>0.15828687542339673</v>
      </c>
    </row>
    <row r="57" spans="1:11">
      <c r="A57" s="101" t="s">
        <v>83</v>
      </c>
      <c r="B57" s="102">
        <f t="shared" si="0"/>
        <v>0.13414986284229269</v>
      </c>
      <c r="C57" s="101">
        <v>55750</v>
      </c>
      <c r="D57" s="103">
        <v>46514</v>
      </c>
      <c r="E57" s="103">
        <v>66774</v>
      </c>
      <c r="F57" s="101">
        <v>415580</v>
      </c>
      <c r="G57" s="101">
        <v>273439</v>
      </c>
      <c r="H57" s="101">
        <v>669632</v>
      </c>
      <c r="I57" s="102">
        <f t="shared" si="1"/>
        <v>9.2234806293693614E-2</v>
      </c>
      <c r="J57" s="102">
        <f t="shared" si="2"/>
        <v>0.2284820779355636</v>
      </c>
      <c r="K57" s="102">
        <f t="shared" si="3"/>
        <v>0.24639667089834666</v>
      </c>
    </row>
    <row r="58" spans="1:11" ht="26">
      <c r="A58" s="101" t="s">
        <v>217</v>
      </c>
      <c r="B58" s="102">
        <f t="shared" si="0"/>
        <v>0.12631430155813372</v>
      </c>
      <c r="C58" s="101">
        <v>23234</v>
      </c>
      <c r="D58" s="103">
        <v>15957</v>
      </c>
      <c r="E58" s="103">
        <v>32552</v>
      </c>
      <c r="F58" s="101">
        <v>183938</v>
      </c>
      <c r="G58" s="101">
        <v>89427</v>
      </c>
      <c r="H58" s="101">
        <v>364110</v>
      </c>
      <c r="I58" s="102">
        <f t="shared" si="1"/>
        <v>0.18187275670181086</v>
      </c>
      <c r="J58" s="102">
        <f t="shared" si="2"/>
        <v>0.35817177800534844</v>
      </c>
      <c r="K58" s="102">
        <f t="shared" si="3"/>
        <v>0.40170228053849621</v>
      </c>
    </row>
    <row r="59" spans="1:11">
      <c r="A59" s="101" t="s">
        <v>85</v>
      </c>
      <c r="B59" s="102">
        <f t="shared" si="0"/>
        <v>0.25824926208203003</v>
      </c>
      <c r="C59" s="103">
        <v>5862</v>
      </c>
      <c r="D59" s="103">
        <v>4776</v>
      </c>
      <c r="E59" s="103">
        <v>7169</v>
      </c>
      <c r="F59" s="101">
        <v>22699</v>
      </c>
      <c r="G59" s="101">
        <v>17424</v>
      </c>
      <c r="H59" s="101">
        <v>29519</v>
      </c>
      <c r="I59" s="102">
        <f t="shared" si="1"/>
        <v>0.10361295887255977</v>
      </c>
      <c r="J59" s="102">
        <f t="shared" si="2"/>
        <v>0.13448611164008456</v>
      </c>
      <c r="K59" s="102">
        <f t="shared" si="3"/>
        <v>0.16977090289680399</v>
      </c>
    </row>
    <row r="60" spans="1:11">
      <c r="A60" s="101" t="s">
        <v>219</v>
      </c>
      <c r="B60" s="102">
        <f t="shared" si="0"/>
        <v>0.18528147337895245</v>
      </c>
      <c r="C60" s="101">
        <v>36418</v>
      </c>
      <c r="D60" s="103">
        <v>31602</v>
      </c>
      <c r="E60" s="103">
        <v>41683</v>
      </c>
      <c r="F60" s="101">
        <v>196555</v>
      </c>
      <c r="G60" s="101">
        <v>154220</v>
      </c>
      <c r="H60" s="101">
        <v>252272</v>
      </c>
      <c r="I60" s="102">
        <f t="shared" si="1"/>
        <v>7.0630857676774753E-2</v>
      </c>
      <c r="J60" s="102">
        <f t="shared" si="2"/>
        <v>0.12554278471691616</v>
      </c>
      <c r="K60" s="102">
        <f t="shared" si="3"/>
        <v>0.14404759231113434</v>
      </c>
    </row>
    <row r="61" spans="1:11">
      <c r="A61" s="101" t="s">
        <v>223</v>
      </c>
      <c r="B61" s="102">
        <f t="shared" si="0"/>
        <v>0.14708867931209499</v>
      </c>
      <c r="C61" s="101">
        <v>49846</v>
      </c>
      <c r="D61" s="103">
        <v>40147</v>
      </c>
      <c r="E61" s="103">
        <v>62208</v>
      </c>
      <c r="F61" s="101">
        <v>338884</v>
      </c>
      <c r="G61" s="101">
        <v>224659</v>
      </c>
      <c r="H61" s="101">
        <v>545892</v>
      </c>
      <c r="I61" s="102">
        <f t="shared" si="1"/>
        <v>0.11171833955041169</v>
      </c>
      <c r="J61" s="102">
        <f t="shared" si="2"/>
        <v>0.2264891471808187</v>
      </c>
      <c r="K61" s="102">
        <f t="shared" si="3"/>
        <v>0.25254370153024136</v>
      </c>
    </row>
    <row r="62" spans="1:11">
      <c r="A62" s="101" t="s">
        <v>151</v>
      </c>
      <c r="B62" s="102">
        <f t="shared" si="0"/>
        <v>0.18613218183497399</v>
      </c>
      <c r="C62" s="101">
        <v>213628</v>
      </c>
      <c r="D62" s="103">
        <v>184739</v>
      </c>
      <c r="E62" s="103">
        <v>246668</v>
      </c>
      <c r="F62" s="101">
        <v>1147722</v>
      </c>
      <c r="G62" s="101">
        <v>805921</v>
      </c>
      <c r="H62" s="101">
        <v>1638393</v>
      </c>
      <c r="I62" s="102">
        <f t="shared" si="1"/>
        <v>7.3749817546931495E-2</v>
      </c>
      <c r="J62" s="102">
        <f t="shared" si="2"/>
        <v>0.18099118356137919</v>
      </c>
      <c r="K62" s="102">
        <f t="shared" si="3"/>
        <v>0.19544012923438867</v>
      </c>
    </row>
    <row r="63" spans="1:11">
      <c r="A63" s="101" t="s">
        <v>153</v>
      </c>
      <c r="B63" s="102">
        <f t="shared" si="0"/>
        <v>0.23634715612961704</v>
      </c>
      <c r="C63" s="103">
        <v>1043</v>
      </c>
      <c r="D63" s="103">
        <v>869</v>
      </c>
      <c r="E63" s="103">
        <v>1221</v>
      </c>
      <c r="F63" s="103">
        <v>4413</v>
      </c>
      <c r="G63" s="101">
        <v>3331</v>
      </c>
      <c r="H63" s="101">
        <v>5805</v>
      </c>
      <c r="I63" s="102">
        <f t="shared" si="1"/>
        <v>8.6755701236049129E-2</v>
      </c>
      <c r="J63" s="102">
        <f t="shared" si="2"/>
        <v>0.14169567753528373</v>
      </c>
      <c r="K63" s="102">
        <f t="shared" si="3"/>
        <v>0.16614516763704482</v>
      </c>
    </row>
    <row r="64" spans="1:11">
      <c r="A64" s="101" t="s">
        <v>155</v>
      </c>
      <c r="B64" s="102">
        <f t="shared" si="0"/>
        <v>0.2594863575319718</v>
      </c>
      <c r="C64" s="101">
        <v>2942916</v>
      </c>
      <c r="D64" s="103">
        <v>2638480</v>
      </c>
      <c r="E64" s="103">
        <v>3289401</v>
      </c>
      <c r="F64" s="101">
        <v>11341313</v>
      </c>
      <c r="G64" s="101">
        <v>8695622</v>
      </c>
      <c r="H64" s="101">
        <v>15418974</v>
      </c>
      <c r="I64" s="102">
        <f t="shared" si="1"/>
        <v>5.6250634581981901E-2</v>
      </c>
      <c r="J64" s="102">
        <f t="shared" si="2"/>
        <v>0.14611712967950369</v>
      </c>
      <c r="K64" s="102">
        <f t="shared" si="3"/>
        <v>0.15657058943700938</v>
      </c>
    </row>
    <row r="65" spans="1:11">
      <c r="A65" s="101" t="s">
        <v>161</v>
      </c>
      <c r="B65" s="102">
        <f t="shared" si="0"/>
        <v>0.28412748763656975</v>
      </c>
      <c r="C65" s="101">
        <v>54638</v>
      </c>
      <c r="D65" s="103">
        <v>47275</v>
      </c>
      <c r="E65" s="103">
        <v>62325</v>
      </c>
      <c r="F65" s="101">
        <v>192301</v>
      </c>
      <c r="G65" s="101">
        <v>147466</v>
      </c>
      <c r="H65" s="101">
        <v>253169</v>
      </c>
      <c r="I65" s="102">
        <f t="shared" si="1"/>
        <v>7.0505360934974615E-2</v>
      </c>
      <c r="J65" s="102">
        <f t="shared" si="2"/>
        <v>0.13787234928085987</v>
      </c>
      <c r="K65" s="102">
        <f t="shared" si="3"/>
        <v>0.15485409460777735</v>
      </c>
    </row>
    <row r="66" spans="1:11">
      <c r="A66" s="101" t="s">
        <v>163</v>
      </c>
      <c r="B66" s="102">
        <f t="shared" si="0"/>
        <v>0.20658564098594354</v>
      </c>
      <c r="C66" s="101">
        <v>443007</v>
      </c>
      <c r="D66" s="103">
        <v>381689</v>
      </c>
      <c r="E66" s="103">
        <v>510976</v>
      </c>
      <c r="F66" s="101">
        <v>2144423</v>
      </c>
      <c r="G66" s="101">
        <v>1622391</v>
      </c>
      <c r="H66" s="101">
        <v>2896891</v>
      </c>
      <c r="I66" s="102">
        <f t="shared" si="1"/>
        <v>7.4417469764467878E-2</v>
      </c>
      <c r="J66" s="102">
        <f t="shared" si="2"/>
        <v>0.14789211884894488</v>
      </c>
      <c r="K66" s="102">
        <f t="shared" si="3"/>
        <v>0.16555977356766324</v>
      </c>
    </row>
    <row r="67" spans="1:11">
      <c r="A67" s="101" t="s">
        <v>139</v>
      </c>
      <c r="B67" s="102">
        <f t="shared" si="0"/>
        <v>0.24193666666552971</v>
      </c>
      <c r="C67" s="101">
        <v>709315</v>
      </c>
      <c r="D67" s="103">
        <v>606462</v>
      </c>
      <c r="E67" s="103">
        <v>849843</v>
      </c>
      <c r="F67" s="101">
        <v>2931821</v>
      </c>
      <c r="G67" s="101">
        <v>2430160</v>
      </c>
      <c r="H67" s="101">
        <v>3620068</v>
      </c>
      <c r="I67" s="102">
        <f t="shared" si="1"/>
        <v>8.6073865993873677E-2</v>
      </c>
      <c r="J67" s="102">
        <f t="shared" si="2"/>
        <v>0.10166727331259673</v>
      </c>
      <c r="K67" s="102">
        <f t="shared" si="3"/>
        <v>0.13321015302877467</v>
      </c>
    </row>
    <row r="68" spans="1:11" ht="26">
      <c r="A68" s="101" t="s">
        <v>385</v>
      </c>
      <c r="B68" s="102">
        <f t="shared" si="0"/>
        <v>0.42890442890442892</v>
      </c>
      <c r="C68" s="101">
        <v>184</v>
      </c>
      <c r="D68" s="101">
        <v>155</v>
      </c>
      <c r="E68" s="104">
        <v>221</v>
      </c>
      <c r="F68" s="101">
        <v>429</v>
      </c>
      <c r="G68" s="101">
        <v>347</v>
      </c>
      <c r="H68" s="101">
        <v>536</v>
      </c>
      <c r="I68" s="102">
        <f t="shared" si="1"/>
        <v>9.0494281785333211E-2</v>
      </c>
      <c r="J68" s="102">
        <f t="shared" si="2"/>
        <v>0.11092076049080174</v>
      </c>
      <c r="K68" s="102">
        <f t="shared" si="3"/>
        <v>0.14315247166465933</v>
      </c>
    </row>
    <row r="69" spans="1:11">
      <c r="A69" s="101" t="s">
        <v>375</v>
      </c>
      <c r="B69" s="102">
        <f t="shared" si="0"/>
        <v>0.33587471667010099</v>
      </c>
      <c r="C69" s="103">
        <v>1630</v>
      </c>
      <c r="D69" s="103">
        <v>1338</v>
      </c>
      <c r="E69" s="103">
        <v>2034</v>
      </c>
      <c r="F69" s="103">
        <v>4853</v>
      </c>
      <c r="G69" s="101">
        <v>3751</v>
      </c>
      <c r="H69" s="101">
        <v>6377</v>
      </c>
      <c r="I69" s="102">
        <f t="shared" si="1"/>
        <v>0.10684396324498252</v>
      </c>
      <c r="J69" s="102">
        <f t="shared" si="2"/>
        <v>0.13537635107994497</v>
      </c>
      <c r="K69" s="102">
        <f t="shared" si="3"/>
        <v>0.17245981825809656</v>
      </c>
    </row>
    <row r="70" spans="1:11">
      <c r="A70" s="101" t="s">
        <v>383</v>
      </c>
      <c r="B70" s="102">
        <f t="shared" ref="B70:B133" si="4">C70/F70</f>
        <v>0.46913580246913578</v>
      </c>
      <c r="C70" s="101">
        <v>380</v>
      </c>
      <c r="D70" s="101">
        <v>328</v>
      </c>
      <c r="E70" s="104">
        <v>441</v>
      </c>
      <c r="F70" s="101">
        <v>810</v>
      </c>
      <c r="G70" s="101">
        <v>652</v>
      </c>
      <c r="H70" s="101">
        <v>1018</v>
      </c>
      <c r="I70" s="102">
        <f t="shared" ref="I70:I133" si="5">LN(E70/D70)/2/1.96</f>
        <v>7.5518180373138316E-2</v>
      </c>
      <c r="J70" s="102">
        <f t="shared" ref="J70:J133" si="6">LN(H70/G70)/2/1.96</f>
        <v>0.11366087632240182</v>
      </c>
      <c r="K70" s="102">
        <f t="shared" ref="K70:K133" si="7">SQRT(I70^2+J70^2)</f>
        <v>0.13646168097032285</v>
      </c>
    </row>
    <row r="71" spans="1:11">
      <c r="A71" s="101" t="s">
        <v>377</v>
      </c>
      <c r="B71" s="102">
        <f t="shared" si="4"/>
        <v>0.2877483212436267</v>
      </c>
      <c r="C71" s="101">
        <v>28839</v>
      </c>
      <c r="D71" s="103">
        <v>24735</v>
      </c>
      <c r="E71" s="103">
        <v>33939</v>
      </c>
      <c r="F71" s="101">
        <v>100223</v>
      </c>
      <c r="G71" s="101">
        <v>75433</v>
      </c>
      <c r="H71" s="101">
        <v>139219</v>
      </c>
      <c r="I71" s="102">
        <f t="shared" si="5"/>
        <v>8.070039564611417E-2</v>
      </c>
      <c r="J71" s="102">
        <f t="shared" si="6"/>
        <v>0.15632739484439509</v>
      </c>
      <c r="K71" s="102">
        <f t="shared" si="7"/>
        <v>0.17592841793262046</v>
      </c>
    </row>
    <row r="72" spans="1:11">
      <c r="A72" s="101" t="s">
        <v>387</v>
      </c>
      <c r="B72" s="102">
        <f t="shared" si="4"/>
        <v>0.37833594976452117</v>
      </c>
      <c r="C72" s="101">
        <v>241</v>
      </c>
      <c r="D72" s="101">
        <v>208</v>
      </c>
      <c r="E72" s="104">
        <v>277</v>
      </c>
      <c r="F72" s="101">
        <v>637</v>
      </c>
      <c r="G72" s="101">
        <v>509</v>
      </c>
      <c r="H72" s="101">
        <v>801</v>
      </c>
      <c r="I72" s="102">
        <f t="shared" si="5"/>
        <v>7.3081486348474611E-2</v>
      </c>
      <c r="J72" s="102">
        <f t="shared" si="6"/>
        <v>0.11566656390761136</v>
      </c>
      <c r="K72" s="102">
        <f t="shared" si="7"/>
        <v>0.13681979993076962</v>
      </c>
    </row>
    <row r="73" spans="1:11">
      <c r="A73" s="101" t="s">
        <v>379</v>
      </c>
      <c r="B73" s="102">
        <f t="shared" si="4"/>
        <v>0.41843559174178541</v>
      </c>
      <c r="C73" s="103">
        <v>1439</v>
      </c>
      <c r="D73" s="103">
        <v>1264</v>
      </c>
      <c r="E73" s="103">
        <v>1636</v>
      </c>
      <c r="F73" s="103">
        <v>3439</v>
      </c>
      <c r="G73" s="101">
        <v>2706</v>
      </c>
      <c r="H73" s="101">
        <v>4319</v>
      </c>
      <c r="I73" s="102">
        <f t="shared" si="5"/>
        <v>6.5809424095890218E-2</v>
      </c>
      <c r="J73" s="102">
        <f t="shared" si="6"/>
        <v>0.11927356230356322</v>
      </c>
      <c r="K73" s="102">
        <f t="shared" si="7"/>
        <v>0.13622431120917702</v>
      </c>
    </row>
    <row r="74" spans="1:11">
      <c r="A74" s="101" t="s">
        <v>389</v>
      </c>
      <c r="B74" s="102">
        <f t="shared" si="4"/>
        <v>0.31889763779527558</v>
      </c>
      <c r="C74" s="101">
        <v>162</v>
      </c>
      <c r="D74" s="101">
        <v>139</v>
      </c>
      <c r="E74" s="104">
        <v>191</v>
      </c>
      <c r="F74" s="101">
        <v>508</v>
      </c>
      <c r="G74" s="101">
        <v>402</v>
      </c>
      <c r="H74" s="101">
        <v>649</v>
      </c>
      <c r="I74" s="102">
        <f t="shared" si="5"/>
        <v>8.1071299723453588E-2</v>
      </c>
      <c r="J74" s="102">
        <f t="shared" si="6"/>
        <v>0.12218893573598698</v>
      </c>
      <c r="K74" s="102">
        <f t="shared" si="7"/>
        <v>0.14663796116675654</v>
      </c>
    </row>
    <row r="75" spans="1:11">
      <c r="A75" s="101" t="s">
        <v>381</v>
      </c>
      <c r="B75" s="102">
        <f t="shared" si="4"/>
        <v>0.45136186770428016</v>
      </c>
      <c r="C75" s="101">
        <v>696</v>
      </c>
      <c r="D75" s="101">
        <v>557</v>
      </c>
      <c r="E75" s="104">
        <v>863</v>
      </c>
      <c r="F75" s="103">
        <v>1542</v>
      </c>
      <c r="G75" s="101">
        <v>1130</v>
      </c>
      <c r="H75" s="101">
        <v>2126</v>
      </c>
      <c r="I75" s="102">
        <f t="shared" si="5"/>
        <v>0.11169628856024079</v>
      </c>
      <c r="J75" s="102">
        <f t="shared" si="6"/>
        <v>0.16123077734579258</v>
      </c>
      <c r="K75" s="102">
        <f t="shared" si="7"/>
        <v>0.19614133792156391</v>
      </c>
    </row>
    <row r="76" spans="1:11">
      <c r="A76" s="101" t="s">
        <v>169</v>
      </c>
      <c r="B76" s="102">
        <f t="shared" si="4"/>
        <v>0.34081323781656747</v>
      </c>
      <c r="C76" s="101">
        <v>33778</v>
      </c>
      <c r="D76" s="103">
        <v>30004</v>
      </c>
      <c r="E76" s="103">
        <v>37946</v>
      </c>
      <c r="F76" s="101">
        <v>99110</v>
      </c>
      <c r="G76" s="101">
        <v>79571</v>
      </c>
      <c r="H76" s="101">
        <v>125665</v>
      </c>
      <c r="I76" s="102">
        <f t="shared" si="5"/>
        <v>5.9906477126161213E-2</v>
      </c>
      <c r="J76" s="102">
        <f t="shared" si="6"/>
        <v>0.11657396204883308</v>
      </c>
      <c r="K76" s="102">
        <f t="shared" si="7"/>
        <v>0.13106591711589269</v>
      </c>
    </row>
    <row r="77" spans="1:11">
      <c r="A77" s="101" t="s">
        <v>171</v>
      </c>
      <c r="B77" s="102">
        <f t="shared" si="4"/>
        <v>0.25810072739478701</v>
      </c>
      <c r="C77" s="101">
        <v>422140</v>
      </c>
      <c r="D77" s="103">
        <v>375836</v>
      </c>
      <c r="E77" s="103">
        <v>471454</v>
      </c>
      <c r="F77" s="101">
        <v>1635563</v>
      </c>
      <c r="G77" s="101">
        <v>1282430</v>
      </c>
      <c r="H77" s="101">
        <v>2128315</v>
      </c>
      <c r="I77" s="102">
        <f t="shared" si="5"/>
        <v>5.7823637324308237E-2</v>
      </c>
      <c r="J77" s="102">
        <f t="shared" si="6"/>
        <v>0.12922802835812841</v>
      </c>
      <c r="K77" s="102">
        <f t="shared" si="7"/>
        <v>0.14157491425652488</v>
      </c>
    </row>
    <row r="78" spans="1:11">
      <c r="A78" s="101" t="s">
        <v>173</v>
      </c>
      <c r="B78" s="102">
        <f t="shared" si="4"/>
        <v>0.26716697936210132</v>
      </c>
      <c r="C78" s="101">
        <v>14952</v>
      </c>
      <c r="D78" s="103">
        <v>12968</v>
      </c>
      <c r="E78" s="103">
        <v>17149</v>
      </c>
      <c r="F78" s="101">
        <v>55965</v>
      </c>
      <c r="G78" s="101">
        <v>41810</v>
      </c>
      <c r="H78" s="101">
        <v>78731</v>
      </c>
      <c r="I78" s="102">
        <f t="shared" si="5"/>
        <v>7.1289560826692619E-2</v>
      </c>
      <c r="J78" s="102">
        <f t="shared" si="6"/>
        <v>0.16145444729228278</v>
      </c>
      <c r="K78" s="102">
        <f t="shared" si="7"/>
        <v>0.17649288946957389</v>
      </c>
    </row>
    <row r="79" spans="1:11">
      <c r="A79" s="101" t="s">
        <v>175</v>
      </c>
      <c r="B79" s="102">
        <f t="shared" si="4"/>
        <v>0.21452612100407639</v>
      </c>
      <c r="C79" s="101">
        <v>31997</v>
      </c>
      <c r="D79" s="103">
        <v>25707</v>
      </c>
      <c r="E79" s="103">
        <v>37391</v>
      </c>
      <c r="F79" s="101">
        <v>149152</v>
      </c>
      <c r="G79" s="101">
        <v>115814</v>
      </c>
      <c r="H79" s="101">
        <v>195214</v>
      </c>
      <c r="I79" s="102">
        <f t="shared" si="5"/>
        <v>9.5578241172271011E-2</v>
      </c>
      <c r="J79" s="102">
        <f t="shared" si="6"/>
        <v>0.13319156550692243</v>
      </c>
      <c r="K79" s="102">
        <f t="shared" si="7"/>
        <v>0.16393655268965984</v>
      </c>
    </row>
    <row r="80" spans="1:11">
      <c r="A80" s="101" t="s">
        <v>159</v>
      </c>
      <c r="B80" s="102">
        <f t="shared" si="4"/>
        <v>0.10975609756097561</v>
      </c>
      <c r="C80" s="101">
        <v>126</v>
      </c>
      <c r="D80" s="101">
        <v>113</v>
      </c>
      <c r="E80" s="104">
        <v>143</v>
      </c>
      <c r="F80" s="103">
        <v>1148</v>
      </c>
      <c r="G80" s="101">
        <v>814</v>
      </c>
      <c r="H80" s="101">
        <v>1660</v>
      </c>
      <c r="I80" s="102">
        <f t="shared" si="5"/>
        <v>6.0065513149889456E-2</v>
      </c>
      <c r="J80" s="102">
        <f t="shared" si="6"/>
        <v>0.18178890697654301</v>
      </c>
      <c r="K80" s="102">
        <f t="shared" si="7"/>
        <v>0.19145514505932129</v>
      </c>
    </row>
    <row r="81" spans="1:11">
      <c r="A81" s="101" t="s">
        <v>37</v>
      </c>
      <c r="B81" s="102">
        <f t="shared" si="4"/>
        <v>0.2691475551709217</v>
      </c>
      <c r="C81" s="103">
        <v>1244</v>
      </c>
      <c r="D81" s="103">
        <v>1047</v>
      </c>
      <c r="E81" s="103">
        <v>1507</v>
      </c>
      <c r="F81" s="103">
        <v>4622</v>
      </c>
      <c r="G81" s="101">
        <v>3684</v>
      </c>
      <c r="H81" s="101">
        <v>6001</v>
      </c>
      <c r="I81" s="102">
        <f t="shared" si="5"/>
        <v>9.2906119325499636E-2</v>
      </c>
      <c r="J81" s="102">
        <f t="shared" si="6"/>
        <v>0.12447117439140698</v>
      </c>
      <c r="K81" s="102">
        <f t="shared" si="7"/>
        <v>0.15532102324701583</v>
      </c>
    </row>
    <row r="82" spans="1:11">
      <c r="A82" s="101" t="s">
        <v>177</v>
      </c>
      <c r="B82" s="102">
        <f t="shared" si="4"/>
        <v>0.29764640784444929</v>
      </c>
      <c r="C82" s="101">
        <v>115652</v>
      </c>
      <c r="D82" s="103">
        <v>101106</v>
      </c>
      <c r="E82" s="103">
        <v>132711</v>
      </c>
      <c r="F82" s="101">
        <v>388555</v>
      </c>
      <c r="G82" s="101">
        <v>304598</v>
      </c>
      <c r="H82" s="101">
        <v>494445</v>
      </c>
      <c r="I82" s="102">
        <f t="shared" si="5"/>
        <v>6.9388867398340562E-2</v>
      </c>
      <c r="J82" s="102">
        <f t="shared" si="6"/>
        <v>0.1235824099407186</v>
      </c>
      <c r="K82" s="102">
        <f t="shared" si="7"/>
        <v>0.14173012017768247</v>
      </c>
    </row>
    <row r="83" spans="1:11">
      <c r="A83" s="101" t="s">
        <v>179</v>
      </c>
      <c r="B83" s="102">
        <f t="shared" si="4"/>
        <v>0.21129490011713928</v>
      </c>
      <c r="C83" s="101">
        <v>161259</v>
      </c>
      <c r="D83" s="103">
        <v>139929</v>
      </c>
      <c r="E83" s="103">
        <v>185364</v>
      </c>
      <c r="F83" s="101">
        <v>763194</v>
      </c>
      <c r="G83" s="101">
        <v>576556</v>
      </c>
      <c r="H83" s="101">
        <v>1032639</v>
      </c>
      <c r="I83" s="102">
        <f t="shared" si="5"/>
        <v>7.1731201124588306E-2</v>
      </c>
      <c r="J83" s="102">
        <f t="shared" si="6"/>
        <v>0.14867358866805414</v>
      </c>
      <c r="K83" s="102">
        <f t="shared" si="7"/>
        <v>0.16507332062515095</v>
      </c>
    </row>
    <row r="84" spans="1:11">
      <c r="A84" s="101" t="s">
        <v>165</v>
      </c>
      <c r="B84" s="102">
        <f t="shared" si="4"/>
        <v>0.17969392195735215</v>
      </c>
      <c r="C84" s="101">
        <v>14865</v>
      </c>
      <c r="D84" s="103">
        <v>12159</v>
      </c>
      <c r="E84" s="103">
        <v>17866</v>
      </c>
      <c r="F84" s="101">
        <v>82724</v>
      </c>
      <c r="G84" s="101">
        <v>61557</v>
      </c>
      <c r="H84" s="101">
        <v>115821</v>
      </c>
      <c r="I84" s="102">
        <f t="shared" si="5"/>
        <v>9.8170874736062785E-2</v>
      </c>
      <c r="J84" s="102">
        <f t="shared" si="6"/>
        <v>0.1612454900530681</v>
      </c>
      <c r="K84" s="102">
        <f t="shared" si="7"/>
        <v>0.18877931218461894</v>
      </c>
    </row>
    <row r="85" spans="1:11">
      <c r="A85" s="101" t="s">
        <v>183</v>
      </c>
      <c r="B85" s="102">
        <f t="shared" si="4"/>
        <v>0.23645317170426303</v>
      </c>
      <c r="C85" s="101">
        <v>76970</v>
      </c>
      <c r="D85" s="103">
        <v>64908</v>
      </c>
      <c r="E85" s="103">
        <v>89371</v>
      </c>
      <c r="F85" s="101">
        <v>325519</v>
      </c>
      <c r="G85" s="101">
        <v>258245</v>
      </c>
      <c r="H85" s="101">
        <v>429705</v>
      </c>
      <c r="I85" s="102">
        <f t="shared" si="5"/>
        <v>8.1588102574127672E-2</v>
      </c>
      <c r="J85" s="102">
        <f t="shared" si="6"/>
        <v>0.12989545408425671</v>
      </c>
      <c r="K85" s="102">
        <f t="shared" si="7"/>
        <v>0.1533931141655375</v>
      </c>
    </row>
    <row r="86" spans="1:11">
      <c r="A86" s="101" t="s">
        <v>185</v>
      </c>
      <c r="B86" s="102">
        <f t="shared" si="4"/>
        <v>0.19670234307202777</v>
      </c>
      <c r="C86" s="103">
        <v>2040</v>
      </c>
      <c r="D86" s="103">
        <v>1765</v>
      </c>
      <c r="E86" s="103">
        <v>2359</v>
      </c>
      <c r="F86" s="101">
        <v>10371</v>
      </c>
      <c r="G86" s="101">
        <v>7061</v>
      </c>
      <c r="H86" s="101">
        <v>15261</v>
      </c>
      <c r="I86" s="102">
        <f t="shared" si="5"/>
        <v>7.4001813785785173E-2</v>
      </c>
      <c r="J86" s="102">
        <f t="shared" si="6"/>
        <v>0.19661068111595101</v>
      </c>
      <c r="K86" s="102">
        <f t="shared" si="7"/>
        <v>0.21007624418878065</v>
      </c>
    </row>
    <row r="87" spans="1:11">
      <c r="A87" s="101" t="s">
        <v>543</v>
      </c>
      <c r="B87" s="102">
        <f t="shared" si="4"/>
        <v>0.28334952759630261</v>
      </c>
      <c r="C87" s="101">
        <v>88651</v>
      </c>
      <c r="D87" s="103">
        <v>77605</v>
      </c>
      <c r="E87" s="103">
        <v>101988</v>
      </c>
      <c r="F87" s="101">
        <v>312868</v>
      </c>
      <c r="G87" s="101">
        <v>251070</v>
      </c>
      <c r="H87" s="101">
        <v>398503</v>
      </c>
      <c r="I87" s="102">
        <f t="shared" si="5"/>
        <v>6.9699821735036152E-2</v>
      </c>
      <c r="J87" s="102">
        <f t="shared" si="6"/>
        <v>0.11785286778569035</v>
      </c>
      <c r="K87" s="102">
        <f t="shared" si="7"/>
        <v>0.1369210122486948</v>
      </c>
    </row>
    <row r="88" spans="1:11">
      <c r="A88" s="101" t="s">
        <v>57</v>
      </c>
      <c r="B88" s="102">
        <f t="shared" si="4"/>
        <v>0.22016548840705824</v>
      </c>
      <c r="C88" s="101">
        <v>85518</v>
      </c>
      <c r="D88" s="103">
        <v>73704</v>
      </c>
      <c r="E88" s="103">
        <v>99534</v>
      </c>
      <c r="F88" s="101">
        <v>388426</v>
      </c>
      <c r="G88" s="101">
        <v>269922</v>
      </c>
      <c r="H88" s="101">
        <v>569174</v>
      </c>
      <c r="I88" s="102">
        <f t="shared" si="5"/>
        <v>7.6643424115194425E-2</v>
      </c>
      <c r="J88" s="102">
        <f t="shared" si="6"/>
        <v>0.19031968333025565</v>
      </c>
      <c r="K88" s="102">
        <f t="shared" si="7"/>
        <v>0.20517260129712825</v>
      </c>
    </row>
    <row r="89" spans="1:11" ht="26">
      <c r="A89" s="101" t="s">
        <v>61</v>
      </c>
      <c r="B89" s="102">
        <f t="shared" si="4"/>
        <v>0.3511239828989105</v>
      </c>
      <c r="C89" s="101">
        <v>35644</v>
      </c>
      <c r="D89" s="103">
        <v>30521</v>
      </c>
      <c r="E89" s="103">
        <v>41545</v>
      </c>
      <c r="F89" s="101">
        <v>101514</v>
      </c>
      <c r="G89" s="101">
        <v>72392</v>
      </c>
      <c r="H89" s="101">
        <v>147908</v>
      </c>
      <c r="I89" s="102">
        <f t="shared" si="5"/>
        <v>7.8663828019827686E-2</v>
      </c>
      <c r="J89" s="102">
        <f t="shared" si="6"/>
        <v>0.18226904663439694</v>
      </c>
      <c r="K89" s="102">
        <f t="shared" si="7"/>
        <v>0.19851952850977911</v>
      </c>
    </row>
    <row r="90" spans="1:11">
      <c r="A90" s="101" t="s">
        <v>65</v>
      </c>
      <c r="B90" s="102">
        <f t="shared" si="4"/>
        <v>0.26641933899137743</v>
      </c>
      <c r="C90" s="101">
        <v>15727</v>
      </c>
      <c r="D90" s="103">
        <v>13522</v>
      </c>
      <c r="E90" s="103">
        <v>18414</v>
      </c>
      <c r="F90" s="101">
        <v>59031</v>
      </c>
      <c r="G90" s="101">
        <v>42984</v>
      </c>
      <c r="H90" s="101">
        <v>85001</v>
      </c>
      <c r="I90" s="102">
        <f t="shared" si="5"/>
        <v>7.8773789846216302E-2</v>
      </c>
      <c r="J90" s="102">
        <f t="shared" si="6"/>
        <v>0.17393751727052931</v>
      </c>
      <c r="K90" s="102">
        <f t="shared" si="7"/>
        <v>0.19094389197083925</v>
      </c>
    </row>
    <row r="91" spans="1:11">
      <c r="A91" s="101" t="s">
        <v>67</v>
      </c>
      <c r="B91" s="102">
        <f t="shared" si="4"/>
        <v>0.22771052840286571</v>
      </c>
      <c r="C91" s="101">
        <v>310088</v>
      </c>
      <c r="D91" s="103">
        <v>267665</v>
      </c>
      <c r="E91" s="103">
        <v>359172</v>
      </c>
      <c r="F91" s="101">
        <v>1361764</v>
      </c>
      <c r="G91" s="101">
        <v>952188</v>
      </c>
      <c r="H91" s="101">
        <v>2023649</v>
      </c>
      <c r="I91" s="102">
        <f t="shared" si="5"/>
        <v>7.5016628514866332E-2</v>
      </c>
      <c r="J91" s="102">
        <f t="shared" si="6"/>
        <v>0.19232017910960786</v>
      </c>
      <c r="K91" s="102">
        <f t="shared" si="7"/>
        <v>0.20643290882630391</v>
      </c>
    </row>
    <row r="92" spans="1:11">
      <c r="A92" s="101" t="s">
        <v>69</v>
      </c>
      <c r="B92" s="102">
        <f t="shared" si="4"/>
        <v>0.14686691416357295</v>
      </c>
      <c r="C92" s="103">
        <v>2611</v>
      </c>
      <c r="D92" s="103">
        <v>1849</v>
      </c>
      <c r="E92" s="103">
        <v>3557</v>
      </c>
      <c r="F92" s="101">
        <v>17778</v>
      </c>
      <c r="G92" s="101">
        <v>10400</v>
      </c>
      <c r="H92" s="101">
        <v>30240</v>
      </c>
      <c r="I92" s="102">
        <f t="shared" si="5"/>
        <v>0.16690626034727815</v>
      </c>
      <c r="J92" s="102">
        <f t="shared" si="6"/>
        <v>0.27228564927653198</v>
      </c>
      <c r="K92" s="102">
        <f t="shared" si="7"/>
        <v>0.31936996500149473</v>
      </c>
    </row>
    <row r="93" spans="1:11">
      <c r="A93" s="101" t="s">
        <v>71</v>
      </c>
      <c r="B93" s="102">
        <f t="shared" si="4"/>
        <v>0.24996760399118828</v>
      </c>
      <c r="C93" s="103">
        <v>3858</v>
      </c>
      <c r="D93" s="103">
        <v>3373</v>
      </c>
      <c r="E93" s="103">
        <v>4359</v>
      </c>
      <c r="F93" s="101">
        <v>15434</v>
      </c>
      <c r="G93" s="101">
        <v>11250</v>
      </c>
      <c r="H93" s="101">
        <v>21446</v>
      </c>
      <c r="I93" s="102">
        <f t="shared" si="5"/>
        <v>6.5418397238964879E-2</v>
      </c>
      <c r="J93" s="102">
        <f t="shared" si="6"/>
        <v>0.16458418855804202</v>
      </c>
      <c r="K93" s="102">
        <f t="shared" si="7"/>
        <v>0.17710878527228438</v>
      </c>
    </row>
    <row r="94" spans="1:11">
      <c r="A94" s="101" t="s">
        <v>20</v>
      </c>
      <c r="B94" s="102">
        <f t="shared" si="4"/>
        <v>0.26656999770038581</v>
      </c>
      <c r="C94" s="101">
        <v>41731</v>
      </c>
      <c r="D94" s="103">
        <v>35757</v>
      </c>
      <c r="E94" s="103">
        <v>48533</v>
      </c>
      <c r="F94" s="101">
        <v>156548</v>
      </c>
      <c r="G94" s="101">
        <v>108596</v>
      </c>
      <c r="H94" s="101">
        <v>227692</v>
      </c>
      <c r="I94" s="102">
        <f t="shared" si="5"/>
        <v>7.7933144074066513E-2</v>
      </c>
      <c r="J94" s="102">
        <f t="shared" si="6"/>
        <v>0.18886715920799052</v>
      </c>
      <c r="K94" s="102">
        <f t="shared" si="7"/>
        <v>0.20431441156356459</v>
      </c>
    </row>
    <row r="95" spans="1:11">
      <c r="A95" s="101" t="s">
        <v>23</v>
      </c>
      <c r="B95" s="102">
        <f t="shared" si="4"/>
        <v>0.33885274985215846</v>
      </c>
      <c r="C95" s="103">
        <v>1719</v>
      </c>
      <c r="D95" s="103">
        <v>1497</v>
      </c>
      <c r="E95" s="103">
        <v>1983</v>
      </c>
      <c r="F95" s="103">
        <v>5073</v>
      </c>
      <c r="G95" s="101">
        <v>3809</v>
      </c>
      <c r="H95" s="101">
        <v>7015</v>
      </c>
      <c r="I95" s="102">
        <f t="shared" si="5"/>
        <v>7.1721363290859111E-2</v>
      </c>
      <c r="J95" s="102">
        <f t="shared" si="6"/>
        <v>0.15578674134131565</v>
      </c>
      <c r="K95" s="102">
        <f t="shared" si="7"/>
        <v>0.17150353561966405</v>
      </c>
    </row>
    <row r="96" spans="1:11">
      <c r="A96" s="101" t="s">
        <v>25</v>
      </c>
      <c r="B96" s="102">
        <f t="shared" si="4"/>
        <v>0.27436823104693142</v>
      </c>
      <c r="C96" s="103">
        <v>2432</v>
      </c>
      <c r="D96" s="103">
        <v>1815</v>
      </c>
      <c r="E96" s="103">
        <v>3202</v>
      </c>
      <c r="F96" s="103">
        <v>8864</v>
      </c>
      <c r="G96" s="101">
        <v>6011</v>
      </c>
      <c r="H96" s="101">
        <v>12977</v>
      </c>
      <c r="I96" s="102">
        <f t="shared" si="5"/>
        <v>0.14481891501472163</v>
      </c>
      <c r="J96" s="102">
        <f t="shared" si="6"/>
        <v>0.19632332543318076</v>
      </c>
      <c r="K96" s="102">
        <f t="shared" si="7"/>
        <v>0.24395771407189357</v>
      </c>
    </row>
    <row r="97" spans="1:11">
      <c r="A97" s="101" t="s">
        <v>27</v>
      </c>
      <c r="B97" s="102">
        <f t="shared" si="4"/>
        <v>0.28599833330896651</v>
      </c>
      <c r="C97" s="101">
        <v>19562</v>
      </c>
      <c r="D97" s="103">
        <v>16457</v>
      </c>
      <c r="E97" s="103">
        <v>23088</v>
      </c>
      <c r="F97" s="101">
        <v>68399</v>
      </c>
      <c r="G97" s="101">
        <v>49345</v>
      </c>
      <c r="H97" s="101">
        <v>99396</v>
      </c>
      <c r="I97" s="102">
        <f t="shared" si="5"/>
        <v>8.6367878423027858E-2</v>
      </c>
      <c r="J97" s="102">
        <f t="shared" si="6"/>
        <v>0.17864169076024411</v>
      </c>
      <c r="K97" s="102">
        <f t="shared" si="7"/>
        <v>0.19842445439253098</v>
      </c>
    </row>
    <row r="98" spans="1:11">
      <c r="A98" s="101" t="s">
        <v>29</v>
      </c>
      <c r="B98" s="102">
        <f t="shared" si="4"/>
        <v>0.26353604505926992</v>
      </c>
      <c r="C98" s="101">
        <v>268383</v>
      </c>
      <c r="D98" s="103">
        <v>245079</v>
      </c>
      <c r="E98" s="103">
        <v>293270</v>
      </c>
      <c r="F98" s="101">
        <v>1018392</v>
      </c>
      <c r="G98" s="101">
        <v>743662</v>
      </c>
      <c r="H98" s="101">
        <v>1470742</v>
      </c>
      <c r="I98" s="102">
        <f t="shared" si="5"/>
        <v>4.5794152768543595E-2</v>
      </c>
      <c r="J98" s="102">
        <f t="shared" si="6"/>
        <v>0.17396318464190852</v>
      </c>
      <c r="K98" s="102">
        <f t="shared" si="7"/>
        <v>0.17988967185067481</v>
      </c>
    </row>
    <row r="99" spans="1:11">
      <c r="A99" s="101" t="s">
        <v>31</v>
      </c>
      <c r="B99" s="102">
        <f t="shared" si="4"/>
        <v>0.19708460304933761</v>
      </c>
      <c r="C99" s="101">
        <v>117126</v>
      </c>
      <c r="D99" s="103">
        <v>104804</v>
      </c>
      <c r="E99" s="103">
        <v>130053</v>
      </c>
      <c r="F99" s="101">
        <v>594293</v>
      </c>
      <c r="G99" s="101">
        <v>446614</v>
      </c>
      <c r="H99" s="101">
        <v>848100</v>
      </c>
      <c r="I99" s="102">
        <f t="shared" si="5"/>
        <v>5.5063806270880367E-2</v>
      </c>
      <c r="J99" s="102">
        <f t="shared" si="6"/>
        <v>0.16359792512514068</v>
      </c>
      <c r="K99" s="102">
        <f t="shared" si="7"/>
        <v>0.17261605912048908</v>
      </c>
    </row>
    <row r="100" spans="1:11">
      <c r="A100" s="101" t="s">
        <v>33</v>
      </c>
      <c r="B100" s="102">
        <f t="shared" si="4"/>
        <v>0.23303534839953252</v>
      </c>
      <c r="C100" s="101">
        <v>92124</v>
      </c>
      <c r="D100" s="103">
        <v>76341</v>
      </c>
      <c r="E100" s="103">
        <v>109889</v>
      </c>
      <c r="F100" s="101">
        <v>395322</v>
      </c>
      <c r="G100" s="101">
        <v>264112</v>
      </c>
      <c r="H100" s="101">
        <v>614991</v>
      </c>
      <c r="I100" s="102">
        <f t="shared" si="5"/>
        <v>9.2923627266428693E-2</v>
      </c>
      <c r="J100" s="102">
        <f t="shared" si="6"/>
        <v>0.2156210147826304</v>
      </c>
      <c r="K100" s="102">
        <f t="shared" si="7"/>
        <v>0.23479187064343068</v>
      </c>
    </row>
    <row r="101" spans="1:11">
      <c r="A101" s="101" t="s">
        <v>35</v>
      </c>
      <c r="B101" s="102">
        <f t="shared" si="4"/>
        <v>0.29282683508662155</v>
      </c>
      <c r="C101" s="101">
        <v>59903</v>
      </c>
      <c r="D101" s="103">
        <v>52460</v>
      </c>
      <c r="E101" s="103">
        <v>68640</v>
      </c>
      <c r="F101" s="101">
        <v>204568</v>
      </c>
      <c r="G101" s="101">
        <v>155399</v>
      </c>
      <c r="H101" s="101">
        <v>276982</v>
      </c>
      <c r="I101" s="102">
        <f t="shared" si="5"/>
        <v>6.8577673658413066E-2</v>
      </c>
      <c r="J101" s="102">
        <f t="shared" si="6"/>
        <v>0.14743788755613629</v>
      </c>
      <c r="K101" s="102">
        <f t="shared" si="7"/>
        <v>0.16260635907434767</v>
      </c>
    </row>
    <row r="102" spans="1:11">
      <c r="A102" s="101" t="s">
        <v>39</v>
      </c>
      <c r="B102" s="102">
        <f t="shared" si="4"/>
        <v>0.30145222853213749</v>
      </c>
      <c r="C102" s="101">
        <v>120126</v>
      </c>
      <c r="D102" s="103">
        <v>102270</v>
      </c>
      <c r="E102" s="103">
        <v>140383</v>
      </c>
      <c r="F102" s="101">
        <v>398491</v>
      </c>
      <c r="G102" s="101">
        <v>298453</v>
      </c>
      <c r="H102" s="101">
        <v>540421</v>
      </c>
      <c r="I102" s="102">
        <f t="shared" si="5"/>
        <v>8.0805619087146535E-2</v>
      </c>
      <c r="J102" s="102">
        <f t="shared" si="6"/>
        <v>0.15146326503456645</v>
      </c>
      <c r="K102" s="102">
        <f t="shared" si="7"/>
        <v>0.1716702325127695</v>
      </c>
    </row>
    <row r="103" spans="1:11">
      <c r="A103" s="101" t="s">
        <v>41</v>
      </c>
      <c r="B103" s="102">
        <f t="shared" si="4"/>
        <v>0.23794375666147413</v>
      </c>
      <c r="C103" s="101">
        <v>29022</v>
      </c>
      <c r="D103" s="103">
        <v>25638</v>
      </c>
      <c r="E103" s="103">
        <v>33107</v>
      </c>
      <c r="F103" s="101">
        <v>121970</v>
      </c>
      <c r="G103" s="101">
        <v>88220</v>
      </c>
      <c r="H103" s="101">
        <v>169639</v>
      </c>
      <c r="I103" s="102">
        <f t="shared" si="5"/>
        <v>6.5221712881834815E-2</v>
      </c>
      <c r="J103" s="102">
        <f t="shared" si="6"/>
        <v>0.16679565180512707</v>
      </c>
      <c r="K103" s="102">
        <f t="shared" si="7"/>
        <v>0.17909400127401723</v>
      </c>
    </row>
    <row r="104" spans="1:11">
      <c r="A104" s="101" t="s">
        <v>45</v>
      </c>
      <c r="B104" s="102">
        <f t="shared" si="4"/>
        <v>0.36451597304342859</v>
      </c>
      <c r="C104" s="101">
        <v>82919</v>
      </c>
      <c r="D104" s="103">
        <v>65205</v>
      </c>
      <c r="E104" s="103">
        <v>106881</v>
      </c>
      <c r="F104" s="101">
        <v>227477</v>
      </c>
      <c r="G104" s="101">
        <v>158462</v>
      </c>
      <c r="H104" s="101">
        <v>333213</v>
      </c>
      <c r="I104" s="102">
        <f t="shared" si="5"/>
        <v>0.12606630431712398</v>
      </c>
      <c r="J104" s="102">
        <f t="shared" si="6"/>
        <v>0.18960895617312082</v>
      </c>
      <c r="K104" s="102">
        <f t="shared" si="7"/>
        <v>0.22769336693289546</v>
      </c>
    </row>
    <row r="105" spans="1:11">
      <c r="A105" s="101" t="s">
        <v>47</v>
      </c>
      <c r="B105" s="102">
        <f t="shared" si="4"/>
        <v>0.24441105394102067</v>
      </c>
      <c r="C105" s="101">
        <v>54817</v>
      </c>
      <c r="D105" s="103">
        <v>45593</v>
      </c>
      <c r="E105" s="103">
        <v>66505</v>
      </c>
      <c r="F105" s="101">
        <v>224282</v>
      </c>
      <c r="G105" s="101">
        <v>153548</v>
      </c>
      <c r="H105" s="101">
        <v>332276</v>
      </c>
      <c r="I105" s="102">
        <f t="shared" si="5"/>
        <v>9.630687164299144E-2</v>
      </c>
      <c r="J105" s="102">
        <f t="shared" si="6"/>
        <v>0.19692671610445606</v>
      </c>
      <c r="K105" s="102">
        <f t="shared" si="7"/>
        <v>0.2192148376395737</v>
      </c>
    </row>
    <row r="106" spans="1:11">
      <c r="A106" s="101" t="s">
        <v>51</v>
      </c>
      <c r="B106" s="102">
        <f t="shared" si="4"/>
        <v>0.25488714623405773</v>
      </c>
      <c r="C106" s="101">
        <v>149449</v>
      </c>
      <c r="D106" s="103">
        <v>130949</v>
      </c>
      <c r="E106" s="103">
        <v>172317</v>
      </c>
      <c r="F106" s="101">
        <v>586334</v>
      </c>
      <c r="G106" s="101">
        <v>446736</v>
      </c>
      <c r="H106" s="101">
        <v>765326</v>
      </c>
      <c r="I106" s="102">
        <f t="shared" si="5"/>
        <v>7.0032619735637486E-2</v>
      </c>
      <c r="J106" s="102">
        <f t="shared" si="6"/>
        <v>0.13733012008480697</v>
      </c>
      <c r="K106" s="102">
        <f t="shared" si="7"/>
        <v>0.15415618608912166</v>
      </c>
    </row>
    <row r="107" spans="1:11">
      <c r="A107" s="101" t="s">
        <v>49</v>
      </c>
      <c r="B107" s="102">
        <f t="shared" si="4"/>
        <v>0.25641121617764717</v>
      </c>
      <c r="C107" s="101">
        <v>109604</v>
      </c>
      <c r="D107" s="103">
        <v>96445</v>
      </c>
      <c r="E107" s="103">
        <v>123987</v>
      </c>
      <c r="F107" s="101">
        <v>427454</v>
      </c>
      <c r="G107" s="101">
        <v>305233</v>
      </c>
      <c r="H107" s="101">
        <v>615929</v>
      </c>
      <c r="I107" s="102">
        <f t="shared" si="5"/>
        <v>6.4082608092651608E-2</v>
      </c>
      <c r="J107" s="102">
        <f t="shared" si="6"/>
        <v>0.17909598922604181</v>
      </c>
      <c r="K107" s="102">
        <f t="shared" si="7"/>
        <v>0.19021554620169945</v>
      </c>
    </row>
    <row r="108" spans="1:11">
      <c r="A108" s="101" t="s">
        <v>53</v>
      </c>
      <c r="B108" s="102">
        <f t="shared" si="4"/>
        <v>0.31908493939325794</v>
      </c>
      <c r="C108" s="101">
        <v>56755</v>
      </c>
      <c r="D108" s="103">
        <v>48834</v>
      </c>
      <c r="E108" s="103">
        <v>66028</v>
      </c>
      <c r="F108" s="101">
        <v>177868</v>
      </c>
      <c r="G108" s="101">
        <v>131791</v>
      </c>
      <c r="H108" s="101">
        <v>250122</v>
      </c>
      <c r="I108" s="102">
        <f t="shared" si="5"/>
        <v>7.6952067069473273E-2</v>
      </c>
      <c r="J108" s="102">
        <f t="shared" si="6"/>
        <v>0.16345190417674435</v>
      </c>
      <c r="K108" s="102">
        <f t="shared" si="7"/>
        <v>0.18066030445360245</v>
      </c>
    </row>
    <row r="109" spans="1:11">
      <c r="A109" s="101" t="s">
        <v>87</v>
      </c>
      <c r="B109" s="102">
        <f t="shared" si="4"/>
        <v>0.24081945920415634</v>
      </c>
      <c r="C109" s="103">
        <v>4079</v>
      </c>
      <c r="D109" s="103">
        <v>3246</v>
      </c>
      <c r="E109" s="103">
        <v>5228</v>
      </c>
      <c r="F109" s="101">
        <v>16938</v>
      </c>
      <c r="G109" s="101">
        <v>12078</v>
      </c>
      <c r="H109" s="101">
        <v>25837</v>
      </c>
      <c r="I109" s="102">
        <f t="shared" si="5"/>
        <v>0.12158299149734085</v>
      </c>
      <c r="J109" s="102">
        <f t="shared" si="6"/>
        <v>0.19398519316772078</v>
      </c>
      <c r="K109" s="102">
        <f t="shared" si="7"/>
        <v>0.22893815538210402</v>
      </c>
    </row>
    <row r="110" spans="1:11">
      <c r="A110" s="101" t="s">
        <v>91</v>
      </c>
      <c r="B110" s="102">
        <f t="shared" si="4"/>
        <v>0.39634920634920634</v>
      </c>
      <c r="C110" s="103">
        <v>9988</v>
      </c>
      <c r="D110" s="103">
        <v>8405</v>
      </c>
      <c r="E110" s="103">
        <v>11851</v>
      </c>
      <c r="F110" s="101">
        <v>25200</v>
      </c>
      <c r="G110" s="101">
        <v>18867</v>
      </c>
      <c r="H110" s="101">
        <v>35297</v>
      </c>
      <c r="I110" s="102">
        <f t="shared" si="5"/>
        <v>8.764935850656444E-2</v>
      </c>
      <c r="J110" s="102">
        <f t="shared" si="6"/>
        <v>0.15979173731188276</v>
      </c>
      <c r="K110" s="102">
        <f t="shared" si="7"/>
        <v>0.18225204898645722</v>
      </c>
    </row>
    <row r="111" spans="1:11">
      <c r="A111" s="101" t="s">
        <v>93</v>
      </c>
      <c r="B111" s="102">
        <f t="shared" si="4"/>
        <v>0.28281304981651839</v>
      </c>
      <c r="C111" s="103">
        <v>5626</v>
      </c>
      <c r="D111" s="103">
        <v>4650</v>
      </c>
      <c r="E111" s="103">
        <v>6800</v>
      </c>
      <c r="F111" s="101">
        <v>19893</v>
      </c>
      <c r="G111" s="101">
        <v>14192</v>
      </c>
      <c r="H111" s="101">
        <v>29668</v>
      </c>
      <c r="I111" s="102">
        <f t="shared" si="5"/>
        <v>9.695290627112145E-2</v>
      </c>
      <c r="J111" s="102">
        <f t="shared" si="6"/>
        <v>0.18810984650691018</v>
      </c>
      <c r="K111" s="102">
        <f t="shared" si="7"/>
        <v>0.21162509394509474</v>
      </c>
    </row>
    <row r="112" spans="1:11">
      <c r="A112" s="101" t="s">
        <v>95</v>
      </c>
      <c r="B112" s="102">
        <f t="shared" si="4"/>
        <v>0.31099185805396867</v>
      </c>
      <c r="C112" s="101">
        <v>134680</v>
      </c>
      <c r="D112" s="103">
        <v>110363</v>
      </c>
      <c r="E112" s="103">
        <v>162718</v>
      </c>
      <c r="F112" s="101">
        <v>433066</v>
      </c>
      <c r="G112" s="101">
        <v>323827</v>
      </c>
      <c r="H112" s="101">
        <v>610601</v>
      </c>
      <c r="I112" s="102">
        <f t="shared" si="5"/>
        <v>9.9041762354784152E-2</v>
      </c>
      <c r="J112" s="102">
        <f t="shared" si="6"/>
        <v>0.16179446312759257</v>
      </c>
      <c r="K112" s="102">
        <f t="shared" si="7"/>
        <v>0.18970165784485768</v>
      </c>
    </row>
    <row r="113" spans="1:11">
      <c r="A113" s="101" t="s">
        <v>89</v>
      </c>
      <c r="B113" s="102">
        <f t="shared" si="4"/>
        <v>0.30310162225771203</v>
      </c>
      <c r="C113" s="103">
        <v>3606</v>
      </c>
      <c r="D113" s="103">
        <v>2985</v>
      </c>
      <c r="E113" s="103">
        <v>4267</v>
      </c>
      <c r="F113" s="101">
        <v>11897</v>
      </c>
      <c r="G113" s="101">
        <v>8409</v>
      </c>
      <c r="H113" s="101">
        <v>18000</v>
      </c>
      <c r="I113" s="102">
        <f t="shared" si="5"/>
        <v>9.1150830959514678E-2</v>
      </c>
      <c r="J113" s="102">
        <f t="shared" si="6"/>
        <v>0.19415030536872546</v>
      </c>
      <c r="K113" s="102">
        <f t="shared" si="7"/>
        <v>0.2144826684358887</v>
      </c>
    </row>
    <row r="114" spans="1:11">
      <c r="A114" s="101" t="s">
        <v>55</v>
      </c>
      <c r="B114" s="102">
        <f t="shared" si="4"/>
        <v>0.35089616487480202</v>
      </c>
      <c r="C114" s="101">
        <v>50295</v>
      </c>
      <c r="D114" s="103">
        <v>44185</v>
      </c>
      <c r="E114" s="103">
        <v>56988</v>
      </c>
      <c r="F114" s="101">
        <v>143333</v>
      </c>
      <c r="G114" s="101">
        <v>109922</v>
      </c>
      <c r="H114" s="101">
        <v>186456</v>
      </c>
      <c r="I114" s="102">
        <f t="shared" si="5"/>
        <v>6.49120802002595E-2</v>
      </c>
      <c r="J114" s="102">
        <f t="shared" si="6"/>
        <v>0.1348021078971357</v>
      </c>
      <c r="K114" s="102">
        <f t="shared" si="7"/>
        <v>0.1496167986872996</v>
      </c>
    </row>
    <row r="115" spans="1:11">
      <c r="A115" s="101" t="s">
        <v>97</v>
      </c>
      <c r="B115" s="102">
        <f t="shared" si="4"/>
        <v>0.2091348411944598</v>
      </c>
      <c r="C115" s="101">
        <v>40074</v>
      </c>
      <c r="D115" s="103">
        <v>34122</v>
      </c>
      <c r="E115" s="103">
        <v>47830</v>
      </c>
      <c r="F115" s="101">
        <v>191618</v>
      </c>
      <c r="G115" s="101">
        <v>131435</v>
      </c>
      <c r="H115" s="101">
        <v>281788</v>
      </c>
      <c r="I115" s="102">
        <f t="shared" si="5"/>
        <v>8.6150693913134666E-2</v>
      </c>
      <c r="J115" s="102">
        <f t="shared" si="6"/>
        <v>0.19455167916590752</v>
      </c>
      <c r="K115" s="102">
        <f t="shared" si="7"/>
        <v>0.21277287874160286</v>
      </c>
    </row>
    <row r="116" spans="1:11">
      <c r="A116" s="101" t="s">
        <v>99</v>
      </c>
      <c r="B116" s="102">
        <f t="shared" si="4"/>
        <v>0.20318017074998779</v>
      </c>
      <c r="C116" s="101">
        <v>95694</v>
      </c>
      <c r="D116" s="103">
        <v>79684</v>
      </c>
      <c r="E116" s="103">
        <v>114013</v>
      </c>
      <c r="F116" s="101">
        <v>470981</v>
      </c>
      <c r="G116" s="101">
        <v>309661</v>
      </c>
      <c r="H116" s="101">
        <v>724673</v>
      </c>
      <c r="I116" s="102">
        <f t="shared" si="5"/>
        <v>9.1388689837033396E-2</v>
      </c>
      <c r="J116" s="102">
        <f t="shared" si="6"/>
        <v>0.21689856323813125</v>
      </c>
      <c r="K116" s="102">
        <f t="shared" si="7"/>
        <v>0.23536541667138591</v>
      </c>
    </row>
    <row r="117" spans="1:11">
      <c r="A117" s="101" t="s">
        <v>59</v>
      </c>
      <c r="B117" s="102">
        <f t="shared" si="4"/>
        <v>0.22325419893111495</v>
      </c>
      <c r="C117" s="101">
        <v>91943</v>
      </c>
      <c r="D117" s="103">
        <v>78497</v>
      </c>
      <c r="E117" s="103">
        <v>105743</v>
      </c>
      <c r="F117" s="101">
        <v>411831</v>
      </c>
      <c r="G117" s="101">
        <v>284250</v>
      </c>
      <c r="H117" s="101">
        <v>621754</v>
      </c>
      <c r="I117" s="102">
        <f t="shared" si="5"/>
        <v>7.6007962853180566E-2</v>
      </c>
      <c r="J117" s="102">
        <f t="shared" si="6"/>
        <v>0.1996659141546262</v>
      </c>
      <c r="K117" s="102">
        <f t="shared" si="7"/>
        <v>0.21364383373337278</v>
      </c>
    </row>
    <row r="118" spans="1:11">
      <c r="A118" s="101" t="s">
        <v>101</v>
      </c>
      <c r="B118" s="102">
        <f t="shared" si="4"/>
        <v>0.27229020979020979</v>
      </c>
      <c r="C118" s="101">
        <v>623</v>
      </c>
      <c r="D118" s="101">
        <v>547</v>
      </c>
      <c r="E118" s="104">
        <v>700</v>
      </c>
      <c r="F118" s="103">
        <v>2288</v>
      </c>
      <c r="G118" s="101">
        <v>1739</v>
      </c>
      <c r="H118" s="101">
        <v>3048</v>
      </c>
      <c r="I118" s="102">
        <f t="shared" si="5"/>
        <v>6.2916207301383545E-2</v>
      </c>
      <c r="J118" s="102">
        <f t="shared" si="6"/>
        <v>0.14315699042149332</v>
      </c>
      <c r="K118" s="102">
        <f t="shared" si="7"/>
        <v>0.15637254569690359</v>
      </c>
    </row>
    <row r="119" spans="1:11">
      <c r="A119" s="101" t="s">
        <v>63</v>
      </c>
      <c r="B119" s="102">
        <f t="shared" si="4"/>
        <v>0.2129418739655641</v>
      </c>
      <c r="C119" s="101">
        <v>86201</v>
      </c>
      <c r="D119" s="103">
        <v>74900</v>
      </c>
      <c r="E119" s="103">
        <v>99328</v>
      </c>
      <c r="F119" s="101">
        <v>404810</v>
      </c>
      <c r="G119" s="101">
        <v>272860</v>
      </c>
      <c r="H119" s="101">
        <v>636080</v>
      </c>
      <c r="I119" s="102">
        <f t="shared" si="5"/>
        <v>7.2008575152429838E-2</v>
      </c>
      <c r="J119" s="102">
        <f t="shared" si="6"/>
        <v>0.2159095659332908</v>
      </c>
      <c r="K119" s="102">
        <f t="shared" si="7"/>
        <v>0.22760091290894505</v>
      </c>
    </row>
    <row r="120" spans="1:11">
      <c r="A120" s="101" t="s">
        <v>103</v>
      </c>
      <c r="B120" s="102">
        <f t="shared" si="4"/>
        <v>0.26386573809795638</v>
      </c>
      <c r="C120" s="101">
        <v>92448</v>
      </c>
      <c r="D120" s="103">
        <v>80661</v>
      </c>
      <c r="E120" s="103">
        <v>105931</v>
      </c>
      <c r="F120" s="101">
        <v>350360</v>
      </c>
      <c r="G120" s="101">
        <v>256040</v>
      </c>
      <c r="H120" s="101">
        <v>492404</v>
      </c>
      <c r="I120" s="102">
        <f t="shared" si="5"/>
        <v>6.9523661141074417E-2</v>
      </c>
      <c r="J120" s="102">
        <f t="shared" si="6"/>
        <v>0.166828019255191</v>
      </c>
      <c r="K120" s="102">
        <f t="shared" si="7"/>
        <v>0.18073496470541975</v>
      </c>
    </row>
    <row r="121" spans="1:11">
      <c r="A121" s="101" t="s">
        <v>544</v>
      </c>
      <c r="B121" s="102">
        <f t="shared" si="4"/>
        <v>0.2108188358902128</v>
      </c>
      <c r="C121" s="103">
        <v>5538</v>
      </c>
      <c r="D121" s="103">
        <v>4788</v>
      </c>
      <c r="E121" s="103">
        <v>6425</v>
      </c>
      <c r="F121" s="101">
        <v>26269</v>
      </c>
      <c r="G121" s="101">
        <v>18774</v>
      </c>
      <c r="H121" s="101">
        <v>35612</v>
      </c>
      <c r="I121" s="102">
        <f t="shared" si="5"/>
        <v>7.5021388542233891E-2</v>
      </c>
      <c r="J121" s="102">
        <f t="shared" si="6"/>
        <v>0.16331880760117978</v>
      </c>
      <c r="K121" s="102">
        <f t="shared" si="7"/>
        <v>0.17972546189974309</v>
      </c>
    </row>
    <row r="122" spans="1:11">
      <c r="A122" s="101" t="s">
        <v>107</v>
      </c>
      <c r="B122" s="102">
        <f t="shared" si="4"/>
        <v>0.22119174333374589</v>
      </c>
      <c r="C122" s="101">
        <v>80422</v>
      </c>
      <c r="D122" s="103">
        <v>70612</v>
      </c>
      <c r="E122" s="103">
        <v>91546</v>
      </c>
      <c r="F122" s="101">
        <v>363585</v>
      </c>
      <c r="G122" s="101">
        <v>258535</v>
      </c>
      <c r="H122" s="101">
        <v>518000</v>
      </c>
      <c r="I122" s="102">
        <f t="shared" si="5"/>
        <v>6.6235070527387988E-2</v>
      </c>
      <c r="J122" s="102">
        <f t="shared" si="6"/>
        <v>0.17728167371375134</v>
      </c>
      <c r="K122" s="102">
        <f t="shared" si="7"/>
        <v>0.18925082933112089</v>
      </c>
    </row>
    <row r="123" spans="1:11">
      <c r="A123" s="101" t="s">
        <v>109</v>
      </c>
      <c r="B123" s="102">
        <f t="shared" si="4"/>
        <v>0.25886570343217657</v>
      </c>
      <c r="C123" s="101">
        <v>54448</v>
      </c>
      <c r="D123" s="103">
        <v>47371</v>
      </c>
      <c r="E123" s="103">
        <v>62019</v>
      </c>
      <c r="F123" s="101">
        <v>210333</v>
      </c>
      <c r="G123" s="101">
        <v>153162</v>
      </c>
      <c r="H123" s="101">
        <v>290140</v>
      </c>
      <c r="I123" s="102">
        <f t="shared" si="5"/>
        <v>6.8732286375260312E-2</v>
      </c>
      <c r="J123" s="102">
        <f t="shared" si="6"/>
        <v>0.16297637253754366</v>
      </c>
      <c r="K123" s="102">
        <f t="shared" si="7"/>
        <v>0.17687686450145765</v>
      </c>
    </row>
    <row r="124" spans="1:11">
      <c r="A124" s="101" t="s">
        <v>111</v>
      </c>
      <c r="B124" s="102">
        <f t="shared" si="4"/>
        <v>0.3393368983957219</v>
      </c>
      <c r="C124" s="103">
        <v>7932</v>
      </c>
      <c r="D124" s="103">
        <v>6885</v>
      </c>
      <c r="E124" s="103">
        <v>9105</v>
      </c>
      <c r="F124" s="101">
        <v>23375</v>
      </c>
      <c r="G124" s="101">
        <v>16935</v>
      </c>
      <c r="H124" s="101">
        <v>33683</v>
      </c>
      <c r="I124" s="102">
        <f t="shared" si="5"/>
        <v>7.1295556377283936E-2</v>
      </c>
      <c r="J124" s="102">
        <f t="shared" si="6"/>
        <v>0.17541091142137108</v>
      </c>
      <c r="K124" s="102">
        <f t="shared" si="7"/>
        <v>0.18934636042137848</v>
      </c>
    </row>
    <row r="125" spans="1:11">
      <c r="A125" s="101" t="s">
        <v>113</v>
      </c>
      <c r="B125" s="102">
        <f t="shared" si="4"/>
        <v>0.21730029901751388</v>
      </c>
      <c r="C125" s="101">
        <v>15261</v>
      </c>
      <c r="D125" s="103">
        <v>13164</v>
      </c>
      <c r="E125" s="103">
        <v>17898</v>
      </c>
      <c r="F125" s="101">
        <v>70230</v>
      </c>
      <c r="G125" s="101">
        <v>49445</v>
      </c>
      <c r="H125" s="101">
        <v>99801</v>
      </c>
      <c r="I125" s="102">
        <f t="shared" si="5"/>
        <v>7.8368148897850237E-2</v>
      </c>
      <c r="J125" s="102">
        <f t="shared" si="6"/>
        <v>0.17916256698605715</v>
      </c>
      <c r="K125" s="102">
        <f t="shared" si="7"/>
        <v>0.19555253046357912</v>
      </c>
    </row>
    <row r="126" spans="1:11">
      <c r="A126" s="101" t="s">
        <v>115</v>
      </c>
      <c r="B126" s="102">
        <f t="shared" si="4"/>
        <v>0.16213159306590208</v>
      </c>
      <c r="C126" s="101">
        <v>92171</v>
      </c>
      <c r="D126" s="103">
        <v>78059</v>
      </c>
      <c r="E126" s="103">
        <v>109770</v>
      </c>
      <c r="F126" s="101">
        <v>568495</v>
      </c>
      <c r="G126" s="101">
        <v>381062</v>
      </c>
      <c r="H126" s="101">
        <v>864704</v>
      </c>
      <c r="I126" s="102">
        <f t="shared" si="5"/>
        <v>8.6969978746755439E-2</v>
      </c>
      <c r="J126" s="102">
        <f t="shared" si="6"/>
        <v>0.20903703068648849</v>
      </c>
      <c r="K126" s="102">
        <f t="shared" si="7"/>
        <v>0.22640728212987105</v>
      </c>
    </row>
    <row r="127" spans="1:11">
      <c r="A127" s="101" t="s">
        <v>117</v>
      </c>
      <c r="B127" s="102">
        <f t="shared" si="4"/>
        <v>0.16420305046313133</v>
      </c>
      <c r="C127" s="103">
        <v>7676</v>
      </c>
      <c r="D127" s="103">
        <v>6618</v>
      </c>
      <c r="E127" s="103">
        <v>8860</v>
      </c>
      <c r="F127" s="101">
        <v>46747</v>
      </c>
      <c r="G127" s="101">
        <v>33473</v>
      </c>
      <c r="H127" s="101">
        <v>68063</v>
      </c>
      <c r="I127" s="102">
        <f t="shared" si="5"/>
        <v>7.4426927325910511E-2</v>
      </c>
      <c r="J127" s="102">
        <f t="shared" si="6"/>
        <v>0.18104454161789693</v>
      </c>
      <c r="K127" s="102">
        <f t="shared" si="7"/>
        <v>0.19574599245146956</v>
      </c>
    </row>
    <row r="128" spans="1:11">
      <c r="A128" s="101" t="s">
        <v>119</v>
      </c>
      <c r="B128" s="102">
        <f t="shared" si="4"/>
        <v>0.17887813156760846</v>
      </c>
      <c r="C128" s="101">
        <v>101711</v>
      </c>
      <c r="D128" s="103">
        <v>85894</v>
      </c>
      <c r="E128" s="103">
        <v>120109</v>
      </c>
      <c r="F128" s="101">
        <v>568605</v>
      </c>
      <c r="G128" s="101">
        <v>372044</v>
      </c>
      <c r="H128" s="101">
        <v>876162</v>
      </c>
      <c r="I128" s="102">
        <f t="shared" si="5"/>
        <v>8.5532062740014111E-2</v>
      </c>
      <c r="J128" s="102">
        <f t="shared" si="6"/>
        <v>0.21850481594310084</v>
      </c>
      <c r="K128" s="102">
        <f t="shared" si="7"/>
        <v>0.23464886180608266</v>
      </c>
    </row>
    <row r="129" spans="1:11">
      <c r="A129" s="101" t="s">
        <v>121</v>
      </c>
      <c r="B129" s="102">
        <f t="shared" si="4"/>
        <v>0.14124295268241002</v>
      </c>
      <c r="C129" s="101">
        <v>753357</v>
      </c>
      <c r="D129" s="103">
        <v>617579</v>
      </c>
      <c r="E129" s="103">
        <v>919896</v>
      </c>
      <c r="F129" s="101">
        <v>5333767</v>
      </c>
      <c r="G129" s="101">
        <v>3474576</v>
      </c>
      <c r="H129" s="101">
        <v>8085457</v>
      </c>
      <c r="I129" s="102">
        <f t="shared" si="5"/>
        <v>0.10164633281457602</v>
      </c>
      <c r="J129" s="102">
        <f t="shared" si="6"/>
        <v>0.21545779558052874</v>
      </c>
      <c r="K129" s="102">
        <f t="shared" si="7"/>
        <v>0.2382310614740917</v>
      </c>
    </row>
    <row r="130" spans="1:11" ht="26">
      <c r="A130" s="101" t="s">
        <v>73</v>
      </c>
      <c r="B130" s="102">
        <f t="shared" si="4"/>
        <v>0.32173913043478258</v>
      </c>
      <c r="C130" s="101">
        <v>370</v>
      </c>
      <c r="D130" s="101">
        <v>328</v>
      </c>
      <c r="E130" s="104">
        <v>414</v>
      </c>
      <c r="F130" s="103">
        <v>1150</v>
      </c>
      <c r="G130" s="101">
        <v>906</v>
      </c>
      <c r="H130" s="101">
        <v>1465</v>
      </c>
      <c r="I130" s="102">
        <f t="shared" si="5"/>
        <v>5.9401113632951703E-2</v>
      </c>
      <c r="J130" s="102">
        <f t="shared" si="6"/>
        <v>0.12259469780821131</v>
      </c>
      <c r="K130" s="102">
        <f t="shared" si="7"/>
        <v>0.13622757515100051</v>
      </c>
    </row>
    <row r="131" spans="1:11">
      <c r="A131" s="101" t="s">
        <v>123</v>
      </c>
      <c r="B131" s="102">
        <f t="shared" si="4"/>
        <v>0.26898931095039896</v>
      </c>
      <c r="C131" s="101">
        <v>38905</v>
      </c>
      <c r="D131" s="103">
        <v>34220</v>
      </c>
      <c r="E131" s="103">
        <v>44514</v>
      </c>
      <c r="F131" s="101">
        <v>144634</v>
      </c>
      <c r="G131" s="101">
        <v>106245</v>
      </c>
      <c r="H131" s="101">
        <v>202477</v>
      </c>
      <c r="I131" s="102">
        <f t="shared" si="5"/>
        <v>6.7090172951886851E-2</v>
      </c>
      <c r="J131" s="102">
        <f t="shared" si="6"/>
        <v>0.1645098346875663</v>
      </c>
      <c r="K131" s="102">
        <f t="shared" si="7"/>
        <v>0.17766422548066474</v>
      </c>
    </row>
    <row r="132" spans="1:11">
      <c r="A132" s="101" t="s">
        <v>125</v>
      </c>
      <c r="B132" s="102">
        <f t="shared" si="4"/>
        <v>0.20044875743925666</v>
      </c>
      <c r="C132" s="101">
        <v>35466</v>
      </c>
      <c r="D132" s="103">
        <v>29952</v>
      </c>
      <c r="E132" s="103">
        <v>41931</v>
      </c>
      <c r="F132" s="101">
        <v>176933</v>
      </c>
      <c r="G132" s="101">
        <v>119166</v>
      </c>
      <c r="H132" s="101">
        <v>273868</v>
      </c>
      <c r="I132" s="102">
        <f t="shared" si="5"/>
        <v>8.5823803539718746E-2</v>
      </c>
      <c r="J132" s="102">
        <f t="shared" si="6"/>
        <v>0.21227774475480876</v>
      </c>
      <c r="K132" s="102">
        <f t="shared" si="7"/>
        <v>0.22897066661957374</v>
      </c>
    </row>
    <row r="133" spans="1:11">
      <c r="A133" s="101" t="s">
        <v>127</v>
      </c>
      <c r="B133" s="102">
        <f t="shared" si="4"/>
        <v>0.23131115074243036</v>
      </c>
      <c r="C133" s="101">
        <v>23476</v>
      </c>
      <c r="D133" s="103">
        <v>20088</v>
      </c>
      <c r="E133" s="103">
        <v>27367</v>
      </c>
      <c r="F133" s="101">
        <v>101491</v>
      </c>
      <c r="G133" s="101">
        <v>70537</v>
      </c>
      <c r="H133" s="101">
        <v>150056</v>
      </c>
      <c r="I133" s="102">
        <f t="shared" si="5"/>
        <v>7.8881450543055107E-2</v>
      </c>
      <c r="J133" s="102">
        <f t="shared" si="6"/>
        <v>0.19256917421327699</v>
      </c>
      <c r="K133" s="102">
        <f t="shared" si="7"/>
        <v>0.20809894304623433</v>
      </c>
    </row>
  </sheetData>
  <hyperlinks>
    <hyperlink ref="A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D9" sqref="D9"/>
    </sheetView>
  </sheetViews>
  <sheetFormatPr defaultRowHeight="14.5"/>
  <sheetData>
    <row r="1" spans="1:1" ht="18.5">
      <c r="A1" s="28" t="s">
        <v>430</v>
      </c>
    </row>
    <row r="2" spans="1:1">
      <c r="A2" s="29" t="s">
        <v>429</v>
      </c>
    </row>
    <row r="4" spans="1:1" s="9" customFormat="1" ht="15.5">
      <c r="A4" s="9" t="s">
        <v>391</v>
      </c>
    </row>
    <row r="7" spans="1:1">
      <c r="A7" s="6" t="s">
        <v>392</v>
      </c>
    </row>
    <row r="8" spans="1:1">
      <c r="A8" s="6" t="s">
        <v>393</v>
      </c>
    </row>
    <row r="9" spans="1:1">
      <c r="A9" s="6" t="s">
        <v>394</v>
      </c>
    </row>
    <row r="10" spans="1:1">
      <c r="A10" s="7"/>
    </row>
    <row r="11" spans="1:1">
      <c r="A11" s="6" t="s">
        <v>395</v>
      </c>
    </row>
    <row r="12" spans="1:1">
      <c r="A12" s="6" t="s">
        <v>396</v>
      </c>
    </row>
    <row r="13" spans="1:1">
      <c r="A13" s="6" t="s">
        <v>397</v>
      </c>
    </row>
    <row r="14" spans="1:1">
      <c r="A14" s="7"/>
    </row>
    <row r="15" spans="1:1">
      <c r="A15" s="6" t="s">
        <v>398</v>
      </c>
    </row>
    <row r="16" spans="1:1">
      <c r="A16" s="6" t="s">
        <v>399</v>
      </c>
    </row>
    <row r="17" spans="1:6">
      <c r="A17" s="6" t="s">
        <v>400</v>
      </c>
    </row>
    <row r="18" spans="1:6">
      <c r="A18" s="6" t="s">
        <v>401</v>
      </c>
    </row>
    <row r="19" spans="1:6">
      <c r="A19" s="6" t="s">
        <v>402</v>
      </c>
      <c r="F19" s="108" t="s">
        <v>547</v>
      </c>
    </row>
    <row r="20" spans="1:6">
      <c r="A20" s="6" t="s">
        <v>403</v>
      </c>
    </row>
    <row r="21" spans="1:6">
      <c r="A21" s="6" t="s">
        <v>404</v>
      </c>
    </row>
    <row r="22" spans="1:6">
      <c r="A22" s="6" t="s">
        <v>405</v>
      </c>
    </row>
    <row r="23" spans="1:6">
      <c r="A23" s="6" t="s">
        <v>406</v>
      </c>
    </row>
    <row r="24" spans="1:6">
      <c r="A24" s="6" t="s">
        <v>407</v>
      </c>
    </row>
    <row r="25" spans="1:6">
      <c r="A25" s="7"/>
    </row>
    <row r="26" spans="1:6">
      <c r="A26" s="6" t="s">
        <v>408</v>
      </c>
    </row>
    <row r="27" spans="1:6">
      <c r="A27" s="6" t="s">
        <v>409</v>
      </c>
    </row>
    <row r="28" spans="1:6">
      <c r="A28" s="8" t="s">
        <v>410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88"/>
  <sheetViews>
    <sheetView workbookViewId="0">
      <selection activeCell="A2" sqref="A2"/>
    </sheetView>
  </sheetViews>
  <sheetFormatPr defaultRowHeight="14.5"/>
  <cols>
    <col min="1" max="1" width="15.26953125" style="1" customWidth="1"/>
    <col min="2" max="2" width="9.08984375" style="1" customWidth="1"/>
    <col min="3" max="3" width="8.7265625" style="2"/>
    <col min="4" max="4" width="7.54296875" style="3" customWidth="1"/>
    <col min="5" max="7" width="7.54296875" style="3" hidden="1" customWidth="1"/>
    <col min="8" max="8" width="7.54296875" style="3" customWidth="1"/>
    <col min="9" max="9" width="7.54296875" style="3" hidden="1" customWidth="1"/>
    <col min="10" max="10" width="7.54296875" style="3" customWidth="1"/>
    <col min="11" max="11" width="7.54296875" style="3" hidden="1" customWidth="1"/>
    <col min="12" max="12" width="7.54296875" style="3" customWidth="1"/>
    <col min="13" max="16" width="7.54296875" style="3" hidden="1" customWidth="1"/>
    <col min="17" max="17" width="8.453125" style="4" customWidth="1"/>
    <col min="18" max="18" width="10.36328125" style="5" customWidth="1"/>
    <col min="19" max="19" width="9.81640625" style="11" customWidth="1"/>
    <col min="20" max="21" width="8.7265625" style="11"/>
    <col min="22" max="22" width="8.7265625" style="13"/>
  </cols>
  <sheetData>
    <row r="1" spans="1:22" ht="15">
      <c r="A1" s="128" t="s">
        <v>618</v>
      </c>
    </row>
    <row r="3" spans="1:22" ht="39">
      <c r="A3" s="1" t="s">
        <v>0</v>
      </c>
      <c r="B3" s="1" t="s">
        <v>413</v>
      </c>
      <c r="C3" s="2" t="s">
        <v>1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4" t="s">
        <v>18</v>
      </c>
      <c r="R3" s="15" t="s">
        <v>19</v>
      </c>
      <c r="S3" s="12" t="s">
        <v>2</v>
      </c>
      <c r="T3" s="10" t="s">
        <v>3</v>
      </c>
      <c r="U3" s="10" t="s">
        <v>4</v>
      </c>
      <c r="V3" s="14" t="s">
        <v>411</v>
      </c>
    </row>
    <row r="4" spans="1:22">
      <c r="A4" s="1" t="s">
        <v>20</v>
      </c>
      <c r="B4" s="1" t="s">
        <v>21</v>
      </c>
      <c r="C4" s="2">
        <v>2020</v>
      </c>
      <c r="D4" s="3">
        <v>0.16781534286618982</v>
      </c>
      <c r="E4" s="3">
        <v>0.16290426368120089</v>
      </c>
      <c r="F4" s="3">
        <v>0.23856268130545683</v>
      </c>
      <c r="G4" s="3">
        <v>0.14981203498969506</v>
      </c>
      <c r="H4" s="3">
        <v>0.12949142145605888</v>
      </c>
      <c r="I4" s="3">
        <v>7.3648757656005759E-2</v>
      </c>
      <c r="J4" s="3">
        <v>3.9063473987163796E-2</v>
      </c>
      <c r="K4" s="3">
        <v>2.5249122837453123E-2</v>
      </c>
      <c r="L4" s="3">
        <f>M4+N4</f>
        <v>1.3452901220775235E-2</v>
      </c>
      <c r="M4" s="3">
        <v>1.0698901530180304E-2</v>
      </c>
      <c r="N4" s="3">
        <v>2.7539996905949307E-3</v>
      </c>
      <c r="O4" s="3">
        <v>2.5982333469841967E-3</v>
      </c>
      <c r="P4" s="3">
        <v>1.5576634361073413E-4</v>
      </c>
      <c r="Q4" s="4">
        <v>221.47767622336346</v>
      </c>
      <c r="R4" s="5" t="s">
        <v>22</v>
      </c>
      <c r="S4" s="11">
        <v>17.699806881396501</v>
      </c>
      <c r="T4" s="11">
        <v>15.802708808232721</v>
      </c>
      <c r="U4" s="11">
        <v>19.596904954560291</v>
      </c>
      <c r="V4" s="13">
        <f>(U4-T4)/2/1.96</f>
        <v>0.96790718018560462</v>
      </c>
    </row>
    <row r="5" spans="1:22">
      <c r="A5" s="1" t="s">
        <v>23</v>
      </c>
      <c r="B5" s="1" t="s">
        <v>24</v>
      </c>
      <c r="C5" s="2">
        <v>2020</v>
      </c>
      <c r="D5" s="3">
        <v>0.140152896549842</v>
      </c>
      <c r="E5" s="3">
        <v>0.13053577054849741</v>
      </c>
      <c r="F5" s="3">
        <v>0.21291334539040338</v>
      </c>
      <c r="G5" s="3">
        <v>0.17066274191667716</v>
      </c>
      <c r="H5" s="3">
        <v>0.12898646184532708</v>
      </c>
      <c r="I5" s="3">
        <v>8.9038733958018548E-2</v>
      </c>
      <c r="J5" s="3">
        <v>6.3565692425629428E-2</v>
      </c>
      <c r="K5" s="3">
        <v>3.7901623238886274E-2</v>
      </c>
      <c r="L5" s="3">
        <f t="shared" ref="L5:L68" si="0">M5+N5</f>
        <v>2.6242734126718313E-2</v>
      </c>
      <c r="M5" s="3">
        <v>2.0403366056122432E-2</v>
      </c>
      <c r="N5" s="3">
        <v>5.83936807059588E-3</v>
      </c>
      <c r="O5" s="3">
        <v>5.4939057216503778E-3</v>
      </c>
      <c r="P5" s="3">
        <v>3.4546234894550242E-4</v>
      </c>
      <c r="Q5" s="4">
        <v>1577.4710270505241</v>
      </c>
      <c r="R5" s="5" t="s">
        <v>22</v>
      </c>
      <c r="S5" s="11">
        <v>18.250008949696241</v>
      </c>
      <c r="T5" s="11">
        <v>17.002426479558181</v>
      </c>
      <c r="U5" s="11">
        <v>19.497591419834301</v>
      </c>
      <c r="V5" s="13">
        <f t="shared" ref="V5:V68" si="1">(U5-T5)/2/1.96</f>
        <v>0.63652166843778546</v>
      </c>
    </row>
    <row r="6" spans="1:22">
      <c r="A6" s="1" t="s">
        <v>25</v>
      </c>
      <c r="B6" s="1" t="s">
        <v>26</v>
      </c>
      <c r="C6" s="2">
        <v>2020</v>
      </c>
      <c r="D6" s="3">
        <v>0.10624075820341303</v>
      </c>
      <c r="E6" s="3">
        <v>0.10265870205732017</v>
      </c>
      <c r="F6" s="3">
        <v>0.2073703213118121</v>
      </c>
      <c r="G6" s="3">
        <v>0.17804378455927397</v>
      </c>
      <c r="H6" s="3">
        <v>0.1444655627268023</v>
      </c>
      <c r="I6" s="3">
        <v>0.11656634463324508</v>
      </c>
      <c r="J6" s="3">
        <v>7.562266317848082E-2</v>
      </c>
      <c r="K6" s="3">
        <v>4.2233863777294232E-2</v>
      </c>
      <c r="L6" s="3">
        <f t="shared" si="0"/>
        <v>2.6797999552357624E-2</v>
      </c>
      <c r="M6" s="3">
        <v>2.1315756644003227E-2</v>
      </c>
      <c r="N6" s="3">
        <v>5.4822429083543978E-3</v>
      </c>
      <c r="O6" s="3">
        <v>5.1419246419778424E-3</v>
      </c>
      <c r="P6" s="3">
        <v>3.4031826637655514E-4</v>
      </c>
      <c r="Q6" s="4">
        <v>3150.4367292633469</v>
      </c>
      <c r="R6" s="5" t="s">
        <v>22</v>
      </c>
      <c r="S6" s="11">
        <v>20.94868974682446</v>
      </c>
      <c r="T6" s="11">
        <v>19.839569232513352</v>
      </c>
      <c r="U6" s="11">
        <v>22.057810261135579</v>
      </c>
      <c r="V6" s="13">
        <f t="shared" si="1"/>
        <v>0.56587781342403753</v>
      </c>
    </row>
    <row r="7" spans="1:22">
      <c r="A7" s="1" t="s">
        <v>27</v>
      </c>
      <c r="B7" s="1" t="s">
        <v>28</v>
      </c>
      <c r="C7" s="2">
        <v>2020</v>
      </c>
      <c r="D7" s="3">
        <v>0.13579117672534527</v>
      </c>
      <c r="E7" s="3">
        <v>0.13560163088168631</v>
      </c>
      <c r="F7" s="3">
        <v>0.25076858871026719</v>
      </c>
      <c r="G7" s="3">
        <v>0.17031172135748576</v>
      </c>
      <c r="H7" s="3">
        <v>0.10836060281202792</v>
      </c>
      <c r="I7" s="3">
        <v>8.1255406556148907E-2</v>
      </c>
      <c r="J7" s="3">
        <v>5.7897537253913819E-2</v>
      </c>
      <c r="K7" s="3">
        <v>3.4775053517172187E-2</v>
      </c>
      <c r="L7" s="3">
        <f t="shared" si="0"/>
        <v>2.5238282185952917E-2</v>
      </c>
      <c r="M7" s="3">
        <v>1.9724157364671584E-2</v>
      </c>
      <c r="N7" s="3">
        <v>5.5141248212813325E-3</v>
      </c>
      <c r="O7" s="3">
        <v>5.2379615891253581E-3</v>
      </c>
      <c r="P7" s="3">
        <v>2.7616323215597435E-4</v>
      </c>
      <c r="Q7" s="4">
        <v>614.26</v>
      </c>
      <c r="R7" s="5" t="s">
        <v>22</v>
      </c>
      <c r="S7" s="11">
        <v>20.341326468847051</v>
      </c>
      <c r="T7" s="11">
        <v>18.59131806367785</v>
      </c>
      <c r="U7" s="11">
        <v>22.091334874016241</v>
      </c>
      <c r="V7" s="13">
        <f t="shared" si="1"/>
        <v>0.89286143120877315</v>
      </c>
    </row>
    <row r="8" spans="1:22">
      <c r="A8" s="1" t="s">
        <v>29</v>
      </c>
      <c r="B8" s="1" t="s">
        <v>30</v>
      </c>
      <c r="C8" s="2">
        <v>2020</v>
      </c>
      <c r="D8" s="3">
        <v>0.1483298862656679</v>
      </c>
      <c r="E8" s="3">
        <v>0.13125232041245935</v>
      </c>
      <c r="F8" s="3">
        <v>0.23606567918906285</v>
      </c>
      <c r="G8" s="3">
        <v>0.18228787384373185</v>
      </c>
      <c r="H8" s="3">
        <v>0.1218935016214697</v>
      </c>
      <c r="I8" s="3">
        <v>7.8907740549947661E-2</v>
      </c>
      <c r="J8" s="3">
        <v>5.2701531605979263E-2</v>
      </c>
      <c r="K8" s="3">
        <v>3.0063210277459163E-2</v>
      </c>
      <c r="L8" s="3">
        <f t="shared" si="0"/>
        <v>1.8498256234222816E-2</v>
      </c>
      <c r="M8" s="3">
        <v>1.465252710596303E-2</v>
      </c>
      <c r="N8" s="3">
        <v>3.8457291282597865E-3</v>
      </c>
      <c r="O8" s="3">
        <v>3.6049553365106973E-3</v>
      </c>
      <c r="P8" s="3">
        <v>2.4077379174908896E-4</v>
      </c>
      <c r="Q8" s="4">
        <v>925.07742804853365</v>
      </c>
      <c r="R8" s="5">
        <v>15.616200000000001</v>
      </c>
      <c r="S8" s="11">
        <v>19.050663799094131</v>
      </c>
      <c r="T8" s="11">
        <v>17.691900516015309</v>
      </c>
      <c r="U8" s="11">
        <v>20.40942708217294</v>
      </c>
      <c r="V8" s="13">
        <f t="shared" si="1"/>
        <v>0.69324657299939552</v>
      </c>
    </row>
    <row r="9" spans="1:22">
      <c r="A9" s="1" t="s">
        <v>31</v>
      </c>
      <c r="B9" s="1" t="s">
        <v>32</v>
      </c>
      <c r="C9" s="2">
        <v>2020</v>
      </c>
      <c r="D9" s="3">
        <v>0.13239978317147499</v>
      </c>
      <c r="E9" s="3">
        <v>0.12888067660040881</v>
      </c>
      <c r="F9" s="3">
        <v>0.24024363970301113</v>
      </c>
      <c r="G9" s="3">
        <v>0.17553198201508188</v>
      </c>
      <c r="H9" s="3">
        <v>0.13626571535523754</v>
      </c>
      <c r="I9" s="3">
        <v>8.8608442539479082E-2</v>
      </c>
      <c r="J9" s="3">
        <v>5.3871125911739724E-2</v>
      </c>
      <c r="K9" s="3">
        <v>2.6663060552327967E-2</v>
      </c>
      <c r="L9" s="3">
        <f t="shared" si="0"/>
        <v>1.7535574151239054E-2</v>
      </c>
      <c r="M9" s="3">
        <v>1.2205943625352935E-2</v>
      </c>
      <c r="N9" s="3">
        <v>5.3296305258861186E-3</v>
      </c>
      <c r="O9" s="3">
        <v>4.3939804308024246E-3</v>
      </c>
      <c r="P9" s="3">
        <v>9.3565009508369428E-4</v>
      </c>
      <c r="Q9" s="4">
        <v>2081.7998545843807</v>
      </c>
      <c r="R9" s="5">
        <v>21.77675</v>
      </c>
      <c r="S9" s="11">
        <v>20.448088367120381</v>
      </c>
      <c r="T9" s="11">
        <v>19.225827165831792</v>
      </c>
      <c r="U9" s="11">
        <v>21.67034956840898</v>
      </c>
      <c r="V9" s="13">
        <f t="shared" si="1"/>
        <v>0.62360265371867052</v>
      </c>
    </row>
    <row r="10" spans="1:22">
      <c r="A10" s="1" t="s">
        <v>33</v>
      </c>
      <c r="B10" s="1" t="s">
        <v>34</v>
      </c>
      <c r="C10" s="2">
        <v>2020</v>
      </c>
      <c r="D10" s="3">
        <v>0.14467766038593236</v>
      </c>
      <c r="E10" s="3">
        <v>0.1310175332295973</v>
      </c>
      <c r="F10" s="3">
        <v>0.22836588816371078</v>
      </c>
      <c r="G10" s="3">
        <v>0.17736236299532077</v>
      </c>
      <c r="H10" s="3">
        <v>0.12051770517714917</v>
      </c>
      <c r="I10" s="3">
        <v>8.8838611868379269E-2</v>
      </c>
      <c r="J10" s="3">
        <v>5.6966021098220569E-2</v>
      </c>
      <c r="K10" s="3">
        <v>3.44899880431217E-2</v>
      </c>
      <c r="L10" s="3">
        <f t="shared" si="0"/>
        <v>1.7764229038567746E-2</v>
      </c>
      <c r="M10" s="3">
        <v>1.371959534070584E-2</v>
      </c>
      <c r="N10" s="3">
        <v>4.044633697861906E-3</v>
      </c>
      <c r="O10" s="3">
        <v>3.7499676928503876E-3</v>
      </c>
      <c r="P10" s="3">
        <v>2.9466600501151867E-4</v>
      </c>
      <c r="Q10" s="4">
        <v>500.51103195065724</v>
      </c>
      <c r="R10" s="5" t="s">
        <v>22</v>
      </c>
      <c r="S10" s="11">
        <v>19.335071637755551</v>
      </c>
      <c r="T10" s="11">
        <v>17.990780239303628</v>
      </c>
      <c r="U10" s="11">
        <v>20.679363036207469</v>
      </c>
      <c r="V10" s="13">
        <f t="shared" si="1"/>
        <v>0.68586295839383704</v>
      </c>
    </row>
    <row r="11" spans="1:22">
      <c r="A11" s="1" t="s">
        <v>35</v>
      </c>
      <c r="B11" s="1" t="s">
        <v>36</v>
      </c>
      <c r="C11" s="2">
        <v>2020</v>
      </c>
      <c r="D11" s="3">
        <v>0.15414803735850258</v>
      </c>
      <c r="E11" s="3">
        <v>0.14612486521756676</v>
      </c>
      <c r="F11" s="3">
        <v>0.25297303205648614</v>
      </c>
      <c r="G11" s="3">
        <v>0.17003901752595477</v>
      </c>
      <c r="H11" s="3">
        <v>0.12449782439922595</v>
      </c>
      <c r="I11" s="3">
        <v>7.4363803820305829E-2</v>
      </c>
      <c r="J11" s="3">
        <v>3.8024702558744551E-2</v>
      </c>
      <c r="K11" s="3">
        <v>2.0620051187843953E-2</v>
      </c>
      <c r="L11" s="3">
        <f t="shared" si="0"/>
        <v>1.9208665875370227E-2</v>
      </c>
      <c r="M11" s="3">
        <v>1.3204762755178342E-2</v>
      </c>
      <c r="N11" s="3">
        <v>6.0039031201918865E-3</v>
      </c>
      <c r="O11" s="3">
        <v>5.0999734918527285E-3</v>
      </c>
      <c r="P11" s="3">
        <v>9.039296283391583E-4</v>
      </c>
      <c r="Q11" s="4">
        <v>634.83566010530183</v>
      </c>
      <c r="R11" s="5">
        <v>20.289378378378377</v>
      </c>
      <c r="S11" s="11">
        <v>19.31034694404519</v>
      </c>
      <c r="T11" s="11">
        <v>17.722525502885819</v>
      </c>
      <c r="U11" s="11">
        <v>20.89816838520456</v>
      </c>
      <c r="V11" s="13">
        <f t="shared" si="1"/>
        <v>0.8101129801833522</v>
      </c>
    </row>
    <row r="12" spans="1:22">
      <c r="A12" s="1" t="s">
        <v>37</v>
      </c>
      <c r="B12" s="1" t="s">
        <v>38</v>
      </c>
      <c r="C12" s="2">
        <v>2020</v>
      </c>
      <c r="D12" s="3">
        <v>5.1111954400719667E-2</v>
      </c>
      <c r="E12" s="3">
        <v>5.4966472817073148E-2</v>
      </c>
      <c r="F12" s="3">
        <v>0.13788735405899474</v>
      </c>
      <c r="G12" s="3">
        <v>0.15192581448613163</v>
      </c>
      <c r="H12" s="3">
        <v>0.14320893955475594</v>
      </c>
      <c r="I12" s="3">
        <v>0.14370438290142565</v>
      </c>
      <c r="J12" s="3">
        <v>0.13965607910142139</v>
      </c>
      <c r="K12" s="3">
        <v>0.10709666731518636</v>
      </c>
      <c r="L12" s="3">
        <f t="shared" si="0"/>
        <v>7.0442335364291481E-2</v>
      </c>
      <c r="M12" s="3">
        <v>5.0042474828126231E-2</v>
      </c>
      <c r="N12" s="3">
        <v>2.0399860536165243E-2</v>
      </c>
      <c r="O12" s="3">
        <v>1.7326262542595221E-2</v>
      </c>
      <c r="P12" s="3">
        <v>3.0735979935700235E-3</v>
      </c>
      <c r="Q12" s="4">
        <v>9106.2372023069947</v>
      </c>
      <c r="R12" s="5" t="s">
        <v>22</v>
      </c>
      <c r="S12" s="11">
        <v>19.114645783586411</v>
      </c>
      <c r="T12" s="11">
        <v>17.219075174251248</v>
      </c>
      <c r="U12" s="11">
        <v>21.010216392921581</v>
      </c>
      <c r="V12" s="13">
        <f t="shared" si="1"/>
        <v>0.96712786190569722</v>
      </c>
    </row>
    <row r="13" spans="1:22">
      <c r="A13" s="1" t="s">
        <v>39</v>
      </c>
      <c r="B13" s="1" t="s">
        <v>40</v>
      </c>
      <c r="C13" s="2">
        <v>2020</v>
      </c>
      <c r="D13" s="3">
        <v>0.16506746901260205</v>
      </c>
      <c r="E13" s="3">
        <v>0.14691334876225692</v>
      </c>
      <c r="F13" s="3">
        <v>0.23597565917690219</v>
      </c>
      <c r="G13" s="3">
        <v>0.17030127968420539</v>
      </c>
      <c r="H13" s="3">
        <v>0.11492560564437265</v>
      </c>
      <c r="I13" s="3">
        <v>7.7724643139723201E-2</v>
      </c>
      <c r="J13" s="3">
        <v>4.6935941443004524E-2</v>
      </c>
      <c r="K13" s="3">
        <v>2.7901271139784387E-2</v>
      </c>
      <c r="L13" s="3">
        <f t="shared" si="0"/>
        <v>1.4254781997148715E-2</v>
      </c>
      <c r="M13" s="3">
        <v>1.1660328218024115E-2</v>
      </c>
      <c r="N13" s="3">
        <v>2.5944537791246004E-3</v>
      </c>
      <c r="O13" s="3">
        <v>2.4421039302444246E-3</v>
      </c>
      <c r="P13" s="3">
        <v>1.5234984888017568E-4</v>
      </c>
      <c r="Q13" s="4">
        <v>491.83911277367366</v>
      </c>
      <c r="R13" s="5" t="s">
        <v>22</v>
      </c>
      <c r="S13" s="11">
        <v>17.989781011093388</v>
      </c>
      <c r="T13" s="11">
        <v>16.26491335714703</v>
      </c>
      <c r="U13" s="11">
        <v>19.71464866503975</v>
      </c>
      <c r="V13" s="13">
        <f t="shared" si="1"/>
        <v>0.88003451731957139</v>
      </c>
    </row>
    <row r="14" spans="1:22">
      <c r="A14" s="1" t="s">
        <v>41</v>
      </c>
      <c r="B14" s="1" t="s">
        <v>42</v>
      </c>
      <c r="C14" s="2">
        <v>2020</v>
      </c>
      <c r="D14" s="3">
        <v>0.1415272583216276</v>
      </c>
      <c r="E14" s="3">
        <v>0.12890460223537895</v>
      </c>
      <c r="F14" s="3">
        <v>0.23308065125091834</v>
      </c>
      <c r="G14" s="3">
        <v>0.17319145681487608</v>
      </c>
      <c r="H14" s="3">
        <v>0.14193349239635616</v>
      </c>
      <c r="I14" s="3">
        <v>7.979143126408017E-2</v>
      </c>
      <c r="J14" s="3">
        <v>5.0796868776200925E-2</v>
      </c>
      <c r="K14" s="3">
        <v>3.3365809999976036E-2</v>
      </c>
      <c r="L14" s="3">
        <f t="shared" si="0"/>
        <v>1.7408428940585571E-2</v>
      </c>
      <c r="M14" s="3">
        <v>1.2814876572502588E-2</v>
      </c>
      <c r="N14" s="3">
        <v>4.593552368082985E-3</v>
      </c>
      <c r="O14" s="3">
        <v>4.0818138159368269E-3</v>
      </c>
      <c r="P14" s="3">
        <v>5.1173855214615841E-4</v>
      </c>
      <c r="Q14" s="4">
        <v>822.34798859419959</v>
      </c>
      <c r="R14" s="5" t="s">
        <v>22</v>
      </c>
      <c r="S14" s="11">
        <v>19.314971249222239</v>
      </c>
      <c r="T14" s="11">
        <v>17.95805547094184</v>
      </c>
      <c r="U14" s="11">
        <v>20.671887027502631</v>
      </c>
      <c r="V14" s="13">
        <f t="shared" si="1"/>
        <v>0.69230396851040588</v>
      </c>
    </row>
    <row r="15" spans="1:22">
      <c r="A15" s="1" t="s">
        <v>43</v>
      </c>
      <c r="B15" s="1" t="s">
        <v>44</v>
      </c>
      <c r="C15" s="2">
        <v>2020</v>
      </c>
      <c r="D15" s="3">
        <v>8.1256514735146418E-2</v>
      </c>
      <c r="E15" s="3">
        <v>7.7911494361792885E-2</v>
      </c>
      <c r="F15" s="3">
        <v>0.13850563820714493</v>
      </c>
      <c r="G15" s="3">
        <v>0.15105183360181942</v>
      </c>
      <c r="H15" s="3">
        <v>0.15622571780536343</v>
      </c>
      <c r="I15" s="3">
        <v>0.15151615654316314</v>
      </c>
      <c r="J15" s="3">
        <v>0.12136833128020473</v>
      </c>
      <c r="K15" s="3">
        <v>7.4599639912821009E-2</v>
      </c>
      <c r="L15" s="3">
        <f t="shared" si="0"/>
        <v>4.7564673552544311E-2</v>
      </c>
      <c r="M15" s="3">
        <v>3.1848763384819491E-2</v>
      </c>
      <c r="N15" s="3">
        <v>1.571591016772482E-2</v>
      </c>
      <c r="O15" s="3">
        <v>1.321898986070312E-2</v>
      </c>
      <c r="P15" s="3">
        <v>2.4969203070217007E-3</v>
      </c>
      <c r="Q15" s="4">
        <v>14653.309394303884</v>
      </c>
      <c r="R15" s="5" t="s">
        <v>22</v>
      </c>
      <c r="S15" s="11">
        <v>17.649427887979321</v>
      </c>
      <c r="T15" s="11">
        <v>16.199927897508172</v>
      </c>
      <c r="U15" s="11">
        <v>19.098927878450471</v>
      </c>
      <c r="V15" s="13">
        <f t="shared" si="1"/>
        <v>0.73954081146487238</v>
      </c>
    </row>
    <row r="16" spans="1:22">
      <c r="A16" s="1" t="s">
        <v>45</v>
      </c>
      <c r="B16" s="1" t="s">
        <v>46</v>
      </c>
      <c r="C16" s="2">
        <v>2020</v>
      </c>
      <c r="D16" s="3">
        <v>0.18886098280551283</v>
      </c>
      <c r="E16" s="3">
        <v>0.15562085552861696</v>
      </c>
      <c r="F16" s="3">
        <v>0.23729816906805212</v>
      </c>
      <c r="G16" s="3">
        <v>0.15878759985439936</v>
      </c>
      <c r="H16" s="3">
        <v>0.10478027307889982</v>
      </c>
      <c r="I16" s="3">
        <v>6.8222981347510953E-2</v>
      </c>
      <c r="J16" s="3">
        <v>4.4483721987198951E-2</v>
      </c>
      <c r="K16" s="3">
        <v>2.7729459405779713E-2</v>
      </c>
      <c r="L16" s="3">
        <f t="shared" si="0"/>
        <v>1.4215956924029001E-2</v>
      </c>
      <c r="M16" s="3">
        <v>1.137684124441922E-2</v>
      </c>
      <c r="N16" s="3">
        <v>2.8391156796097818E-3</v>
      </c>
      <c r="O16" s="3">
        <v>2.6680751433050295E-3</v>
      </c>
      <c r="P16" s="3">
        <v>1.7104053630475222E-4</v>
      </c>
      <c r="Q16" s="4">
        <v>446.98155963525892</v>
      </c>
      <c r="R16" s="5" t="s">
        <v>22</v>
      </c>
      <c r="S16" s="11">
        <v>15.48981406891907</v>
      </c>
      <c r="T16" s="11">
        <v>12.870333491876879</v>
      </c>
      <c r="U16" s="11">
        <v>18.10929464596126</v>
      </c>
      <c r="V16" s="13">
        <f t="shared" si="1"/>
        <v>1.3364696821643829</v>
      </c>
    </row>
    <row r="17" spans="1:22">
      <c r="A17" s="1" t="s">
        <v>47</v>
      </c>
      <c r="B17" s="1" t="s">
        <v>48</v>
      </c>
      <c r="C17" s="2">
        <v>2020</v>
      </c>
      <c r="D17" s="3">
        <v>0.14625926825816565</v>
      </c>
      <c r="E17" s="3">
        <v>0.16749905503625367</v>
      </c>
      <c r="F17" s="3">
        <v>0.26014415870978425</v>
      </c>
      <c r="G17" s="3">
        <v>0.12809281754953952</v>
      </c>
      <c r="H17" s="3">
        <v>0.10022484904386827</v>
      </c>
      <c r="I17" s="3">
        <v>9.3684587365516464E-2</v>
      </c>
      <c r="J17" s="3">
        <v>5.7843001097374197E-2</v>
      </c>
      <c r="K17" s="3">
        <v>3.0584910166452206E-2</v>
      </c>
      <c r="L17" s="3">
        <f t="shared" si="0"/>
        <v>1.5667352773045491E-2</v>
      </c>
      <c r="M17" s="3">
        <v>1.3017022924363204E-2</v>
      </c>
      <c r="N17" s="3">
        <v>2.6503298486822875E-3</v>
      </c>
      <c r="O17" s="3">
        <v>2.5965406925573054E-3</v>
      </c>
      <c r="P17" s="3">
        <v>5.3789156124982005E-5</v>
      </c>
      <c r="Q17" s="4">
        <v>1071.7777647554512</v>
      </c>
      <c r="R17" s="5" t="s">
        <v>22</v>
      </c>
      <c r="S17" s="11">
        <v>20.1008082633622</v>
      </c>
      <c r="T17" s="11">
        <v>18.08749885598284</v>
      </c>
      <c r="U17" s="11">
        <v>22.11411767074156</v>
      </c>
      <c r="V17" s="13">
        <f t="shared" si="1"/>
        <v>1.0271986772343673</v>
      </c>
    </row>
    <row r="18" spans="1:22">
      <c r="A18" s="1" t="s">
        <v>49</v>
      </c>
      <c r="B18" s="1" t="s">
        <v>50</v>
      </c>
      <c r="C18" s="2">
        <v>2020</v>
      </c>
      <c r="D18" s="3">
        <v>0.16899154909835828</v>
      </c>
      <c r="E18" s="3">
        <v>0.15169683616865826</v>
      </c>
      <c r="F18" s="3">
        <v>0.25565141196710406</v>
      </c>
      <c r="G18" s="3">
        <v>0.18447652880012844</v>
      </c>
      <c r="H18" s="3">
        <v>0.10814733857256398</v>
      </c>
      <c r="I18" s="3">
        <v>6.3883725949091197E-2</v>
      </c>
      <c r="J18" s="3">
        <v>3.8775229896733016E-2</v>
      </c>
      <c r="K18" s="3">
        <v>1.9965606724941246E-2</v>
      </c>
      <c r="L18" s="3">
        <f t="shared" si="0"/>
        <v>8.4117728224215281E-3</v>
      </c>
      <c r="M18" s="3">
        <v>6.9871910374352791E-3</v>
      </c>
      <c r="N18" s="3">
        <v>1.4245817849862482E-3</v>
      </c>
      <c r="O18" s="3">
        <v>1.3258082589666194E-3</v>
      </c>
      <c r="P18" s="3">
        <v>9.8773526019628881E-5</v>
      </c>
      <c r="Q18" s="4">
        <v>883.89203231127931</v>
      </c>
      <c r="R18" s="5" t="s">
        <v>22</v>
      </c>
      <c r="S18" s="11">
        <v>18.903772068342509</v>
      </c>
      <c r="T18" s="11">
        <v>17.103801648237429</v>
      </c>
      <c r="U18" s="11">
        <v>20.703742488447581</v>
      </c>
      <c r="V18" s="13">
        <f t="shared" si="1"/>
        <v>0.91835225515565111</v>
      </c>
    </row>
    <row r="19" spans="1:22">
      <c r="A19" s="1" t="s">
        <v>51</v>
      </c>
      <c r="B19" s="1" t="s">
        <v>52</v>
      </c>
      <c r="C19" s="2">
        <v>2020</v>
      </c>
      <c r="D19" s="3">
        <v>0.16712502316280967</v>
      </c>
      <c r="E19" s="3">
        <v>0.14387435941076476</v>
      </c>
      <c r="F19" s="3">
        <v>0.23673129575374055</v>
      </c>
      <c r="G19" s="3">
        <v>0.15981788400000149</v>
      </c>
      <c r="H19" s="3">
        <v>0.11891011773238394</v>
      </c>
      <c r="I19" s="3">
        <v>8.0039074286262196E-2</v>
      </c>
      <c r="J19" s="3">
        <v>4.599125950550334E-2</v>
      </c>
      <c r="K19" s="3">
        <v>2.8858040832601611E-2</v>
      </c>
      <c r="L19" s="3">
        <f t="shared" si="0"/>
        <v>1.8652945315932951E-2</v>
      </c>
      <c r="M19" s="3">
        <v>1.4609991767539621E-2</v>
      </c>
      <c r="N19" s="3">
        <v>4.0429535483933301E-3</v>
      </c>
      <c r="O19" s="3">
        <v>3.6425290608379781E-3</v>
      </c>
      <c r="P19" s="3">
        <v>4.0042448755535229E-4</v>
      </c>
      <c r="Q19" s="4">
        <v>1099.28759765625</v>
      </c>
      <c r="R19" s="5" t="s">
        <v>22</v>
      </c>
      <c r="S19" s="11">
        <v>17.21274524428377</v>
      </c>
      <c r="T19" s="11">
        <v>15.366768630092571</v>
      </c>
      <c r="U19" s="11">
        <v>19.058721858474978</v>
      </c>
      <c r="V19" s="13">
        <f t="shared" si="1"/>
        <v>0.94182480315877759</v>
      </c>
    </row>
    <row r="20" spans="1:22">
      <c r="A20" s="1" t="s">
        <v>53</v>
      </c>
      <c r="B20" s="1" t="s">
        <v>54</v>
      </c>
      <c r="C20" s="2">
        <v>2020</v>
      </c>
      <c r="D20" s="3">
        <v>0.15978706357317807</v>
      </c>
      <c r="E20" s="3">
        <v>0.1463122463540896</v>
      </c>
      <c r="F20" s="3">
        <v>0.24064275587412398</v>
      </c>
      <c r="G20" s="3">
        <v>0.17350823910862967</v>
      </c>
      <c r="H20" s="3">
        <v>0.12726652424764412</v>
      </c>
      <c r="I20" s="3">
        <v>8.0776284934552231E-2</v>
      </c>
      <c r="J20" s="3">
        <v>4.2366313102241829E-2</v>
      </c>
      <c r="K20" s="3">
        <v>1.9762079046519856E-2</v>
      </c>
      <c r="L20" s="3">
        <f t="shared" si="0"/>
        <v>9.5784937590195005E-3</v>
      </c>
      <c r="M20" s="3">
        <v>7.5324200517600682E-3</v>
      </c>
      <c r="N20" s="3">
        <v>2.0460737072594318E-3</v>
      </c>
      <c r="O20" s="3">
        <v>1.8723601871646926E-3</v>
      </c>
      <c r="P20" s="3">
        <v>1.7371352009473918E-4</v>
      </c>
      <c r="Q20" s="4">
        <v>1137.3436326916426</v>
      </c>
      <c r="R20" s="5" t="s">
        <v>22</v>
      </c>
      <c r="S20" s="11">
        <v>18.87185798572672</v>
      </c>
      <c r="T20" s="11">
        <v>17.327919708744361</v>
      </c>
      <c r="U20" s="11">
        <v>20.41579626270909</v>
      </c>
      <c r="V20" s="13">
        <f t="shared" si="1"/>
        <v>0.78772361070528818</v>
      </c>
    </row>
    <row r="21" spans="1:22">
      <c r="A21" s="1" t="s">
        <v>55</v>
      </c>
      <c r="B21" s="1" t="s">
        <v>56</v>
      </c>
      <c r="C21" s="2">
        <v>2020</v>
      </c>
      <c r="D21" s="3">
        <v>0.14595748243772397</v>
      </c>
      <c r="E21" s="3">
        <v>0.1422553295009607</v>
      </c>
      <c r="F21" s="3">
        <v>0.23670338601984245</v>
      </c>
      <c r="G21" s="3">
        <v>0.16848795628445434</v>
      </c>
      <c r="H21" s="3">
        <v>0.13413505431449532</v>
      </c>
      <c r="I21" s="3">
        <v>8.240982928417237E-2</v>
      </c>
      <c r="J21" s="3">
        <v>4.0303475517601987E-2</v>
      </c>
      <c r="K21" s="3">
        <v>3.0409518620243724E-2</v>
      </c>
      <c r="L21" s="3">
        <f t="shared" si="0"/>
        <v>1.9337968020505351E-2</v>
      </c>
      <c r="M21" s="3">
        <v>1.4780532016445021E-2</v>
      </c>
      <c r="N21" s="3">
        <v>4.55743600406033E-3</v>
      </c>
      <c r="O21" s="3">
        <v>3.9277161363873367E-3</v>
      </c>
      <c r="P21" s="3">
        <v>6.2971986767299329E-4</v>
      </c>
      <c r="Q21" s="4">
        <v>1773.9204108807812</v>
      </c>
      <c r="R21" s="5" t="s">
        <v>22</v>
      </c>
      <c r="S21" s="11">
        <v>19.710610987145959</v>
      </c>
      <c r="T21" s="11">
        <v>18.17232048874947</v>
      </c>
      <c r="U21" s="11">
        <v>21.24890148554244</v>
      </c>
      <c r="V21" s="13">
        <f t="shared" si="1"/>
        <v>0.7848420910186148</v>
      </c>
    </row>
    <row r="22" spans="1:22">
      <c r="A22" s="1" t="s">
        <v>57</v>
      </c>
      <c r="B22" s="1" t="s">
        <v>58</v>
      </c>
      <c r="C22" s="2">
        <v>2020</v>
      </c>
      <c r="D22" s="3">
        <v>0.17491178033010543</v>
      </c>
      <c r="E22" s="3">
        <v>0.15123555102076724</v>
      </c>
      <c r="F22" s="3">
        <v>0.22978174961318934</v>
      </c>
      <c r="G22" s="3">
        <v>0.15914386610270068</v>
      </c>
      <c r="H22" s="3">
        <v>0.11714263697135439</v>
      </c>
      <c r="I22" s="3">
        <v>7.5707900740703646E-2</v>
      </c>
      <c r="J22" s="3">
        <v>4.9726152718971517E-2</v>
      </c>
      <c r="K22" s="3">
        <v>2.7623521448144579E-2</v>
      </c>
      <c r="L22" s="3">
        <f t="shared" si="0"/>
        <v>1.47268410540639E-2</v>
      </c>
      <c r="M22" s="3">
        <v>1.1463456645927675E-2</v>
      </c>
      <c r="N22" s="3">
        <v>3.2633844081362256E-3</v>
      </c>
      <c r="O22" s="3">
        <v>3.0537877186540873E-3</v>
      </c>
      <c r="P22" s="3">
        <v>2.0959668948213818E-4</v>
      </c>
      <c r="Q22" s="4">
        <v>1953.5337572150786</v>
      </c>
      <c r="R22" s="5" t="s">
        <v>22</v>
      </c>
      <c r="S22" s="11">
        <v>16.240012519470682</v>
      </c>
      <c r="T22" s="11">
        <v>14.030603104944189</v>
      </c>
      <c r="U22" s="11">
        <v>18.449421933997169</v>
      </c>
      <c r="V22" s="13">
        <f t="shared" si="1"/>
        <v>1.1272497012890252</v>
      </c>
    </row>
    <row r="23" spans="1:22">
      <c r="A23" s="1" t="s">
        <v>59</v>
      </c>
      <c r="B23" s="1" t="s">
        <v>60</v>
      </c>
      <c r="C23" s="2">
        <v>2020</v>
      </c>
      <c r="D23" s="3">
        <v>0.16146093139667933</v>
      </c>
      <c r="E23" s="3">
        <v>0.14061037096383336</v>
      </c>
      <c r="F23" s="3">
        <v>0.22987815165678452</v>
      </c>
      <c r="G23" s="3">
        <v>0.17009341991314694</v>
      </c>
      <c r="H23" s="3">
        <v>0.12651034528161004</v>
      </c>
      <c r="I23" s="3">
        <v>8.0155092921537927E-2</v>
      </c>
      <c r="J23" s="3">
        <v>4.8606858763607132E-2</v>
      </c>
      <c r="K23" s="3">
        <v>2.6146511582301454E-2</v>
      </c>
      <c r="L23" s="3">
        <f t="shared" si="0"/>
        <v>1.6538317520498818E-2</v>
      </c>
      <c r="M23" s="3">
        <v>1.2521362610023555E-2</v>
      </c>
      <c r="N23" s="3">
        <v>4.0169549104752626E-3</v>
      </c>
      <c r="O23" s="3">
        <v>3.6755570595415161E-3</v>
      </c>
      <c r="P23" s="3">
        <v>3.4139785093374687E-4</v>
      </c>
      <c r="Q23" s="4">
        <v>1666.9327344312192</v>
      </c>
      <c r="R23" s="5">
        <v>11.973055555555556</v>
      </c>
      <c r="S23" s="11">
        <v>17.561456201955171</v>
      </c>
      <c r="T23" s="11">
        <v>15.845069308854519</v>
      </c>
      <c r="U23" s="11">
        <v>19.277843095055822</v>
      </c>
      <c r="V23" s="13">
        <f t="shared" si="1"/>
        <v>0.87570759852074043</v>
      </c>
    </row>
    <row r="24" spans="1:22">
      <c r="A24" s="1" t="s">
        <v>61</v>
      </c>
      <c r="B24" s="1" t="s">
        <v>62</v>
      </c>
      <c r="C24" s="2">
        <v>2020</v>
      </c>
      <c r="D24" s="3">
        <v>0.17883490984499403</v>
      </c>
      <c r="E24" s="3">
        <v>0.16005629774921301</v>
      </c>
      <c r="F24" s="3">
        <v>0.26545165468218351</v>
      </c>
      <c r="G24" s="3">
        <v>0.16453475749669663</v>
      </c>
      <c r="H24" s="3">
        <v>8.913732308694336E-2</v>
      </c>
      <c r="I24" s="3">
        <v>5.5932319175297868E-2</v>
      </c>
      <c r="J24" s="3">
        <v>4.4511998832121168E-2</v>
      </c>
      <c r="K24" s="3">
        <v>2.8856339673068793E-2</v>
      </c>
      <c r="L24" s="3">
        <f t="shared" si="0"/>
        <v>1.2684399459481717E-2</v>
      </c>
      <c r="M24" s="3">
        <v>1.0447181556498011E-2</v>
      </c>
      <c r="N24" s="3">
        <v>2.2372179029837061E-3</v>
      </c>
      <c r="O24" s="3">
        <v>2.1306302428214757E-3</v>
      </c>
      <c r="P24" s="3">
        <v>1.0658766016223034E-4</v>
      </c>
      <c r="Q24" s="4">
        <v>461.13749016650792</v>
      </c>
      <c r="R24" s="5" t="s">
        <v>22</v>
      </c>
      <c r="S24" s="11">
        <v>17.639915181250451</v>
      </c>
      <c r="T24" s="11">
        <v>15.28078956958962</v>
      </c>
      <c r="U24" s="11">
        <v>19.99904079291127</v>
      </c>
      <c r="V24" s="13">
        <f t="shared" si="1"/>
        <v>1.203635516153482</v>
      </c>
    </row>
    <row r="25" spans="1:22">
      <c r="A25" s="1" t="s">
        <v>63</v>
      </c>
      <c r="B25" s="1" t="s">
        <v>64</v>
      </c>
      <c r="C25" s="2">
        <v>2020</v>
      </c>
      <c r="D25" s="3">
        <v>0.18852557974680417</v>
      </c>
      <c r="E25" s="3">
        <v>0.15842990635788817</v>
      </c>
      <c r="F25" s="3">
        <v>0.23769747387779835</v>
      </c>
      <c r="G25" s="3">
        <v>0.15987198689024254</v>
      </c>
      <c r="H25" s="3">
        <v>0.10398765637220954</v>
      </c>
      <c r="I25" s="3">
        <v>7.3246732601362691E-2</v>
      </c>
      <c r="J25" s="3">
        <v>4.4320200034827908E-2</v>
      </c>
      <c r="K25" s="3">
        <v>2.2943126976473573E-2</v>
      </c>
      <c r="L25" s="3">
        <f t="shared" si="0"/>
        <v>1.0977337142393335E-2</v>
      </c>
      <c r="M25" s="3">
        <v>8.7409197455418502E-3</v>
      </c>
      <c r="N25" s="3">
        <v>2.2364173968514845E-3</v>
      </c>
      <c r="O25" s="3">
        <v>2.1023206694334531E-3</v>
      </c>
      <c r="P25" s="3">
        <v>1.3409672741803149E-4</v>
      </c>
      <c r="Q25" s="4">
        <v>685.69028412445607</v>
      </c>
      <c r="R25" s="5">
        <v>16.461413043478263</v>
      </c>
      <c r="S25" s="11">
        <v>15.84276705786386</v>
      </c>
      <c r="T25" s="11">
        <v>13.284050098004951</v>
      </c>
      <c r="U25" s="11">
        <v>18.40148401772278</v>
      </c>
      <c r="V25" s="13">
        <f t="shared" si="1"/>
        <v>1.3054678366627115</v>
      </c>
    </row>
    <row r="26" spans="1:22">
      <c r="A26" s="1" t="s">
        <v>65</v>
      </c>
      <c r="B26" s="1" t="s">
        <v>66</v>
      </c>
      <c r="C26" s="2">
        <v>2020</v>
      </c>
      <c r="D26" s="3">
        <v>0.14774075642027057</v>
      </c>
      <c r="E26" s="3">
        <v>0.14436476333412485</v>
      </c>
      <c r="F26" s="3">
        <v>0.22463151773341181</v>
      </c>
      <c r="G26" s="3">
        <v>0.15490135867477914</v>
      </c>
      <c r="H26" s="3">
        <v>0.1281011417750493</v>
      </c>
      <c r="I26" s="3">
        <v>9.5751199454804439E-2</v>
      </c>
      <c r="J26" s="3">
        <v>5.997458162448218E-2</v>
      </c>
      <c r="K26" s="3">
        <v>2.9681223336923777E-2</v>
      </c>
      <c r="L26" s="3">
        <f t="shared" si="0"/>
        <v>1.4853457646153905E-2</v>
      </c>
      <c r="M26" s="3">
        <v>1.1529637643467211E-2</v>
      </c>
      <c r="N26" s="3">
        <v>3.323820002686695E-3</v>
      </c>
      <c r="O26" s="3">
        <v>3.0775104372472678E-3</v>
      </c>
      <c r="P26" s="3">
        <v>2.4630956543942705E-4</v>
      </c>
      <c r="Q26" s="4">
        <v>2290.3828913324373</v>
      </c>
      <c r="R26" s="5" t="s">
        <v>22</v>
      </c>
      <c r="S26" s="11">
        <v>18.495827419792931</v>
      </c>
      <c r="T26" s="11">
        <v>17.11869614139038</v>
      </c>
      <c r="U26" s="11">
        <v>19.872958698195479</v>
      </c>
      <c r="V26" s="13">
        <f t="shared" si="1"/>
        <v>0.70261799918497414</v>
      </c>
    </row>
    <row r="27" spans="1:22">
      <c r="A27" s="1" t="s">
        <v>67</v>
      </c>
      <c r="B27" s="1" t="s">
        <v>68</v>
      </c>
      <c r="C27" s="2">
        <v>2020</v>
      </c>
      <c r="D27" s="3">
        <v>0.18519558910671266</v>
      </c>
      <c r="E27" s="3">
        <v>0.1538489891747308</v>
      </c>
      <c r="F27" s="3">
        <v>0.22918116592569118</v>
      </c>
      <c r="G27" s="3">
        <v>0.15983874733746956</v>
      </c>
      <c r="H27" s="3">
        <v>0.10746787741412947</v>
      </c>
      <c r="I27" s="3">
        <v>6.9627826200796841E-2</v>
      </c>
      <c r="J27" s="3">
        <v>4.8247827891746212E-2</v>
      </c>
      <c r="K27" s="3">
        <v>2.8820687096776328E-2</v>
      </c>
      <c r="L27" s="3">
        <f t="shared" si="0"/>
        <v>1.7771289851946835E-2</v>
      </c>
      <c r="M27" s="3">
        <v>1.4133734774327483E-2</v>
      </c>
      <c r="N27" s="3">
        <v>3.6375550776193526E-3</v>
      </c>
      <c r="O27" s="3">
        <v>3.4298561789996938E-3</v>
      </c>
      <c r="P27" s="3">
        <v>2.0769889861965875E-4</v>
      </c>
      <c r="Q27" s="4">
        <v>577.20921519982835</v>
      </c>
      <c r="R27" s="5" t="s">
        <v>22</v>
      </c>
      <c r="S27" s="11">
        <v>15.244264299676139</v>
      </c>
      <c r="T27" s="11">
        <v>12.63160693165641</v>
      </c>
      <c r="U27" s="11">
        <v>17.85692166769589</v>
      </c>
      <c r="V27" s="13">
        <f t="shared" si="1"/>
        <v>1.3329884530712957</v>
      </c>
    </row>
    <row r="28" spans="1:22">
      <c r="A28" s="1" t="s">
        <v>69</v>
      </c>
      <c r="B28" s="1" t="s">
        <v>70</v>
      </c>
      <c r="C28" s="2">
        <v>2020</v>
      </c>
      <c r="D28" s="3">
        <v>0.14256490325951862</v>
      </c>
      <c r="E28" s="3">
        <v>0.12985601628020696</v>
      </c>
      <c r="F28" s="3">
        <v>0.19701437644282105</v>
      </c>
      <c r="G28" s="3">
        <v>0.16575874730623774</v>
      </c>
      <c r="H28" s="3">
        <v>0.15714027487259932</v>
      </c>
      <c r="I28" s="3">
        <v>9.5904667057423301E-2</v>
      </c>
      <c r="J28" s="3">
        <v>6.1788535874692997E-2</v>
      </c>
      <c r="K28" s="3">
        <v>3.2670059838407144E-2</v>
      </c>
      <c r="L28" s="3">
        <f t="shared" si="0"/>
        <v>1.7302419068092219E-2</v>
      </c>
      <c r="M28" s="3">
        <v>1.3077923383907186E-2</v>
      </c>
      <c r="N28" s="3">
        <v>4.2244956841850324E-3</v>
      </c>
      <c r="O28" s="3">
        <v>3.7329692675379198E-3</v>
      </c>
      <c r="P28" s="3">
        <v>4.915264166471128E-4</v>
      </c>
      <c r="Q28" s="4">
        <v>7506.6675230608616</v>
      </c>
      <c r="R28" s="5" t="s">
        <v>22</v>
      </c>
      <c r="S28" s="11">
        <v>17.254611275561849</v>
      </c>
      <c r="T28" s="11">
        <v>15.29141214177427</v>
      </c>
      <c r="U28" s="11">
        <v>19.21781040934944</v>
      </c>
      <c r="V28" s="13">
        <f t="shared" si="1"/>
        <v>1.0016322111161147</v>
      </c>
    </row>
    <row r="29" spans="1:22">
      <c r="A29" s="1" t="s">
        <v>71</v>
      </c>
      <c r="B29" s="1" t="s">
        <v>72</v>
      </c>
      <c r="C29" s="2">
        <v>2020</v>
      </c>
      <c r="D29" s="3">
        <v>0.13341210945082238</v>
      </c>
      <c r="E29" s="3">
        <v>0.12542479563355247</v>
      </c>
      <c r="F29" s="3">
        <v>0.1977945740440982</v>
      </c>
      <c r="G29" s="3">
        <v>0.16763915478373004</v>
      </c>
      <c r="H29" s="3">
        <v>0.15137489624103587</v>
      </c>
      <c r="I29" s="3">
        <v>0.10286041055181241</v>
      </c>
      <c r="J29" s="3">
        <v>6.2015909635156706E-2</v>
      </c>
      <c r="K29" s="3">
        <v>3.566233223544029E-2</v>
      </c>
      <c r="L29" s="3">
        <f t="shared" si="0"/>
        <v>2.3815817424352483E-2</v>
      </c>
      <c r="M29" s="3">
        <v>1.7451134598549332E-2</v>
      </c>
      <c r="N29" s="3">
        <v>6.3646828258031524E-3</v>
      </c>
      <c r="O29" s="3">
        <v>5.6643779718246745E-3</v>
      </c>
      <c r="P29" s="3">
        <v>7.00304853978478E-4</v>
      </c>
      <c r="Q29" s="4">
        <v>8635.3256944343739</v>
      </c>
      <c r="R29" s="5" t="s">
        <v>22</v>
      </c>
      <c r="S29" s="11">
        <v>18.095144815976461</v>
      </c>
      <c r="T29" s="11">
        <v>16.64753051163467</v>
      </c>
      <c r="U29" s="11">
        <v>19.542759120318259</v>
      </c>
      <c r="V29" s="13">
        <f t="shared" si="1"/>
        <v>0.73857872670499702</v>
      </c>
    </row>
    <row r="30" spans="1:22">
      <c r="A30" s="1" t="s">
        <v>73</v>
      </c>
      <c r="B30" s="1" t="s">
        <v>74</v>
      </c>
      <c r="C30" s="2">
        <v>2020</v>
      </c>
      <c r="D30" s="3">
        <v>0.1390109814719106</v>
      </c>
      <c r="E30" s="3">
        <v>0.13821744320598611</v>
      </c>
      <c r="F30" s="3">
        <v>0.23881614152880756</v>
      </c>
      <c r="G30" s="3">
        <v>0.14967915441294177</v>
      </c>
      <c r="H30" s="3">
        <v>0.12330029591888075</v>
      </c>
      <c r="I30" s="3">
        <v>9.4056009623080764E-2</v>
      </c>
      <c r="J30" s="3">
        <v>5.9234086927886363E-2</v>
      </c>
      <c r="K30" s="3">
        <v>3.3866017810017336E-2</v>
      </c>
      <c r="L30" s="3">
        <f t="shared" si="0"/>
        <v>2.381986910048893E-2</v>
      </c>
      <c r="M30" s="3">
        <v>1.6360152030040112E-2</v>
      </c>
      <c r="N30" s="3">
        <v>7.4597170704488198E-3</v>
      </c>
      <c r="O30" s="3">
        <v>6.9245932830530425E-3</v>
      </c>
      <c r="P30" s="3">
        <v>5.3512378739577681E-4</v>
      </c>
      <c r="Q30" s="4">
        <v>2360.5435538589727</v>
      </c>
      <c r="R30" s="5" t="s">
        <v>22</v>
      </c>
      <c r="S30" s="11">
        <v>19.166912422937919</v>
      </c>
      <c r="T30" s="11">
        <v>17.927872292039009</v>
      </c>
      <c r="U30" s="11">
        <v>20.40595255383683</v>
      </c>
      <c r="V30" s="13">
        <f t="shared" si="1"/>
        <v>0.63216333209128084</v>
      </c>
    </row>
    <row r="31" spans="1:22">
      <c r="A31" s="1" t="s">
        <v>75</v>
      </c>
      <c r="B31" s="1" t="s">
        <v>76</v>
      </c>
      <c r="C31" s="2">
        <v>2020</v>
      </c>
      <c r="D31" s="3">
        <v>0.11310033543938228</v>
      </c>
      <c r="E31" s="3">
        <v>0.10587343187255471</v>
      </c>
      <c r="F31" s="3">
        <v>0.15687994563890836</v>
      </c>
      <c r="G31" s="3">
        <v>0.1467834512950551</v>
      </c>
      <c r="H31" s="3">
        <v>0.16599051691136546</v>
      </c>
      <c r="I31" s="3">
        <v>0.12946419591828776</v>
      </c>
      <c r="J31" s="3">
        <v>9.018880887098786E-2</v>
      </c>
      <c r="K31" s="3">
        <v>5.6036838725585368E-2</v>
      </c>
      <c r="L31" s="3">
        <f t="shared" si="0"/>
        <v>3.5682475327873518E-2</v>
      </c>
      <c r="M31" s="3">
        <v>2.5546143616219468E-2</v>
      </c>
      <c r="N31" s="3">
        <v>1.0136331711654052E-2</v>
      </c>
      <c r="O31" s="3">
        <v>9.2527637490355408E-3</v>
      </c>
      <c r="P31" s="3">
        <v>8.8356796261851054E-4</v>
      </c>
      <c r="Q31" s="4">
        <v>3690.627877975985</v>
      </c>
      <c r="R31" s="5">
        <v>18.08392308507042</v>
      </c>
      <c r="S31" s="11">
        <v>17.122973607404511</v>
      </c>
      <c r="T31" s="11">
        <v>15.296712905459771</v>
      </c>
      <c r="U31" s="11">
        <v>18.949234309349261</v>
      </c>
      <c r="V31" s="13">
        <f t="shared" si="1"/>
        <v>0.93176566425752316</v>
      </c>
    </row>
    <row r="32" spans="1:22">
      <c r="A32" s="1" t="s">
        <v>77</v>
      </c>
      <c r="B32" s="1" t="s">
        <v>78</v>
      </c>
      <c r="C32" s="2">
        <v>2020</v>
      </c>
      <c r="D32" s="3">
        <v>0.11677025871479395</v>
      </c>
      <c r="E32" s="3">
        <v>0.11722886327020259</v>
      </c>
      <c r="F32" s="3">
        <v>0.18649304433938546</v>
      </c>
      <c r="G32" s="3">
        <v>0.16299344120298589</v>
      </c>
      <c r="H32" s="3">
        <v>0.15150306796248911</v>
      </c>
      <c r="I32" s="3">
        <v>0.11088461491147446</v>
      </c>
      <c r="J32" s="3">
        <v>7.9080239177852785E-2</v>
      </c>
      <c r="K32" s="3">
        <v>4.8009868949681844E-2</v>
      </c>
      <c r="L32" s="3">
        <f t="shared" si="0"/>
        <v>2.7036601471133879E-2</v>
      </c>
      <c r="M32" s="3">
        <v>2.1069256750752292E-2</v>
      </c>
      <c r="N32" s="3">
        <v>5.9673447203815871E-3</v>
      </c>
      <c r="O32" s="3">
        <v>5.5265831613814376E-3</v>
      </c>
      <c r="P32" s="3">
        <v>4.4076155900014963E-4</v>
      </c>
      <c r="Q32" s="4">
        <v>3698.8349810586142</v>
      </c>
      <c r="R32" s="5" t="s">
        <v>22</v>
      </c>
      <c r="S32" s="11">
        <v>18.909387654815578</v>
      </c>
      <c r="T32" s="11">
        <v>17.83934627391303</v>
      </c>
      <c r="U32" s="11">
        <v>19.97942903571813</v>
      </c>
      <c r="V32" s="13">
        <f t="shared" si="1"/>
        <v>0.54593948005232151</v>
      </c>
    </row>
    <row r="33" spans="1:22">
      <c r="A33" s="1" t="s">
        <v>79</v>
      </c>
      <c r="B33" s="1" t="s">
        <v>80</v>
      </c>
      <c r="C33" s="2">
        <v>2020</v>
      </c>
      <c r="D33" s="3">
        <v>9.3700245658889125E-2</v>
      </c>
      <c r="E33" s="3">
        <v>9.9628385699785188E-2</v>
      </c>
      <c r="F33" s="3">
        <v>0.19338822009569664</v>
      </c>
      <c r="G33" s="3">
        <v>0.1552973410348332</v>
      </c>
      <c r="H33" s="3">
        <v>0.14721889670814686</v>
      </c>
      <c r="I33" s="3">
        <v>0.14620769162099698</v>
      </c>
      <c r="J33" s="3">
        <v>9.154528248067087E-2</v>
      </c>
      <c r="K33" s="3">
        <v>4.1860975043064699E-2</v>
      </c>
      <c r="L33" s="3">
        <f t="shared" si="0"/>
        <v>3.1152961657916464E-2</v>
      </c>
      <c r="M33" s="3">
        <v>2.2529577204009291E-2</v>
      </c>
      <c r="N33" s="3">
        <v>8.6233844539071718E-3</v>
      </c>
      <c r="O33" s="3">
        <v>7.8397136614656391E-3</v>
      </c>
      <c r="P33" s="3">
        <v>7.8367079244153306E-4</v>
      </c>
      <c r="Q33" s="4">
        <v>6357.1955504380467</v>
      </c>
      <c r="R33" s="5" t="s">
        <v>22</v>
      </c>
      <c r="S33" s="11">
        <v>20.65530216444904</v>
      </c>
      <c r="T33" s="11">
        <v>19.500098058695141</v>
      </c>
      <c r="U33" s="11">
        <v>21.810506270202939</v>
      </c>
      <c r="V33" s="13">
        <f t="shared" si="1"/>
        <v>0.58938984987443843</v>
      </c>
    </row>
    <row r="34" spans="1:22">
      <c r="A34" s="1" t="s">
        <v>81</v>
      </c>
      <c r="B34" s="1" t="s">
        <v>82</v>
      </c>
      <c r="C34" s="2">
        <v>2020</v>
      </c>
      <c r="D34" s="3">
        <v>9.0524181219859043E-2</v>
      </c>
      <c r="E34" s="3">
        <v>9.3268726645698657E-2</v>
      </c>
      <c r="F34" s="3">
        <v>0.16853976699655915</v>
      </c>
      <c r="G34" s="3">
        <v>0.15791156975643075</v>
      </c>
      <c r="H34" s="3">
        <v>0.15172714354853775</v>
      </c>
      <c r="I34" s="3">
        <v>0.12660755075977401</v>
      </c>
      <c r="J34" s="3">
        <v>9.9751486636722078E-2</v>
      </c>
      <c r="K34" s="3">
        <v>7.0986595994363008E-2</v>
      </c>
      <c r="L34" s="3">
        <f t="shared" si="0"/>
        <v>4.0682978442055484E-2</v>
      </c>
      <c r="M34" s="3">
        <v>3.1386673712964192E-2</v>
      </c>
      <c r="N34" s="3">
        <v>9.2963047290912943E-3</v>
      </c>
      <c r="O34" s="3">
        <v>8.5853923999608412E-3</v>
      </c>
      <c r="P34" s="3">
        <v>7.1091232913045332E-4</v>
      </c>
      <c r="Q34" s="4">
        <v>3795.38012695313</v>
      </c>
      <c r="R34" s="5" t="s">
        <v>22</v>
      </c>
      <c r="S34" s="11">
        <v>19.546744854890871</v>
      </c>
      <c r="T34" s="11">
        <v>18.558359192137448</v>
      </c>
      <c r="U34" s="11">
        <v>20.535130517644301</v>
      </c>
      <c r="V34" s="13">
        <f t="shared" si="1"/>
        <v>0.5042783993639931</v>
      </c>
    </row>
    <row r="35" spans="1:22">
      <c r="A35" s="1" t="s">
        <v>83</v>
      </c>
      <c r="B35" s="1" t="s">
        <v>84</v>
      </c>
      <c r="C35" s="2">
        <v>2020</v>
      </c>
      <c r="D35" s="3">
        <v>0.1566389597989544</v>
      </c>
      <c r="E35" s="3">
        <v>0.13627151827277489</v>
      </c>
      <c r="F35" s="3">
        <v>0.22075130996542194</v>
      </c>
      <c r="G35" s="3">
        <v>0.17178934541804958</v>
      </c>
      <c r="H35" s="3">
        <v>0.13155567200592713</v>
      </c>
      <c r="I35" s="3">
        <v>7.8600816831751075E-2</v>
      </c>
      <c r="J35" s="3">
        <v>5.0332887898660666E-2</v>
      </c>
      <c r="K35" s="3">
        <v>3.6551872992568062E-2</v>
      </c>
      <c r="L35" s="3">
        <f t="shared" si="0"/>
        <v>1.7507616815891695E-2</v>
      </c>
      <c r="M35" s="3">
        <v>1.4293880584474247E-2</v>
      </c>
      <c r="N35" s="3">
        <v>3.213736231417449E-3</v>
      </c>
      <c r="O35" s="3">
        <v>2.9117930888514568E-3</v>
      </c>
      <c r="P35" s="3">
        <v>3.0194314256599242E-4</v>
      </c>
      <c r="Q35" s="4">
        <v>751.82135009765602</v>
      </c>
      <c r="R35" s="5" t="s">
        <v>22</v>
      </c>
      <c r="S35" s="11">
        <v>17.805008229263489</v>
      </c>
      <c r="T35" s="11">
        <v>16.165394420790921</v>
      </c>
      <c r="U35" s="11">
        <v>19.44462203773605</v>
      </c>
      <c r="V35" s="13">
        <f t="shared" si="1"/>
        <v>0.83653765738396135</v>
      </c>
    </row>
    <row r="36" spans="1:22">
      <c r="A36" s="1" t="s">
        <v>85</v>
      </c>
      <c r="B36" s="1" t="s">
        <v>86</v>
      </c>
      <c r="C36" s="2">
        <v>2020</v>
      </c>
      <c r="D36" s="3">
        <v>8.6816974864499089E-2</v>
      </c>
      <c r="E36" s="3">
        <v>8.7470952923364584E-2</v>
      </c>
      <c r="F36" s="3">
        <v>0.14306233582198841</v>
      </c>
      <c r="G36" s="3">
        <v>0.14417003248635088</v>
      </c>
      <c r="H36" s="3">
        <v>0.15885438272192196</v>
      </c>
      <c r="I36" s="3">
        <v>0.13560562101274637</v>
      </c>
      <c r="J36" s="3">
        <v>0.11377725837038061</v>
      </c>
      <c r="K36" s="3">
        <v>7.651210276701749E-2</v>
      </c>
      <c r="L36" s="3">
        <f t="shared" si="0"/>
        <v>5.373033903173096E-2</v>
      </c>
      <c r="M36" s="3">
        <v>3.8004853424140651E-2</v>
      </c>
      <c r="N36" s="3">
        <v>1.5725485607590309E-2</v>
      </c>
      <c r="O36" s="3">
        <v>1.4081557358278924E-2</v>
      </c>
      <c r="P36" s="3">
        <v>1.6439282493113854E-3</v>
      </c>
      <c r="Q36" s="4">
        <v>3807.1391502725401</v>
      </c>
      <c r="R36" s="5" t="s">
        <v>22</v>
      </c>
      <c r="S36" s="11">
        <v>17.48319958461018</v>
      </c>
      <c r="T36" s="11">
        <v>16.128254256702</v>
      </c>
      <c r="U36" s="11">
        <v>18.838144912518349</v>
      </c>
      <c r="V36" s="13">
        <f t="shared" si="1"/>
        <v>0.69129863668784397</v>
      </c>
    </row>
    <row r="37" spans="1:22">
      <c r="A37" s="1" t="s">
        <v>87</v>
      </c>
      <c r="B37" s="1" t="s">
        <v>88</v>
      </c>
      <c r="C37" s="2">
        <v>2020</v>
      </c>
      <c r="D37" s="3">
        <v>0.11631902582545889</v>
      </c>
      <c r="E37" s="3">
        <v>0.1111857043781776</v>
      </c>
      <c r="F37" s="3">
        <v>0.19743524392456505</v>
      </c>
      <c r="G37" s="3">
        <v>0.17474577855342568</v>
      </c>
      <c r="H37" s="3">
        <v>0.16553003021518214</v>
      </c>
      <c r="I37" s="3">
        <v>0.11114761141406586</v>
      </c>
      <c r="J37" s="3">
        <v>6.6054574258110108E-2</v>
      </c>
      <c r="K37" s="3">
        <v>3.7430853415917863E-2</v>
      </c>
      <c r="L37" s="3">
        <f t="shared" si="0"/>
        <v>2.0151178015097387E-2</v>
      </c>
      <c r="M37" s="3">
        <v>1.4902006831600043E-2</v>
      </c>
      <c r="N37" s="3">
        <v>5.2491711834973462E-3</v>
      </c>
      <c r="O37" s="3">
        <v>4.6838637418600863E-3</v>
      </c>
      <c r="P37" s="3">
        <v>5.6530744163725945E-4</v>
      </c>
      <c r="Q37" s="4">
        <v>6805.2212739889719</v>
      </c>
      <c r="R37" s="5" t="s">
        <v>22</v>
      </c>
      <c r="S37" s="11">
        <v>19.814360683403649</v>
      </c>
      <c r="T37" s="11">
        <v>18.360663751816851</v>
      </c>
      <c r="U37" s="11">
        <v>21.26805761499045</v>
      </c>
      <c r="V37" s="13">
        <f t="shared" si="1"/>
        <v>0.74168210795244882</v>
      </c>
    </row>
    <row r="38" spans="1:22">
      <c r="A38" s="1" t="s">
        <v>89</v>
      </c>
      <c r="B38" s="1" t="s">
        <v>90</v>
      </c>
      <c r="C38" s="2">
        <v>2020</v>
      </c>
      <c r="D38" s="3">
        <v>0.11988091356069304</v>
      </c>
      <c r="E38" s="3">
        <v>0.1197885919256684</v>
      </c>
      <c r="F38" s="3">
        <v>0.21751146609297384</v>
      </c>
      <c r="G38" s="3">
        <v>0.18409145770779786</v>
      </c>
      <c r="H38" s="3">
        <v>0.15197665702512592</v>
      </c>
      <c r="I38" s="3">
        <v>8.7046597016063154E-2</v>
      </c>
      <c r="J38" s="3">
        <v>5.837352994735974E-2</v>
      </c>
      <c r="K38" s="3">
        <v>3.9032147409700547E-2</v>
      </c>
      <c r="L38" s="3">
        <f t="shared" si="0"/>
        <v>2.2298639314617737E-2</v>
      </c>
      <c r="M38" s="3">
        <v>1.7569908228906837E-2</v>
      </c>
      <c r="N38" s="3">
        <v>4.7287310857109001E-3</v>
      </c>
      <c r="O38" s="3">
        <v>4.2832156726562822E-3</v>
      </c>
      <c r="P38" s="3">
        <v>4.4551541305461813E-4</v>
      </c>
      <c r="Q38" s="4">
        <v>3978.4035281759043</v>
      </c>
      <c r="R38" s="5">
        <v>17.739714285714289</v>
      </c>
      <c r="S38" s="11">
        <v>20.540219864073169</v>
      </c>
      <c r="T38" s="11">
        <v>19.227759322899331</v>
      </c>
      <c r="U38" s="11">
        <v>21.85268040524701</v>
      </c>
      <c r="V38" s="13">
        <f t="shared" si="1"/>
        <v>0.66962272508869369</v>
      </c>
    </row>
    <row r="39" spans="1:22">
      <c r="A39" s="1" t="s">
        <v>91</v>
      </c>
      <c r="B39" s="1" t="s">
        <v>92</v>
      </c>
      <c r="C39" s="2">
        <v>2020</v>
      </c>
      <c r="D39" s="3">
        <v>0.12186837318663767</v>
      </c>
      <c r="E39" s="3">
        <v>0.11471385475356016</v>
      </c>
      <c r="F39" s="3">
        <v>0.2066733951466217</v>
      </c>
      <c r="G39" s="3">
        <v>0.18791845969566562</v>
      </c>
      <c r="H39" s="3">
        <v>0.15185950046581784</v>
      </c>
      <c r="I39" s="3">
        <v>8.944900403708797E-2</v>
      </c>
      <c r="J39" s="3">
        <v>6.160352247016547E-2</v>
      </c>
      <c r="K39" s="3">
        <v>4.0444079677032951E-2</v>
      </c>
      <c r="L39" s="3">
        <f t="shared" si="0"/>
        <v>2.5469810567410493E-2</v>
      </c>
      <c r="M39" s="3">
        <v>1.8235437646954435E-2</v>
      </c>
      <c r="N39" s="3">
        <v>7.2343729204560571E-3</v>
      </c>
      <c r="O39" s="3">
        <v>6.3828135397719704E-3</v>
      </c>
      <c r="P39" s="3">
        <v>8.5155938068408668E-4</v>
      </c>
      <c r="Q39" s="4">
        <v>1094.0981848930298</v>
      </c>
      <c r="R39" s="5" t="s">
        <v>22</v>
      </c>
      <c r="S39" s="11">
        <v>19.90978830945102</v>
      </c>
      <c r="T39" s="11">
        <v>18.679146006472479</v>
      </c>
      <c r="U39" s="11">
        <v>21.140430612429569</v>
      </c>
      <c r="V39" s="13">
        <f t="shared" si="1"/>
        <v>0.62787872600946171</v>
      </c>
    </row>
    <row r="40" spans="1:22">
      <c r="A40" s="1" t="s">
        <v>93</v>
      </c>
      <c r="B40" s="1" t="s">
        <v>94</v>
      </c>
      <c r="C40" s="2">
        <v>2020</v>
      </c>
      <c r="D40" s="3">
        <v>0.13322416393408382</v>
      </c>
      <c r="E40" s="3">
        <v>0.12308113220130348</v>
      </c>
      <c r="F40" s="3">
        <v>0.20096235664485693</v>
      </c>
      <c r="G40" s="3">
        <v>0.1876286108461781</v>
      </c>
      <c r="H40" s="3">
        <v>0.13406924918183219</v>
      </c>
      <c r="I40" s="3">
        <v>9.4466951482022832E-2</v>
      </c>
      <c r="J40" s="3">
        <v>6.4846984731015023E-2</v>
      </c>
      <c r="K40" s="3">
        <v>3.7581284465296273E-2</v>
      </c>
      <c r="L40" s="3">
        <f t="shared" si="0"/>
        <v>2.4139266513411695E-2</v>
      </c>
      <c r="M40" s="3">
        <v>1.7894835799956457E-2</v>
      </c>
      <c r="N40" s="3">
        <v>6.2444307134552381E-3</v>
      </c>
      <c r="O40" s="3">
        <v>5.3937209382675993E-3</v>
      </c>
      <c r="P40" s="3">
        <v>8.5070977518763864E-4</v>
      </c>
      <c r="Q40" s="4">
        <v>4865.5577647086384</v>
      </c>
      <c r="R40" s="5" t="s">
        <v>22</v>
      </c>
      <c r="S40" s="11">
        <v>18.837108229588349</v>
      </c>
      <c r="T40" s="11">
        <v>17.751168475219039</v>
      </c>
      <c r="U40" s="11">
        <v>19.923047983957652</v>
      </c>
      <c r="V40" s="13">
        <f t="shared" si="1"/>
        <v>0.55405089508638083</v>
      </c>
    </row>
    <row r="41" spans="1:22">
      <c r="A41" s="1" t="s">
        <v>95</v>
      </c>
      <c r="B41" s="1" t="s">
        <v>96</v>
      </c>
      <c r="C41" s="2">
        <v>2020</v>
      </c>
      <c r="D41" s="3">
        <v>9.8368392743050634E-2</v>
      </c>
      <c r="E41" s="3">
        <v>9.6948626334547011E-2</v>
      </c>
      <c r="F41" s="3">
        <v>0.17002361308689429</v>
      </c>
      <c r="G41" s="3">
        <v>0.17451929912534406</v>
      </c>
      <c r="H41" s="3">
        <v>0.17700264463274001</v>
      </c>
      <c r="I41" s="3">
        <v>0.10492789721778924</v>
      </c>
      <c r="J41" s="3">
        <v>9.168427500415309E-2</v>
      </c>
      <c r="K41" s="3">
        <v>4.871498555408723E-2</v>
      </c>
      <c r="L41" s="3">
        <f t="shared" si="0"/>
        <v>3.7810266301394037E-2</v>
      </c>
      <c r="M41" s="3">
        <v>2.7181235295071486E-2</v>
      </c>
      <c r="N41" s="3">
        <v>1.0629031006322552E-2</v>
      </c>
      <c r="O41" s="3">
        <v>8.7778926766965675E-3</v>
      </c>
      <c r="P41" s="3">
        <v>1.8511383296259851E-3</v>
      </c>
      <c r="Q41" s="4">
        <v>7055.0447759878334</v>
      </c>
      <c r="R41" s="5">
        <v>17.800472222047244</v>
      </c>
      <c r="S41" s="11">
        <v>18.103278719800411</v>
      </c>
      <c r="T41" s="11">
        <v>16.36962684229162</v>
      </c>
      <c r="U41" s="11">
        <v>19.836930597309198</v>
      </c>
      <c r="V41" s="13">
        <f t="shared" si="1"/>
        <v>0.88451626403509653</v>
      </c>
    </row>
    <row r="42" spans="1:22">
      <c r="A42" s="1" t="s">
        <v>97</v>
      </c>
      <c r="B42" s="1" t="s">
        <v>98</v>
      </c>
      <c r="C42" s="2">
        <v>2020</v>
      </c>
      <c r="D42" s="3">
        <v>0.16575959911170679</v>
      </c>
      <c r="E42" s="3">
        <v>0.14038082204847646</v>
      </c>
      <c r="F42" s="3">
        <v>0.22510261111910401</v>
      </c>
      <c r="G42" s="3">
        <v>0.167163049825585</v>
      </c>
      <c r="H42" s="3">
        <v>0.1195801464559033</v>
      </c>
      <c r="I42" s="3">
        <v>8.0055497364061062E-2</v>
      </c>
      <c r="J42" s="3">
        <v>5.3438141826192768E-2</v>
      </c>
      <c r="K42" s="3">
        <v>3.0344836477506389E-2</v>
      </c>
      <c r="L42" s="3">
        <f t="shared" si="0"/>
        <v>1.8175295771464057E-2</v>
      </c>
      <c r="M42" s="3">
        <v>1.4157933921864081E-2</v>
      </c>
      <c r="N42" s="3">
        <v>4.0173618495999751E-3</v>
      </c>
      <c r="O42" s="3">
        <v>3.7367745295209093E-3</v>
      </c>
      <c r="P42" s="3">
        <v>2.8058732007906585E-4</v>
      </c>
      <c r="Q42" s="4">
        <v>1319.1549945174008</v>
      </c>
      <c r="R42" s="5" t="s">
        <v>22</v>
      </c>
      <c r="S42" s="11">
        <v>16.788087998780099</v>
      </c>
      <c r="T42" s="11">
        <v>14.855643039020251</v>
      </c>
      <c r="U42" s="11">
        <v>18.720532958539959</v>
      </c>
      <c r="V42" s="13">
        <f t="shared" si="1"/>
        <v>0.98594130599992558</v>
      </c>
    </row>
    <row r="43" spans="1:22">
      <c r="A43" s="1" t="s">
        <v>99</v>
      </c>
      <c r="B43" s="1" t="s">
        <v>100</v>
      </c>
      <c r="C43" s="2">
        <v>2020</v>
      </c>
      <c r="D43" s="3">
        <v>0.16406603915340073</v>
      </c>
      <c r="E43" s="3">
        <v>0.14994194946285833</v>
      </c>
      <c r="F43" s="3">
        <v>0.23802360362531977</v>
      </c>
      <c r="G43" s="3">
        <v>0.164698954486316</v>
      </c>
      <c r="H43" s="3">
        <v>0.11891492701680553</v>
      </c>
      <c r="I43" s="3">
        <v>7.6193049119563774E-2</v>
      </c>
      <c r="J43" s="3">
        <v>4.6781582321785468E-2</v>
      </c>
      <c r="K43" s="3">
        <v>2.6783859924899511E-2</v>
      </c>
      <c r="L43" s="3">
        <f t="shared" si="0"/>
        <v>1.4596034889051181E-2</v>
      </c>
      <c r="M43" s="3">
        <v>1.2126517461205712E-2</v>
      </c>
      <c r="N43" s="3">
        <v>2.4695174278454692E-3</v>
      </c>
      <c r="O43" s="3">
        <v>2.3968497152717341E-3</v>
      </c>
      <c r="P43" s="3">
        <v>7.2667712573735207E-5</v>
      </c>
      <c r="Q43" s="4">
        <v>893.07715577686326</v>
      </c>
      <c r="R43" s="5">
        <v>15.145016513207546</v>
      </c>
      <c r="S43" s="11">
        <v>17.907314243895879</v>
      </c>
      <c r="T43" s="11">
        <v>16.210608775550021</v>
      </c>
      <c r="U43" s="11">
        <v>19.60401971224173</v>
      </c>
      <c r="V43" s="13">
        <f t="shared" si="1"/>
        <v>0.86566605527849705</v>
      </c>
    </row>
    <row r="44" spans="1:22">
      <c r="A44" s="1" t="s">
        <v>101</v>
      </c>
      <c r="B44" s="1" t="s">
        <v>102</v>
      </c>
      <c r="C44" s="2">
        <v>2020</v>
      </c>
      <c r="D44" s="3">
        <v>8.768107236029106E-2</v>
      </c>
      <c r="E44" s="3">
        <v>9.0465810792255907E-2</v>
      </c>
      <c r="F44" s="3">
        <v>0.18294658794452828</v>
      </c>
      <c r="G44" s="3">
        <v>0.19870331594123292</v>
      </c>
      <c r="H44" s="3">
        <v>0.16793474529726754</v>
      </c>
      <c r="I44" s="3">
        <v>0.10689877111080595</v>
      </c>
      <c r="J44" s="3">
        <v>8.2737196210352845E-2</v>
      </c>
      <c r="K44" s="3">
        <v>4.7639194013455968E-2</v>
      </c>
      <c r="L44" s="3">
        <f t="shared" si="0"/>
        <v>3.4993306329809133E-2</v>
      </c>
      <c r="M44" s="3">
        <v>1.9115577371962098E-2</v>
      </c>
      <c r="N44" s="3">
        <v>1.5877728957847035E-2</v>
      </c>
      <c r="O44" s="3">
        <v>1.3660236166414935E-2</v>
      </c>
      <c r="P44" s="3">
        <v>2.217492791432101E-3</v>
      </c>
      <c r="Q44" s="4">
        <v>3293.2330543061353</v>
      </c>
      <c r="R44" s="5" t="s">
        <v>22</v>
      </c>
      <c r="S44" s="11">
        <v>21.091754301386359</v>
      </c>
      <c r="T44" s="11">
        <v>19.699988955197352</v>
      </c>
      <c r="U44" s="11">
        <v>22.48351964757536</v>
      </c>
      <c r="V44" s="13">
        <f t="shared" si="1"/>
        <v>0.71008436030051225</v>
      </c>
    </row>
    <row r="45" spans="1:22">
      <c r="A45" s="1" t="s">
        <v>103</v>
      </c>
      <c r="B45" s="1" t="s">
        <v>104</v>
      </c>
      <c r="C45" s="2">
        <v>2020</v>
      </c>
      <c r="D45" s="3">
        <v>0.15427462779854256</v>
      </c>
      <c r="E45" s="3">
        <v>0.13987713726168344</v>
      </c>
      <c r="F45" s="3">
        <v>0.23866774208906336</v>
      </c>
      <c r="G45" s="3">
        <v>0.1711860123627327</v>
      </c>
      <c r="H45" s="3">
        <v>0.12089175842247461</v>
      </c>
      <c r="I45" s="3">
        <v>8.855715920949031E-2</v>
      </c>
      <c r="J45" s="3">
        <v>4.8235458202614254E-2</v>
      </c>
      <c r="K45" s="3">
        <v>2.4434474079603145E-2</v>
      </c>
      <c r="L45" s="3">
        <f t="shared" si="0"/>
        <v>1.3875630573795509E-2</v>
      </c>
      <c r="M45" s="3">
        <v>1.034488912629688E-2</v>
      </c>
      <c r="N45" s="3">
        <v>3.5307414474986293E-3</v>
      </c>
      <c r="O45" s="3">
        <v>3.1707878666290489E-3</v>
      </c>
      <c r="P45" s="3">
        <v>3.599535808695805E-4</v>
      </c>
      <c r="Q45" s="4">
        <v>2549.0412972473378</v>
      </c>
      <c r="R45" s="5" t="s">
        <v>22</v>
      </c>
      <c r="S45" s="11">
        <v>18.97035249956615</v>
      </c>
      <c r="T45" s="11">
        <v>17.521156464096009</v>
      </c>
      <c r="U45" s="11">
        <v>20.419548535036299</v>
      </c>
      <c r="V45" s="13">
        <f t="shared" si="1"/>
        <v>0.73938573238272698</v>
      </c>
    </row>
    <row r="46" spans="1:22">
      <c r="A46" s="1" t="s">
        <v>105</v>
      </c>
      <c r="B46" s="1" t="s">
        <v>106</v>
      </c>
      <c r="C46" s="2">
        <v>2020</v>
      </c>
      <c r="D46" s="3">
        <v>0.1589766102886758</v>
      </c>
      <c r="E46" s="3">
        <v>0.14905603934739581</v>
      </c>
      <c r="F46" s="3">
        <v>0.24055874234409944</v>
      </c>
      <c r="G46" s="3">
        <v>0.16556578392731924</v>
      </c>
      <c r="H46" s="3">
        <v>0.11486327673519182</v>
      </c>
      <c r="I46" s="3">
        <v>7.9981118844442214E-2</v>
      </c>
      <c r="J46" s="3">
        <v>5.1473681961309178E-2</v>
      </c>
      <c r="K46" s="3">
        <v>2.4425261121330855E-2</v>
      </c>
      <c r="L46" s="3">
        <f t="shared" si="0"/>
        <v>1.5099485430235881E-2</v>
      </c>
      <c r="M46" s="3">
        <v>1.1416883094178508E-2</v>
      </c>
      <c r="N46" s="3">
        <v>3.6826023360573739E-3</v>
      </c>
      <c r="O46" s="3">
        <v>3.3937517361144836E-3</v>
      </c>
      <c r="P46" s="3">
        <v>2.8885059994289034E-4</v>
      </c>
      <c r="Q46" s="4">
        <v>772.15239514323673</v>
      </c>
      <c r="R46" s="5" t="s">
        <v>22</v>
      </c>
      <c r="S46" s="11">
        <v>18.345519895798098</v>
      </c>
      <c r="T46" s="11">
        <v>16.73096991700519</v>
      </c>
      <c r="U46" s="11">
        <v>19.96006987459101</v>
      </c>
      <c r="V46" s="13">
        <f t="shared" si="1"/>
        <v>0.82374998918005615</v>
      </c>
    </row>
    <row r="47" spans="1:22">
      <c r="A47" s="1" t="s">
        <v>107</v>
      </c>
      <c r="B47" s="1" t="s">
        <v>108</v>
      </c>
      <c r="C47" s="2">
        <v>2020</v>
      </c>
      <c r="D47" s="3">
        <v>0.13377721530292289</v>
      </c>
      <c r="E47" s="3">
        <v>0.12832055560276343</v>
      </c>
      <c r="F47" s="3">
        <v>0.21524391173304672</v>
      </c>
      <c r="G47" s="3">
        <v>0.16600001090725991</v>
      </c>
      <c r="H47" s="3">
        <v>0.14287994511193414</v>
      </c>
      <c r="I47" s="3">
        <v>9.708536420839875E-2</v>
      </c>
      <c r="J47" s="3">
        <v>6.02081052344857E-2</v>
      </c>
      <c r="K47" s="3">
        <v>3.723980883209306E-2</v>
      </c>
      <c r="L47" s="3">
        <f t="shared" si="0"/>
        <v>1.9245083067095992E-2</v>
      </c>
      <c r="M47" s="3">
        <v>1.4538522771383084E-2</v>
      </c>
      <c r="N47" s="3">
        <v>4.7065602957129075E-3</v>
      </c>
      <c r="O47" s="3">
        <v>4.3874996401148097E-3</v>
      </c>
      <c r="P47" s="3">
        <v>3.190606555980977E-4</v>
      </c>
      <c r="Q47" s="4">
        <v>2363.2992962142162</v>
      </c>
      <c r="R47" s="5" t="s">
        <v>22</v>
      </c>
      <c r="S47" s="11">
        <v>19.298096760697639</v>
      </c>
      <c r="T47" s="11">
        <v>18.137877508220971</v>
      </c>
      <c r="U47" s="11">
        <v>20.458316013174301</v>
      </c>
      <c r="V47" s="13">
        <f t="shared" si="1"/>
        <v>0.59194859820238011</v>
      </c>
    </row>
    <row r="48" spans="1:22">
      <c r="A48" s="1" t="s">
        <v>109</v>
      </c>
      <c r="B48" s="1" t="s">
        <v>110</v>
      </c>
      <c r="C48" s="2">
        <v>2020</v>
      </c>
      <c r="D48" s="3">
        <v>0.15705736832649228</v>
      </c>
      <c r="E48" s="3">
        <v>0.13982935827511273</v>
      </c>
      <c r="F48" s="3">
        <v>0.23297871796633929</v>
      </c>
      <c r="G48" s="3">
        <v>0.18137541387727257</v>
      </c>
      <c r="H48" s="3">
        <v>0.11543187403553273</v>
      </c>
      <c r="I48" s="3">
        <v>7.0584682759248729E-2</v>
      </c>
      <c r="J48" s="3">
        <v>5.0843676360420691E-2</v>
      </c>
      <c r="K48" s="3">
        <v>3.1583088495191557E-2</v>
      </c>
      <c r="L48" s="3">
        <f t="shared" si="0"/>
        <v>2.0315819904389597E-2</v>
      </c>
      <c r="M48" s="3">
        <v>1.5418678428742116E-2</v>
      </c>
      <c r="N48" s="3">
        <v>4.8971414756474804E-3</v>
      </c>
      <c r="O48" s="3">
        <v>4.5561003555241045E-3</v>
      </c>
      <c r="P48" s="3">
        <v>3.4104112012337603E-4</v>
      </c>
      <c r="Q48" s="4">
        <v>1189.1759994663123</v>
      </c>
      <c r="R48" s="5" t="s">
        <v>22</v>
      </c>
      <c r="S48" s="11">
        <v>18.1633678516699</v>
      </c>
      <c r="T48" s="11">
        <v>16.589870572560859</v>
      </c>
      <c r="U48" s="11">
        <v>19.736865130778941</v>
      </c>
      <c r="V48" s="13">
        <f t="shared" si="1"/>
        <v>0.80280473423930687</v>
      </c>
    </row>
    <row r="49" spans="1:22">
      <c r="A49" s="1" t="s">
        <v>111</v>
      </c>
      <c r="B49" s="1" t="s">
        <v>112</v>
      </c>
      <c r="C49" s="2">
        <v>2020</v>
      </c>
      <c r="D49" s="3">
        <v>0.14586016267260898</v>
      </c>
      <c r="E49" s="3">
        <v>0.1389049561768167</v>
      </c>
      <c r="F49" s="3">
        <v>0.23372579406576355</v>
      </c>
      <c r="G49" s="3">
        <v>0.17097614479013093</v>
      </c>
      <c r="H49" s="3">
        <v>0.13177438749734602</v>
      </c>
      <c r="I49" s="3">
        <v>8.6845455068587207E-2</v>
      </c>
      <c r="J49" s="3">
        <v>4.6941752967019024E-2</v>
      </c>
      <c r="K49" s="3">
        <v>2.9672174411705769E-2</v>
      </c>
      <c r="L49" s="3">
        <f t="shared" si="0"/>
        <v>1.5299172350021928E-2</v>
      </c>
      <c r="M49" s="3">
        <v>1.2004496415368772E-2</v>
      </c>
      <c r="N49" s="3">
        <v>3.2946759346531556E-3</v>
      </c>
      <c r="O49" s="3">
        <v>3.0161303444539919E-3</v>
      </c>
      <c r="P49" s="3">
        <v>2.7854559019916384E-4</v>
      </c>
      <c r="Q49" s="4">
        <v>795.1185692604854</v>
      </c>
      <c r="R49" s="5" t="s">
        <v>22</v>
      </c>
      <c r="S49" s="11">
        <v>19.683593052589089</v>
      </c>
      <c r="T49" s="11">
        <v>18.347572518302812</v>
      </c>
      <c r="U49" s="11">
        <v>21.019613586875369</v>
      </c>
      <c r="V49" s="13">
        <f t="shared" si="1"/>
        <v>0.68164312973789731</v>
      </c>
    </row>
    <row r="50" spans="1:22">
      <c r="A50" s="1" t="s">
        <v>113</v>
      </c>
      <c r="B50" s="1" t="s">
        <v>114</v>
      </c>
      <c r="C50" s="2">
        <v>2020</v>
      </c>
      <c r="D50" s="3">
        <v>0.14547365257520534</v>
      </c>
      <c r="E50" s="3">
        <v>0.1394809265575834</v>
      </c>
      <c r="F50" s="3">
        <v>0.23973400343522544</v>
      </c>
      <c r="G50" s="3">
        <v>0.16005286988353704</v>
      </c>
      <c r="H50" s="3">
        <v>0.11984066308874081</v>
      </c>
      <c r="I50" s="3">
        <v>8.9980913339129762E-2</v>
      </c>
      <c r="J50" s="3">
        <v>5.3942101600474628E-2</v>
      </c>
      <c r="K50" s="3">
        <v>3.1248227916411016E-2</v>
      </c>
      <c r="L50" s="3">
        <f t="shared" si="0"/>
        <v>2.0246641603692276E-2</v>
      </c>
      <c r="M50" s="3">
        <v>1.6076882850790973E-2</v>
      </c>
      <c r="N50" s="3">
        <v>4.169758752901302E-3</v>
      </c>
      <c r="O50" s="3">
        <v>3.9802778705690283E-3</v>
      </c>
      <c r="P50" s="3">
        <v>1.8948088233227371E-4</v>
      </c>
      <c r="Q50" s="4">
        <v>675.66318584915973</v>
      </c>
      <c r="R50" s="5" t="s">
        <v>22</v>
      </c>
      <c r="S50" s="11">
        <v>19.286102547344921</v>
      </c>
      <c r="T50" s="11">
        <v>17.928239618772221</v>
      </c>
      <c r="U50" s="11">
        <v>20.643965475917629</v>
      </c>
      <c r="V50" s="13">
        <f t="shared" si="1"/>
        <v>0.69278720845546127</v>
      </c>
    </row>
    <row r="51" spans="1:22">
      <c r="A51" s="1" t="s">
        <v>115</v>
      </c>
      <c r="B51" s="1" t="s">
        <v>116</v>
      </c>
      <c r="C51" s="2">
        <v>2020</v>
      </c>
      <c r="D51" s="3">
        <v>0.18420948603564635</v>
      </c>
      <c r="E51" s="3">
        <v>0.1577586783666069</v>
      </c>
      <c r="F51" s="3">
        <v>0.24356903775153077</v>
      </c>
      <c r="G51" s="3">
        <v>0.15463693528659006</v>
      </c>
      <c r="H51" s="3">
        <v>0.11032791117996382</v>
      </c>
      <c r="I51" s="3">
        <v>7.1741218919677843E-2</v>
      </c>
      <c r="J51" s="3">
        <v>3.9422937386096139E-2</v>
      </c>
      <c r="K51" s="3">
        <v>2.3949163307268546E-2</v>
      </c>
      <c r="L51" s="3">
        <f t="shared" si="0"/>
        <v>1.438463176661936E-2</v>
      </c>
      <c r="M51" s="3">
        <v>1.1997762914129448E-2</v>
      </c>
      <c r="N51" s="3">
        <v>2.3868688524899123E-3</v>
      </c>
      <c r="O51" s="3">
        <v>2.3179847003680729E-3</v>
      </c>
      <c r="P51" s="3">
        <v>6.8884152121839187E-5</v>
      </c>
      <c r="Q51" s="4">
        <v>873.79486237550259</v>
      </c>
      <c r="R51" s="5" t="s">
        <v>22</v>
      </c>
      <c r="S51" s="11">
        <v>16.233435380005361</v>
      </c>
      <c r="T51" s="11">
        <v>13.90297875082959</v>
      </c>
      <c r="U51" s="11">
        <v>18.563892009181131</v>
      </c>
      <c r="V51" s="13">
        <f t="shared" si="1"/>
        <v>1.1890084842733526</v>
      </c>
    </row>
    <row r="52" spans="1:22">
      <c r="A52" s="1" t="s">
        <v>117</v>
      </c>
      <c r="B52" s="1" t="s">
        <v>118</v>
      </c>
      <c r="C52" s="2">
        <v>2020</v>
      </c>
      <c r="D52" s="3">
        <v>0.15167962679973923</v>
      </c>
      <c r="E52" s="3">
        <v>0.14233895029868729</v>
      </c>
      <c r="F52" s="3">
        <v>0.23736410643880954</v>
      </c>
      <c r="G52" s="3">
        <v>0.16567085763393033</v>
      </c>
      <c r="H52" s="3">
        <v>0.11709478285872503</v>
      </c>
      <c r="I52" s="3">
        <v>8.0151762652565489E-2</v>
      </c>
      <c r="J52" s="3">
        <v>5.3979084842662894E-2</v>
      </c>
      <c r="K52" s="3">
        <v>3.2167649360518247E-2</v>
      </c>
      <c r="L52" s="3">
        <f t="shared" si="0"/>
        <v>1.9553179114362954E-2</v>
      </c>
      <c r="M52" s="3">
        <v>1.4741241365237025E-2</v>
      </c>
      <c r="N52" s="3">
        <v>4.8119377491259285E-3</v>
      </c>
      <c r="O52" s="3">
        <v>4.2907760152678534E-3</v>
      </c>
      <c r="P52" s="3">
        <v>5.2116173385807459E-4</v>
      </c>
      <c r="Q52" s="4">
        <v>2166.046798582141</v>
      </c>
      <c r="R52" s="5" t="s">
        <v>22</v>
      </c>
      <c r="S52" s="11">
        <v>18.559241027407381</v>
      </c>
      <c r="T52" s="11">
        <v>17.094507310779349</v>
      </c>
      <c r="U52" s="11">
        <v>20.023974744035421</v>
      </c>
      <c r="V52" s="13">
        <f t="shared" si="1"/>
        <v>0.74731312072858969</v>
      </c>
    </row>
    <row r="53" spans="1:22">
      <c r="A53" s="1" t="s">
        <v>119</v>
      </c>
      <c r="B53" s="1" t="s">
        <v>120</v>
      </c>
      <c r="C53" s="2">
        <v>2020</v>
      </c>
      <c r="D53" s="3">
        <v>0.19728134779350823</v>
      </c>
      <c r="E53" s="3">
        <v>0.1597941261435277</v>
      </c>
      <c r="F53" s="3">
        <v>0.2398204238959169</v>
      </c>
      <c r="G53" s="3">
        <v>0.15270085893648835</v>
      </c>
      <c r="H53" s="3">
        <v>9.9221618665864611E-2</v>
      </c>
      <c r="I53" s="3">
        <v>6.6558028303083439E-2</v>
      </c>
      <c r="J53" s="3">
        <v>4.4765849546092362E-2</v>
      </c>
      <c r="K53" s="3">
        <v>2.668263112398914E-2</v>
      </c>
      <c r="L53" s="3">
        <f t="shared" si="0"/>
        <v>1.3175115591529812E-2</v>
      </c>
      <c r="M53" s="3">
        <v>1.1030080848780592E-2</v>
      </c>
      <c r="N53" s="3">
        <v>2.1450347427492203E-3</v>
      </c>
      <c r="O53" s="3">
        <v>2.0851587813306267E-3</v>
      </c>
      <c r="P53" s="3">
        <v>5.9875961418593451E-5</v>
      </c>
      <c r="Q53" s="4">
        <v>590.6294547958986</v>
      </c>
      <c r="R53" s="5" t="s">
        <v>22</v>
      </c>
      <c r="S53" s="11">
        <v>14.67706681001752</v>
      </c>
      <c r="T53" s="11">
        <v>11.687244306579901</v>
      </c>
      <c r="U53" s="11">
        <v>17.66688931345514</v>
      </c>
      <c r="V53" s="13">
        <f t="shared" si="1"/>
        <v>1.5254196446110306</v>
      </c>
    </row>
    <row r="54" spans="1:22">
      <c r="A54" s="1" t="s">
        <v>121</v>
      </c>
      <c r="B54" s="1" t="s">
        <v>122</v>
      </c>
      <c r="C54" s="2">
        <v>2020</v>
      </c>
      <c r="D54" s="3">
        <v>0.16449606849491569</v>
      </c>
      <c r="E54" s="3">
        <v>0.14438374573038953</v>
      </c>
      <c r="F54" s="3">
        <v>0.23280324360782798</v>
      </c>
      <c r="G54" s="3">
        <v>0.16043843142105677</v>
      </c>
      <c r="H54" s="3">
        <v>0.11657974407298875</v>
      </c>
      <c r="I54" s="3">
        <v>8.2306948724069601E-2</v>
      </c>
      <c r="J54" s="3">
        <v>5.1249011264862206E-2</v>
      </c>
      <c r="K54" s="3">
        <v>3.0662775813539222E-2</v>
      </c>
      <c r="L54" s="3">
        <f t="shared" si="0"/>
        <v>1.7080030870350524E-2</v>
      </c>
      <c r="M54" s="3">
        <v>1.3841181897890926E-2</v>
      </c>
      <c r="N54" s="3">
        <v>3.2388489724595989E-3</v>
      </c>
      <c r="O54" s="3">
        <v>3.0784260070786809E-3</v>
      </c>
      <c r="P54" s="3">
        <v>1.6042296538091799E-4</v>
      </c>
      <c r="Q54" s="4">
        <v>2065.7490675092254</v>
      </c>
      <c r="R54" s="5">
        <v>18.51022957867584</v>
      </c>
      <c r="S54" s="11">
        <v>17.318092313074601</v>
      </c>
      <c r="T54" s="11">
        <v>15.523979669769981</v>
      </c>
      <c r="U54" s="11">
        <v>19.11220495637923</v>
      </c>
      <c r="V54" s="13">
        <f t="shared" si="1"/>
        <v>0.91536359352276775</v>
      </c>
    </row>
    <row r="55" spans="1:22">
      <c r="A55" s="1" t="s">
        <v>123</v>
      </c>
      <c r="B55" s="1" t="s">
        <v>124</v>
      </c>
      <c r="C55" s="2">
        <v>2020</v>
      </c>
      <c r="D55" s="3">
        <v>0.15398777205325836</v>
      </c>
      <c r="E55" s="3">
        <v>0.14176609199738144</v>
      </c>
      <c r="F55" s="3">
        <v>0.23131444647520227</v>
      </c>
      <c r="G55" s="3">
        <v>0.16711407558474878</v>
      </c>
      <c r="H55" s="3">
        <v>0.12436472233106116</v>
      </c>
      <c r="I55" s="3">
        <v>8.2611254967717471E-2</v>
      </c>
      <c r="J55" s="3">
        <v>5.0100814547472297E-2</v>
      </c>
      <c r="K55" s="3">
        <v>3.0109022080637052E-2</v>
      </c>
      <c r="L55" s="3">
        <f t="shared" si="0"/>
        <v>1.8631799962521577E-2</v>
      </c>
      <c r="M55" s="3">
        <v>1.4797957182108679E-2</v>
      </c>
      <c r="N55" s="3">
        <v>3.8338427804128976E-3</v>
      </c>
      <c r="O55" s="3">
        <v>3.6986527233921406E-3</v>
      </c>
      <c r="P55" s="3">
        <v>1.3519005702075681E-4</v>
      </c>
      <c r="Q55" s="4">
        <v>1636.8932086429577</v>
      </c>
      <c r="R55" s="5" t="s">
        <v>22</v>
      </c>
      <c r="S55" s="11">
        <v>18.351615929780099</v>
      </c>
      <c r="T55" s="11">
        <v>16.886232469446501</v>
      </c>
      <c r="U55" s="11">
        <v>19.81699939011369</v>
      </c>
      <c r="V55" s="13">
        <f t="shared" si="1"/>
        <v>0.74764462261918085</v>
      </c>
    </row>
    <row r="56" spans="1:22">
      <c r="A56" s="1" t="s">
        <v>125</v>
      </c>
      <c r="B56" s="1" t="s">
        <v>126</v>
      </c>
      <c r="C56" s="2">
        <v>2020</v>
      </c>
      <c r="D56" s="3">
        <v>0.14273247639155376</v>
      </c>
      <c r="E56" s="3">
        <v>0.13272855422544932</v>
      </c>
      <c r="F56" s="3">
        <v>0.23227755066647374</v>
      </c>
      <c r="G56" s="3">
        <v>0.17515869166643239</v>
      </c>
      <c r="H56" s="3">
        <v>0.12455236510745334</v>
      </c>
      <c r="I56" s="3">
        <v>8.5715633788097739E-2</v>
      </c>
      <c r="J56" s="3">
        <v>5.6542527083379764E-2</v>
      </c>
      <c r="K56" s="3">
        <v>3.2150163763642339E-2</v>
      </c>
      <c r="L56" s="3">
        <f t="shared" si="0"/>
        <v>1.8142037307517678E-2</v>
      </c>
      <c r="M56" s="3">
        <v>1.4654412473301914E-2</v>
      </c>
      <c r="N56" s="3">
        <v>3.4876248342157658E-3</v>
      </c>
      <c r="O56" s="3">
        <v>3.2940365768859637E-3</v>
      </c>
      <c r="P56" s="3">
        <v>1.9358825732980215E-4</v>
      </c>
      <c r="Q56" s="4">
        <v>480.03921130106647</v>
      </c>
      <c r="R56" s="5">
        <v>17.221424283333334</v>
      </c>
      <c r="S56" s="11">
        <v>19.417498799653639</v>
      </c>
      <c r="T56" s="11">
        <v>18.151418302987949</v>
      </c>
      <c r="U56" s="11">
        <v>20.68357929631933</v>
      </c>
      <c r="V56" s="13">
        <f t="shared" si="1"/>
        <v>0.6459594370743319</v>
      </c>
    </row>
    <row r="57" spans="1:22">
      <c r="A57" s="1" t="s">
        <v>127</v>
      </c>
      <c r="B57" s="1" t="s">
        <v>128</v>
      </c>
      <c r="C57" s="2">
        <v>2020</v>
      </c>
      <c r="D57" s="3">
        <v>0.14854582367001556</v>
      </c>
      <c r="E57" s="3">
        <v>0.13523987927860914</v>
      </c>
      <c r="F57" s="3">
        <v>0.22528368105484342</v>
      </c>
      <c r="G57" s="3">
        <v>0.16616857643042765</v>
      </c>
      <c r="H57" s="3">
        <v>0.1263128688149831</v>
      </c>
      <c r="I57" s="3">
        <v>9.0784215251735842E-2</v>
      </c>
      <c r="J57" s="3">
        <v>5.7853997237811192E-2</v>
      </c>
      <c r="K57" s="3">
        <v>3.3278630466042368E-2</v>
      </c>
      <c r="L57" s="3">
        <f t="shared" si="0"/>
        <v>1.6532327795531696E-2</v>
      </c>
      <c r="M57" s="3">
        <v>1.4011238270765568E-2</v>
      </c>
      <c r="N57" s="3">
        <v>2.5210895247661262E-3</v>
      </c>
      <c r="O57" s="3">
        <v>2.4475930343567961E-3</v>
      </c>
      <c r="P57" s="3">
        <v>7.3496490409329847E-5</v>
      </c>
      <c r="Q57" s="4">
        <v>973.20612907613349</v>
      </c>
      <c r="R57" s="5">
        <v>21.99727272727273</v>
      </c>
      <c r="S57" s="11">
        <v>18.570852088200109</v>
      </c>
      <c r="T57" s="11">
        <v>17.199553468564151</v>
      </c>
      <c r="U57" s="11">
        <v>19.94215070783607</v>
      </c>
      <c r="V57" s="13">
        <f t="shared" si="1"/>
        <v>0.6996421528754897</v>
      </c>
    </row>
    <row r="58" spans="1:22">
      <c r="A58" s="1" t="s">
        <v>129</v>
      </c>
      <c r="B58" s="1" t="s">
        <v>130</v>
      </c>
      <c r="C58" s="2">
        <v>2020</v>
      </c>
      <c r="D58" s="3">
        <v>0.10477949515689317</v>
      </c>
      <c r="E58" s="3">
        <v>9.9935782475623444E-2</v>
      </c>
      <c r="F58" s="3">
        <v>0.15270764487287491</v>
      </c>
      <c r="G58" s="3">
        <v>0.13451687720105582</v>
      </c>
      <c r="H58" s="3">
        <v>0.15636637878549731</v>
      </c>
      <c r="I58" s="3">
        <v>0.12188779078280407</v>
      </c>
      <c r="J58" s="3">
        <v>0.10562755321695383</v>
      </c>
      <c r="K58" s="3">
        <v>7.9236748272836763E-2</v>
      </c>
      <c r="L58" s="3">
        <f t="shared" si="0"/>
        <v>4.4941729235459998E-2</v>
      </c>
      <c r="M58" s="3">
        <v>3.1565616183954211E-2</v>
      </c>
      <c r="N58" s="3">
        <v>1.3376113051505786E-2</v>
      </c>
      <c r="O58" s="3">
        <v>1.2322514654562347E-2</v>
      </c>
      <c r="P58" s="3">
        <v>1.0535983969434388E-3</v>
      </c>
      <c r="Q58" s="4">
        <v>10373.789792436706</v>
      </c>
      <c r="R58" s="5" t="s">
        <v>22</v>
      </c>
      <c r="S58" s="11">
        <v>16.255748433559461</v>
      </c>
      <c r="T58" s="11">
        <v>14.582888102799579</v>
      </c>
      <c r="U58" s="11">
        <v>17.92860876431935</v>
      </c>
      <c r="V58" s="13">
        <f t="shared" si="1"/>
        <v>0.85350016875504353</v>
      </c>
    </row>
    <row r="59" spans="1:22">
      <c r="A59" s="1" t="s">
        <v>131</v>
      </c>
      <c r="B59" s="1" t="s">
        <v>132</v>
      </c>
      <c r="C59" s="2">
        <v>2020</v>
      </c>
      <c r="D59" s="3">
        <v>0.12612652014654299</v>
      </c>
      <c r="E59" s="3">
        <v>0.12047948333305838</v>
      </c>
      <c r="F59" s="3">
        <v>0.17709701388696503</v>
      </c>
      <c r="G59" s="3">
        <v>0.17284424566147136</v>
      </c>
      <c r="H59" s="3">
        <v>0.15065579496189346</v>
      </c>
      <c r="I59" s="3">
        <v>9.8058343245330609E-2</v>
      </c>
      <c r="J59" s="3">
        <v>8.0605938731249854E-2</v>
      </c>
      <c r="K59" s="3">
        <v>5.1636732486893926E-2</v>
      </c>
      <c r="L59" s="3">
        <f t="shared" si="0"/>
        <v>2.2495927546594695E-2</v>
      </c>
      <c r="M59" s="3">
        <v>1.4842236594834395E-2</v>
      </c>
      <c r="N59" s="3">
        <v>7.6536909517603011E-3</v>
      </c>
      <c r="O59" s="3">
        <v>6.9525877083348271E-3</v>
      </c>
      <c r="P59" s="3">
        <v>7.0110324342547434E-4</v>
      </c>
      <c r="Q59" s="4">
        <v>1276.7003650158995</v>
      </c>
      <c r="R59" s="5" t="s">
        <v>22</v>
      </c>
      <c r="S59" s="11">
        <v>18.097478984572771</v>
      </c>
      <c r="T59" s="11">
        <v>16.643353707547341</v>
      </c>
      <c r="U59" s="11">
        <v>19.55160426159819</v>
      </c>
      <c r="V59" s="13">
        <f t="shared" si="1"/>
        <v>0.74190065154358387</v>
      </c>
    </row>
    <row r="60" spans="1:22">
      <c r="A60" s="1" t="s">
        <v>133</v>
      </c>
      <c r="B60" s="1" t="s">
        <v>134</v>
      </c>
      <c r="C60" s="2">
        <v>2020</v>
      </c>
      <c r="D60" s="3">
        <v>0.13317886743942572</v>
      </c>
      <c r="E60" s="3">
        <v>0.12643936152700025</v>
      </c>
      <c r="F60" s="3">
        <v>0.19849983344173494</v>
      </c>
      <c r="G60" s="3">
        <v>0.17594043595617273</v>
      </c>
      <c r="H60" s="3">
        <v>0.14592374450224116</v>
      </c>
      <c r="I60" s="3">
        <v>9.1468570261548324E-2</v>
      </c>
      <c r="J60" s="3">
        <v>7.1237949674569548E-2</v>
      </c>
      <c r="K60" s="3">
        <v>3.9938094185738598E-2</v>
      </c>
      <c r="L60" s="3">
        <f t="shared" si="0"/>
        <v>1.737314301156833E-2</v>
      </c>
      <c r="M60" s="3">
        <v>1.2141882702533852E-2</v>
      </c>
      <c r="N60" s="3">
        <v>5.2312603090344766E-3</v>
      </c>
      <c r="O60" s="3">
        <v>4.7564723263364174E-3</v>
      </c>
      <c r="P60" s="3">
        <v>4.7478798269805916E-4</v>
      </c>
      <c r="Q60" s="4">
        <v>897.04751029341128</v>
      </c>
      <c r="R60" s="5" t="s">
        <v>22</v>
      </c>
      <c r="S60" s="11">
        <v>18.58513475993848</v>
      </c>
      <c r="T60" s="11">
        <v>17.2555796030382</v>
      </c>
      <c r="U60" s="11">
        <v>19.914689916838761</v>
      </c>
      <c r="V60" s="13">
        <f t="shared" si="1"/>
        <v>0.67834446780626545</v>
      </c>
    </row>
    <row r="61" spans="1:22">
      <c r="A61" s="1" t="s">
        <v>135</v>
      </c>
      <c r="B61" s="1" t="s">
        <v>136</v>
      </c>
      <c r="C61" s="2">
        <v>2020</v>
      </c>
      <c r="D61" s="3">
        <v>0.11176416756713681</v>
      </c>
      <c r="E61" s="3">
        <v>0.11030858957404255</v>
      </c>
      <c r="F61" s="3">
        <v>0.16855882739737582</v>
      </c>
      <c r="G61" s="3">
        <v>0.17032878335886206</v>
      </c>
      <c r="H61" s="3">
        <v>0.15702099596860236</v>
      </c>
      <c r="I61" s="3">
        <v>0.10981966383795815</v>
      </c>
      <c r="J61" s="3">
        <v>9.0414463754380017E-2</v>
      </c>
      <c r="K61" s="3">
        <v>5.6885533461814949E-2</v>
      </c>
      <c r="L61" s="3">
        <f t="shared" si="0"/>
        <v>2.4898975079826385E-2</v>
      </c>
      <c r="M61" s="3">
        <v>1.8100491517554437E-2</v>
      </c>
      <c r="N61" s="3">
        <v>6.7984835622719505E-3</v>
      </c>
      <c r="O61" s="3">
        <v>6.3037182354260561E-3</v>
      </c>
      <c r="P61" s="3">
        <v>4.9476532684589419E-4</v>
      </c>
      <c r="Q61" s="4">
        <v>7344.6482330579229</v>
      </c>
      <c r="R61" s="5" t="s">
        <v>22</v>
      </c>
      <c r="S61" s="11">
        <v>18.38988186600675</v>
      </c>
      <c r="T61" s="11">
        <v>17.063549807868259</v>
      </c>
      <c r="U61" s="11">
        <v>19.71621392414524</v>
      </c>
      <c r="V61" s="13">
        <f t="shared" si="1"/>
        <v>0.6767000296624951</v>
      </c>
    </row>
    <row r="62" spans="1:22">
      <c r="A62" s="1" t="s">
        <v>137</v>
      </c>
      <c r="B62" s="1" t="s">
        <v>138</v>
      </c>
      <c r="C62" s="2">
        <v>2020</v>
      </c>
      <c r="D62" s="3">
        <v>0.11191366487737896</v>
      </c>
      <c r="E62" s="3">
        <v>9.7986120387519068E-2</v>
      </c>
      <c r="F62" s="3">
        <v>0.16404563037772638</v>
      </c>
      <c r="G62" s="3">
        <v>0.17453148064436425</v>
      </c>
      <c r="H62" s="3">
        <v>0.16290771494019984</v>
      </c>
      <c r="I62" s="3">
        <v>0.11708833834951597</v>
      </c>
      <c r="J62" s="3">
        <v>9.0122765447845907E-2</v>
      </c>
      <c r="K62" s="3">
        <v>5.5336788504394982E-2</v>
      </c>
      <c r="L62" s="3">
        <f t="shared" si="0"/>
        <v>2.6067496471054302E-2</v>
      </c>
      <c r="M62" s="3">
        <v>1.8564615890045578E-2</v>
      </c>
      <c r="N62" s="3">
        <v>7.5028805810087237E-3</v>
      </c>
      <c r="O62" s="3">
        <v>6.9205678174320759E-3</v>
      </c>
      <c r="P62" s="3">
        <v>5.8231276357664796E-4</v>
      </c>
      <c r="Q62" s="4">
        <v>1983.0647228899177</v>
      </c>
      <c r="R62" s="5" t="s">
        <v>22</v>
      </c>
      <c r="S62" s="11">
        <v>18.326330998043801</v>
      </c>
      <c r="T62" s="11">
        <v>16.7909114889876</v>
      </c>
      <c r="U62" s="11">
        <v>19.861750507099998</v>
      </c>
      <c r="V62" s="13">
        <f t="shared" si="1"/>
        <v>0.78337730053887711</v>
      </c>
    </row>
    <row r="63" spans="1:22">
      <c r="A63" s="1" t="s">
        <v>139</v>
      </c>
      <c r="B63" s="1" t="s">
        <v>140</v>
      </c>
      <c r="C63" s="2">
        <v>2020</v>
      </c>
      <c r="D63" s="3">
        <v>5.684444846338714E-2</v>
      </c>
      <c r="E63" s="3">
        <v>6.347029566364297E-2</v>
      </c>
      <c r="F63" s="3">
        <v>0.11564696358886756</v>
      </c>
      <c r="G63" s="3">
        <v>0.12736920788660255</v>
      </c>
      <c r="H63" s="3">
        <v>0.15917146376211508</v>
      </c>
      <c r="I63" s="3">
        <v>0.14715723419917773</v>
      </c>
      <c r="J63" s="3">
        <v>0.15197317186256495</v>
      </c>
      <c r="K63" s="3">
        <v>0.10300074148004633</v>
      </c>
      <c r="L63" s="3">
        <f t="shared" si="0"/>
        <v>7.5366473093595926E-2</v>
      </c>
      <c r="M63" s="3">
        <v>5.2778252656928669E-2</v>
      </c>
      <c r="N63" s="3">
        <v>2.2588220436667261E-2</v>
      </c>
      <c r="O63" s="3">
        <v>1.9971969060838937E-2</v>
      </c>
      <c r="P63" s="3">
        <v>2.6162513758283229E-3</v>
      </c>
      <c r="Q63" s="4">
        <v>12556.333120005787</v>
      </c>
      <c r="R63" s="5">
        <v>15.983106620371455</v>
      </c>
      <c r="S63" s="11">
        <v>16.04298818204887</v>
      </c>
      <c r="T63" s="11">
        <v>14.01903987968865</v>
      </c>
      <c r="U63" s="11">
        <v>18.066936484409101</v>
      </c>
      <c r="V63" s="13">
        <f t="shared" si="1"/>
        <v>1.0326266848776662</v>
      </c>
    </row>
    <row r="64" spans="1:22">
      <c r="A64" s="1" t="s">
        <v>141</v>
      </c>
      <c r="B64" s="1" t="s">
        <v>142</v>
      </c>
      <c r="C64" s="2">
        <v>2020</v>
      </c>
      <c r="D64" s="3">
        <v>6.559434288637539E-2</v>
      </c>
      <c r="E64" s="3">
        <v>6.1450663105127382E-2</v>
      </c>
      <c r="F64" s="3">
        <v>0.13120627543469951</v>
      </c>
      <c r="G64" s="3">
        <v>0.15089442271251377</v>
      </c>
      <c r="H64" s="3">
        <v>0.13889889180104106</v>
      </c>
      <c r="I64" s="3">
        <v>0.14163305978123022</v>
      </c>
      <c r="J64" s="3">
        <v>0.1449841416633488</v>
      </c>
      <c r="K64" s="3">
        <v>8.6380490985066311E-2</v>
      </c>
      <c r="L64" s="3">
        <f t="shared" si="0"/>
        <v>7.8957711630597616E-2</v>
      </c>
      <c r="M64" s="3">
        <v>5.7061037325378636E-2</v>
      </c>
      <c r="N64" s="3">
        <v>2.189667430521898E-2</v>
      </c>
      <c r="O64" s="3">
        <v>2.0285770539496577E-2</v>
      </c>
      <c r="P64" s="3">
        <v>1.6109037657224036E-3</v>
      </c>
      <c r="Q64" s="4">
        <v>1300</v>
      </c>
      <c r="R64" s="5" t="s">
        <v>22</v>
      </c>
      <c r="S64" s="11">
        <v>16.661214088174049</v>
      </c>
      <c r="T64" s="11">
        <v>14.68177996662862</v>
      </c>
      <c r="U64" s="11">
        <v>18.64064820971949</v>
      </c>
      <c r="V64" s="13">
        <f t="shared" si="1"/>
        <v>1.0099153681354263</v>
      </c>
    </row>
    <row r="65" spans="1:22">
      <c r="A65" s="1" t="s">
        <v>143</v>
      </c>
      <c r="B65" s="1" t="s">
        <v>144</v>
      </c>
      <c r="C65" s="2">
        <v>2020</v>
      </c>
      <c r="D65" s="3">
        <v>3.5401261356557905E-2</v>
      </c>
      <c r="E65" s="3">
        <v>4.0649959963794252E-2</v>
      </c>
      <c r="F65" s="3">
        <v>8.865196799989089E-2</v>
      </c>
      <c r="G65" s="3">
        <v>9.6861980106545051E-2</v>
      </c>
      <c r="H65" s="3">
        <v>0.10934393139743358</v>
      </c>
      <c r="I65" s="3">
        <v>0.14420291857239009</v>
      </c>
      <c r="J65" s="3">
        <v>0.13041491663836907</v>
      </c>
      <c r="K65" s="3">
        <v>0.12348744520933473</v>
      </c>
      <c r="L65" s="3">
        <f t="shared" si="0"/>
        <v>0.23098561875568438</v>
      </c>
      <c r="M65" s="3">
        <v>0.13240332716353431</v>
      </c>
      <c r="N65" s="3">
        <v>9.8582291592150068E-2</v>
      </c>
      <c r="O65" s="3">
        <v>7.5745056816169165E-2</v>
      </c>
      <c r="P65" s="3">
        <v>2.2837234775980902E-2</v>
      </c>
      <c r="Q65" s="4">
        <v>39312.660373069317</v>
      </c>
      <c r="R65" s="5">
        <v>12.562603636363638</v>
      </c>
      <c r="S65" s="11">
        <v>8.2685856685060521</v>
      </c>
      <c r="T65" s="11">
        <v>5.4375767258330967</v>
      </c>
      <c r="U65" s="11">
        <v>11.099594611179009</v>
      </c>
      <c r="V65" s="13">
        <f t="shared" si="1"/>
        <v>1.444392317690284</v>
      </c>
    </row>
    <row r="66" spans="1:22">
      <c r="A66" s="1" t="s">
        <v>145</v>
      </c>
      <c r="B66" s="1" t="s">
        <v>146</v>
      </c>
      <c r="C66" s="2">
        <v>2020</v>
      </c>
      <c r="D66" s="3">
        <v>0.11808741369654273</v>
      </c>
      <c r="E66" s="3">
        <v>0.11620084174803111</v>
      </c>
      <c r="F66" s="3">
        <v>0.15511840781219885</v>
      </c>
      <c r="G66" s="3">
        <v>0.15053584410814327</v>
      </c>
      <c r="H66" s="3">
        <v>0.16579081969502193</v>
      </c>
      <c r="I66" s="3">
        <v>0.12666759755762547</v>
      </c>
      <c r="J66" s="3">
        <v>9.4145707707321835E-2</v>
      </c>
      <c r="K66" s="3">
        <v>4.8189543564938007E-2</v>
      </c>
      <c r="L66" s="3">
        <f t="shared" si="0"/>
        <v>2.5263824110177021E-2</v>
      </c>
      <c r="M66" s="3">
        <v>1.8046434257596757E-2</v>
      </c>
      <c r="N66" s="3">
        <v>7.2173898525802645E-3</v>
      </c>
      <c r="O66" s="3">
        <v>6.411157335243685E-3</v>
      </c>
      <c r="P66" s="3">
        <v>8.0623251733657954E-4</v>
      </c>
      <c r="Q66" s="4">
        <v>4566.1401543301381</v>
      </c>
      <c r="R66" s="5" t="s">
        <v>22</v>
      </c>
      <c r="S66" s="11">
        <v>16.980074410355101</v>
      </c>
      <c r="T66" s="11">
        <v>14.895100502549131</v>
      </c>
      <c r="U66" s="11">
        <v>19.065048318161079</v>
      </c>
      <c r="V66" s="13">
        <f t="shared" si="1"/>
        <v>1.063762197860191</v>
      </c>
    </row>
    <row r="67" spans="1:22">
      <c r="A67" s="1" t="s">
        <v>147</v>
      </c>
      <c r="B67" s="1" t="s">
        <v>148</v>
      </c>
      <c r="C67" s="2">
        <v>2020</v>
      </c>
      <c r="D67" s="3">
        <v>3.4343063538975122E-2</v>
      </c>
      <c r="E67" s="3">
        <v>4.3710290834892716E-2</v>
      </c>
      <c r="F67" s="3">
        <v>9.2373210329030703E-2</v>
      </c>
      <c r="G67" s="3">
        <v>0.13473096150511304</v>
      </c>
      <c r="H67" s="3">
        <v>0.1381477819797188</v>
      </c>
      <c r="I67" s="3">
        <v>0.1590640800527105</v>
      </c>
      <c r="J67" s="3">
        <v>0.16564732891982448</v>
      </c>
      <c r="K67" s="3">
        <v>0.12486269929608317</v>
      </c>
      <c r="L67" s="3">
        <f t="shared" si="0"/>
        <v>0.10712058354365139</v>
      </c>
      <c r="M67" s="3">
        <v>6.9159425303156163E-2</v>
      </c>
      <c r="N67" s="3">
        <v>3.796115824049523E-2</v>
      </c>
      <c r="O67" s="3">
        <v>3.2593578700214246E-2</v>
      </c>
      <c r="P67" s="3">
        <v>5.3675795402809848E-3</v>
      </c>
      <c r="Q67" s="4">
        <v>34997.781642784808</v>
      </c>
      <c r="R67" s="5">
        <v>12.351558369777226</v>
      </c>
      <c r="S67" s="11">
        <v>14.94934110805128</v>
      </c>
      <c r="T67" s="11">
        <v>12.97050587085516</v>
      </c>
      <c r="U67" s="11">
        <v>16.928176345247401</v>
      </c>
      <c r="V67" s="13">
        <f t="shared" si="1"/>
        <v>1.00960981489598</v>
      </c>
    </row>
    <row r="68" spans="1:22">
      <c r="A68" s="1" t="s">
        <v>149</v>
      </c>
      <c r="B68" s="1" t="s">
        <v>150</v>
      </c>
      <c r="C68" s="2">
        <v>2020</v>
      </c>
      <c r="D68" s="3">
        <v>0.16358048841982512</v>
      </c>
      <c r="E68" s="3">
        <v>0.14489934057020437</v>
      </c>
      <c r="F68" s="3">
        <v>0.24722209574327567</v>
      </c>
      <c r="G68" s="3">
        <v>0.18089018538469351</v>
      </c>
      <c r="H68" s="3">
        <v>0.10875479657239538</v>
      </c>
      <c r="I68" s="3">
        <v>7.1953772314879497E-2</v>
      </c>
      <c r="J68" s="3">
        <v>4.4300120312590306E-2</v>
      </c>
      <c r="K68" s="3">
        <v>2.435349447089E-2</v>
      </c>
      <c r="L68" s="3">
        <f t="shared" si="0"/>
        <v>1.4045706211247014E-2</v>
      </c>
      <c r="M68" s="3">
        <v>1.1363129446747994E-2</v>
      </c>
      <c r="N68" s="3">
        <v>2.6825767644990213E-3</v>
      </c>
      <c r="O68" s="3">
        <v>2.5417842070907404E-3</v>
      </c>
      <c r="P68" s="3">
        <v>1.4079255740828084E-4</v>
      </c>
      <c r="Q68" s="4">
        <v>368.7546141754591</v>
      </c>
      <c r="R68" s="5">
        <v>19.329309066843152</v>
      </c>
      <c r="S68" s="11">
        <v>18.699158252610061</v>
      </c>
      <c r="T68" s="11">
        <v>16.972634825947331</v>
      </c>
      <c r="U68" s="11">
        <v>20.425681679272792</v>
      </c>
      <c r="V68" s="13">
        <f t="shared" si="1"/>
        <v>0.88087929931771958</v>
      </c>
    </row>
    <row r="69" spans="1:22">
      <c r="A69" s="1" t="s">
        <v>151</v>
      </c>
      <c r="B69" s="1" t="s">
        <v>152</v>
      </c>
      <c r="C69" s="2">
        <v>2020</v>
      </c>
      <c r="D69" s="3">
        <v>8.7485562328114982E-2</v>
      </c>
      <c r="E69" s="3">
        <v>8.750998579475873E-2</v>
      </c>
      <c r="F69" s="3">
        <v>0.19543731475828655</v>
      </c>
      <c r="G69" s="3">
        <v>0.18301698149778459</v>
      </c>
      <c r="H69" s="3">
        <v>0.15486701588162355</v>
      </c>
      <c r="I69" s="3">
        <v>0.11995298342306333</v>
      </c>
      <c r="J69" s="3">
        <v>8.4074274802304422E-2</v>
      </c>
      <c r="K69" s="3">
        <v>5.4716586978163194E-2</v>
      </c>
      <c r="L69" s="3">
        <f t="shared" ref="L69:L132" si="2">M69+N69</f>
        <v>3.2939294535900998E-2</v>
      </c>
      <c r="M69" s="3">
        <v>2.4577951491202416E-2</v>
      </c>
      <c r="N69" s="3">
        <v>8.3613430446985836E-3</v>
      </c>
      <c r="O69" s="3">
        <v>7.6579872242452758E-3</v>
      </c>
      <c r="P69" s="3">
        <v>7.033558204533072E-4</v>
      </c>
      <c r="Q69" s="4">
        <v>2457.9248798636086</v>
      </c>
      <c r="R69" s="5">
        <v>26.001052595056226</v>
      </c>
      <c r="S69" s="11">
        <v>21.808133842676519</v>
      </c>
      <c r="T69" s="11">
        <v>20.419312223233131</v>
      </c>
      <c r="U69" s="11">
        <v>23.196955462119909</v>
      </c>
      <c r="V69" s="13">
        <f t="shared" ref="V69:V132" si="3">(U69-T69)/2/1.96</f>
        <v>0.70858245889968829</v>
      </c>
    </row>
    <row r="70" spans="1:22">
      <c r="A70" s="1" t="s">
        <v>153</v>
      </c>
      <c r="B70" s="1" t="s">
        <v>154</v>
      </c>
      <c r="C70" s="2">
        <v>2020</v>
      </c>
      <c r="D70" s="3">
        <v>6.8089438787530487E-2</v>
      </c>
      <c r="E70" s="3">
        <v>8.1304222879822322E-2</v>
      </c>
      <c r="F70" s="3">
        <v>0.17961349167514562</v>
      </c>
      <c r="G70" s="3">
        <v>0.20148581370241789</v>
      </c>
      <c r="H70" s="3">
        <v>0.18259858175858837</v>
      </c>
      <c r="I70" s="3">
        <v>0.11804115437291104</v>
      </c>
      <c r="J70" s="3">
        <v>7.9055696654783278E-2</v>
      </c>
      <c r="K70" s="3">
        <v>5.2175646532195231E-2</v>
      </c>
      <c r="L70" s="3">
        <f t="shared" si="2"/>
        <v>3.7635953636606073E-2</v>
      </c>
      <c r="M70" s="3">
        <v>2.6738950894879793E-2</v>
      </c>
      <c r="N70" s="3">
        <v>1.089700274172628E-2</v>
      </c>
      <c r="O70" s="3">
        <v>9.7125459219734242E-3</v>
      </c>
      <c r="P70" s="3">
        <v>1.1844568197528567E-3</v>
      </c>
      <c r="Q70" s="4">
        <v>3266.3649051918264</v>
      </c>
      <c r="R70" s="5" t="s">
        <v>22</v>
      </c>
      <c r="S70" s="11">
        <v>23.115997623920379</v>
      </c>
      <c r="T70" s="11">
        <v>20.759214725476781</v>
      </c>
      <c r="U70" s="11">
        <v>25.47278052236398</v>
      </c>
      <c r="V70" s="13">
        <f t="shared" si="3"/>
        <v>1.2024402543079589</v>
      </c>
    </row>
    <row r="71" spans="1:22">
      <c r="A71" s="1" t="s">
        <v>155</v>
      </c>
      <c r="B71" s="1" t="s">
        <v>156</v>
      </c>
      <c r="C71" s="2">
        <v>2020</v>
      </c>
      <c r="D71" s="3">
        <v>8.3589935228613743E-2</v>
      </c>
      <c r="E71" s="3">
        <v>8.7500139207456348E-2</v>
      </c>
      <c r="F71" s="3">
        <v>0.18245174749451842</v>
      </c>
      <c r="G71" s="3">
        <v>0.17533502333697759</v>
      </c>
      <c r="H71" s="3">
        <v>0.15439123602003821</v>
      </c>
      <c r="I71" s="3">
        <v>0.12220334440250109</v>
      </c>
      <c r="J71" s="3">
        <v>9.2616384811459257E-2</v>
      </c>
      <c r="K71" s="3">
        <v>6.252772015134743E-2</v>
      </c>
      <c r="L71" s="3">
        <f t="shared" si="2"/>
        <v>3.9384469347088169E-2</v>
      </c>
      <c r="M71" s="3">
        <v>2.8772727650618061E-2</v>
      </c>
      <c r="N71" s="3">
        <v>1.0611741696470112E-2</v>
      </c>
      <c r="O71" s="3">
        <v>9.4067653203165087E-3</v>
      </c>
      <c r="P71" s="3">
        <v>1.2049763761536026E-3</v>
      </c>
      <c r="Q71" s="4">
        <v>2256.5904087050585</v>
      </c>
      <c r="R71" s="5">
        <v>20.108748698884757</v>
      </c>
      <c r="S71" s="11">
        <v>21.120332375599041</v>
      </c>
      <c r="T71" s="11">
        <v>19.898866127528908</v>
      </c>
      <c r="U71" s="11">
        <v>22.34179862366916</v>
      </c>
      <c r="V71" s="13">
        <f t="shared" si="3"/>
        <v>0.62319706534190089</v>
      </c>
    </row>
    <row r="72" spans="1:22">
      <c r="A72" s="1" t="s">
        <v>157</v>
      </c>
      <c r="B72" s="1" t="s">
        <v>158</v>
      </c>
      <c r="C72" s="2">
        <v>2020</v>
      </c>
      <c r="D72" s="3">
        <v>8.3091906344461341E-2</v>
      </c>
      <c r="E72" s="3">
        <v>8.4225029060395348E-2</v>
      </c>
      <c r="F72" s="3">
        <v>0.13682373309006057</v>
      </c>
      <c r="G72" s="3">
        <v>0.14865068031554637</v>
      </c>
      <c r="H72" s="3">
        <v>0.19983132125639436</v>
      </c>
      <c r="I72" s="3">
        <v>0.13955339255323565</v>
      </c>
      <c r="J72" s="3">
        <v>9.8422614888837662E-2</v>
      </c>
      <c r="K72" s="3">
        <v>6.7873696119985102E-2</v>
      </c>
      <c r="L72" s="3">
        <f t="shared" si="2"/>
        <v>4.1527626371084037E-2</v>
      </c>
      <c r="M72" s="3">
        <v>3.0835823852719785E-2</v>
      </c>
      <c r="N72" s="3">
        <v>1.0691802518364255E-2</v>
      </c>
      <c r="O72" s="3">
        <v>9.7625858712592547E-3</v>
      </c>
      <c r="P72" s="3">
        <v>9.2921664710500008E-4</v>
      </c>
      <c r="Q72" s="4">
        <v>4091.2091867053427</v>
      </c>
      <c r="R72" s="5">
        <v>18.3</v>
      </c>
      <c r="S72" s="11">
        <v>18.4169400013472</v>
      </c>
      <c r="T72" s="11">
        <v>15.929348431889061</v>
      </c>
      <c r="U72" s="11">
        <v>20.904531570805339</v>
      </c>
      <c r="V72" s="13">
        <f t="shared" si="3"/>
        <v>1.2691793721725202</v>
      </c>
    </row>
    <row r="73" spans="1:22">
      <c r="A73" s="1" t="s">
        <v>159</v>
      </c>
      <c r="B73" s="1" t="s">
        <v>160</v>
      </c>
      <c r="C73" s="2">
        <v>2020</v>
      </c>
      <c r="D73" s="3">
        <v>7.4749532499543164E-2</v>
      </c>
      <c r="E73" s="3">
        <v>7.5673842134523481E-2</v>
      </c>
      <c r="F73" s="3">
        <v>0.12792017696981947</v>
      </c>
      <c r="G73" s="3">
        <v>0.19747471998569308</v>
      </c>
      <c r="H73" s="3">
        <v>0.23987730299861207</v>
      </c>
      <c r="I73" s="3">
        <v>0.13191191163949784</v>
      </c>
      <c r="J73" s="3">
        <v>8.1483094172669954E-2</v>
      </c>
      <c r="K73" s="3">
        <v>4.2101283342210333E-2</v>
      </c>
      <c r="L73" s="3">
        <f t="shared" si="2"/>
        <v>2.8808136257430429E-2</v>
      </c>
      <c r="M73" s="3">
        <v>1.8859415517516194E-2</v>
      </c>
      <c r="N73" s="3">
        <v>9.9487207399142352E-3</v>
      </c>
      <c r="O73" s="3">
        <v>8.7687923520424222E-3</v>
      </c>
      <c r="P73" s="3">
        <v>1.179928387871813E-3</v>
      </c>
      <c r="Q73" s="4">
        <v>10366.293358406587</v>
      </c>
      <c r="R73" s="5" t="s">
        <v>22</v>
      </c>
      <c r="S73" s="11">
        <v>19.84962632112358</v>
      </c>
      <c r="T73" s="11">
        <v>15.7567627137296</v>
      </c>
      <c r="U73" s="11">
        <v>23.94248992851756</v>
      </c>
      <c r="V73" s="13">
        <f t="shared" si="3"/>
        <v>2.0881957180581532</v>
      </c>
    </row>
    <row r="74" spans="1:22">
      <c r="A74" s="1" t="s">
        <v>161</v>
      </c>
      <c r="B74" s="1" t="s">
        <v>162</v>
      </c>
      <c r="C74" s="2">
        <v>2020</v>
      </c>
      <c r="D74" s="3">
        <v>0.10010796927386129</v>
      </c>
      <c r="E74" s="3">
        <v>9.9265221176015814E-2</v>
      </c>
      <c r="F74" s="3">
        <v>0.21150905608788692</v>
      </c>
      <c r="G74" s="3">
        <v>0.19260525896824304</v>
      </c>
      <c r="H74" s="3">
        <v>0.13140178360981275</v>
      </c>
      <c r="I74" s="3">
        <v>9.9839166243804775E-2</v>
      </c>
      <c r="J74" s="3">
        <v>7.5310744940287236E-2</v>
      </c>
      <c r="K74" s="3">
        <v>5.4021606291469682E-2</v>
      </c>
      <c r="L74" s="3">
        <f t="shared" si="2"/>
        <v>3.5939193408618515E-2</v>
      </c>
      <c r="M74" s="3">
        <v>2.855653130627659E-2</v>
      </c>
      <c r="N74" s="3">
        <v>7.3826621023419239E-3</v>
      </c>
      <c r="O74" s="3">
        <v>6.9208858233660159E-3</v>
      </c>
      <c r="P74" s="3">
        <v>4.6177627897590781E-4</v>
      </c>
      <c r="Q74" s="4">
        <v>1208.2185338376723</v>
      </c>
      <c r="R74" s="5">
        <v>24.61791666666667</v>
      </c>
      <c r="S74" s="11">
        <v>21.70255017046377</v>
      </c>
      <c r="T74" s="11">
        <v>20.063448711587391</v>
      </c>
      <c r="U74" s="11">
        <v>23.341651629340141</v>
      </c>
      <c r="V74" s="13">
        <f t="shared" si="3"/>
        <v>0.83627625452876286</v>
      </c>
    </row>
    <row r="75" spans="1:22">
      <c r="A75" s="1" t="s">
        <v>163</v>
      </c>
      <c r="B75" s="1" t="s">
        <v>164</v>
      </c>
      <c r="C75" s="2">
        <v>2020</v>
      </c>
      <c r="D75" s="3">
        <v>0.12954851788465688</v>
      </c>
      <c r="E75" s="3">
        <v>0.12634979901923374</v>
      </c>
      <c r="F75" s="3">
        <v>0.22454834249701741</v>
      </c>
      <c r="G75" s="3">
        <v>0.17632680562157976</v>
      </c>
      <c r="H75" s="3">
        <v>0.12719508843481844</v>
      </c>
      <c r="I75" s="3">
        <v>8.5505383823937381E-2</v>
      </c>
      <c r="J75" s="3">
        <v>6.4448682088377049E-2</v>
      </c>
      <c r="K75" s="3">
        <v>4.1546872456121341E-2</v>
      </c>
      <c r="L75" s="3">
        <f t="shared" si="2"/>
        <v>2.4530508174257899E-2</v>
      </c>
      <c r="M75" s="3">
        <v>1.9418581843607043E-2</v>
      </c>
      <c r="N75" s="3">
        <v>5.1119263306508584E-3</v>
      </c>
      <c r="O75" s="3">
        <v>4.8572835929395746E-3</v>
      </c>
      <c r="P75" s="3">
        <v>2.5464273771128336E-4</v>
      </c>
      <c r="Q75" s="4">
        <v>1505.0101927942937</v>
      </c>
      <c r="R75" s="5">
        <v>20.46042180094787</v>
      </c>
      <c r="S75" s="11">
        <v>19.812389088829431</v>
      </c>
      <c r="T75" s="11">
        <v>18.65856329005527</v>
      </c>
      <c r="U75" s="11">
        <v>20.966214887603581</v>
      </c>
      <c r="V75" s="13">
        <f t="shared" si="3"/>
        <v>0.58868663202763039</v>
      </c>
    </row>
    <row r="76" spans="1:22">
      <c r="A76" s="1" t="s">
        <v>165</v>
      </c>
      <c r="B76" s="1" t="s">
        <v>166</v>
      </c>
      <c r="C76" s="2">
        <v>2020</v>
      </c>
      <c r="D76" s="3">
        <v>7.3204659462563798E-2</v>
      </c>
      <c r="E76" s="3">
        <v>7.9617392144477314E-2</v>
      </c>
      <c r="F76" s="3">
        <v>0.16277925669118554</v>
      </c>
      <c r="G76" s="3">
        <v>0.14237458812895437</v>
      </c>
      <c r="H76" s="3">
        <v>0.13779650219562864</v>
      </c>
      <c r="I76" s="3">
        <v>0.13133279111411961</v>
      </c>
      <c r="J76" s="3">
        <v>0.11493922921166373</v>
      </c>
      <c r="K76" s="3">
        <v>9.1465909668900836E-2</v>
      </c>
      <c r="L76" s="3">
        <f t="shared" si="2"/>
        <v>6.6489671382506332E-2</v>
      </c>
      <c r="M76" s="3">
        <v>5.0038292514655545E-2</v>
      </c>
      <c r="N76" s="3">
        <v>1.6451378867850794E-2</v>
      </c>
      <c r="O76" s="3">
        <v>1.4771992890930931E-2</v>
      </c>
      <c r="P76" s="3">
        <v>1.6793859769198638E-3</v>
      </c>
      <c r="Q76" s="4">
        <v>4013.6876568360358</v>
      </c>
      <c r="R76" s="5" t="s">
        <v>22</v>
      </c>
      <c r="S76" s="11">
        <v>19.041965586512472</v>
      </c>
      <c r="T76" s="11">
        <v>17.78442878163785</v>
      </c>
      <c r="U76" s="11">
        <v>20.299502391387101</v>
      </c>
      <c r="V76" s="13">
        <f t="shared" si="3"/>
        <v>0.64160041065031914</v>
      </c>
    </row>
    <row r="77" spans="1:22">
      <c r="A77" s="1" t="s">
        <v>167</v>
      </c>
      <c r="B77" s="1" t="s">
        <v>168</v>
      </c>
      <c r="C77" s="2">
        <v>2020</v>
      </c>
      <c r="D77" s="3">
        <v>7.3935140641802052E-2</v>
      </c>
      <c r="E77" s="3">
        <v>7.8184390740845572E-2</v>
      </c>
      <c r="F77" s="3">
        <v>0.1515094232837173</v>
      </c>
      <c r="G77" s="3">
        <v>0.15632463636878152</v>
      </c>
      <c r="H77" s="3">
        <v>0.17574169449318022</v>
      </c>
      <c r="I77" s="3">
        <v>0.15545418529628169</v>
      </c>
      <c r="J77" s="3">
        <v>0.11523685550964971</v>
      </c>
      <c r="K77" s="3">
        <v>6.4393004697492803E-2</v>
      </c>
      <c r="L77" s="3">
        <f t="shared" si="2"/>
        <v>2.9220668968249493E-2</v>
      </c>
      <c r="M77" s="3">
        <v>2.1997849340653131E-2</v>
      </c>
      <c r="N77" s="3">
        <v>7.2228196275963604E-3</v>
      </c>
      <c r="O77" s="3">
        <v>6.5447959703435442E-3</v>
      </c>
      <c r="P77" s="3">
        <v>6.7802365725281601E-4</v>
      </c>
      <c r="Q77" s="4">
        <v>31449.076562072714</v>
      </c>
      <c r="R77" s="5" t="s">
        <v>22</v>
      </c>
      <c r="S77" s="11">
        <v>18.881542961414809</v>
      </c>
      <c r="T77" s="11">
        <v>17.1493530633368</v>
      </c>
      <c r="U77" s="11">
        <v>20.613732859492821</v>
      </c>
      <c r="V77" s="13">
        <f t="shared" si="3"/>
        <v>0.88377035616225008</v>
      </c>
    </row>
    <row r="78" spans="1:22">
      <c r="A78" s="1" t="s">
        <v>169</v>
      </c>
      <c r="B78" s="1" t="s">
        <v>170</v>
      </c>
      <c r="C78" s="2">
        <v>2020</v>
      </c>
      <c r="D78" s="3">
        <v>9.9429216952842819E-2</v>
      </c>
      <c r="E78" s="3">
        <v>0.10032280264871429</v>
      </c>
      <c r="F78" s="3">
        <v>0.1840883198341535</v>
      </c>
      <c r="G78" s="3">
        <v>0.16527834703478747</v>
      </c>
      <c r="H78" s="3">
        <v>0.1656622010048813</v>
      </c>
      <c r="I78" s="3">
        <v>9.7283165884103198E-2</v>
      </c>
      <c r="J78" s="3">
        <v>9.876247346252652E-2</v>
      </c>
      <c r="K78" s="3">
        <v>6.0060613432675089E-2</v>
      </c>
      <c r="L78" s="3">
        <f t="shared" si="2"/>
        <v>2.9112859745315252E-2</v>
      </c>
      <c r="M78" s="3">
        <v>2.2246301357506808E-2</v>
      </c>
      <c r="N78" s="3">
        <v>6.8665583878084425E-3</v>
      </c>
      <c r="O78" s="3">
        <v>6.3154467893411633E-3</v>
      </c>
      <c r="P78" s="3">
        <v>5.5111159846727938E-4</v>
      </c>
      <c r="Q78" s="4">
        <v>1625.2350195545368</v>
      </c>
      <c r="R78" s="5" t="s">
        <v>22</v>
      </c>
      <c r="S78" s="11">
        <v>18.921264173981339</v>
      </c>
      <c r="T78" s="11">
        <v>17.48947814251143</v>
      </c>
      <c r="U78" s="11">
        <v>20.35305020545125</v>
      </c>
      <c r="V78" s="13">
        <f t="shared" si="3"/>
        <v>0.73050307728056629</v>
      </c>
    </row>
    <row r="79" spans="1:22">
      <c r="A79" s="1" t="s">
        <v>171</v>
      </c>
      <c r="B79" s="1" t="s">
        <v>172</v>
      </c>
      <c r="C79" s="2">
        <v>2020</v>
      </c>
      <c r="D79" s="3">
        <v>8.323315832301488E-2</v>
      </c>
      <c r="E79" s="3">
        <v>8.7890327276610059E-2</v>
      </c>
      <c r="F79" s="3">
        <v>0.16723795486437654</v>
      </c>
      <c r="G79" s="3">
        <v>0.15783878221808476</v>
      </c>
      <c r="H79" s="3">
        <v>0.15268429107911699</v>
      </c>
      <c r="I79" s="3">
        <v>0.13831186347357805</v>
      </c>
      <c r="J79" s="3">
        <v>0.10790159452029018</v>
      </c>
      <c r="K79" s="3">
        <v>6.4244962058230354E-2</v>
      </c>
      <c r="L79" s="3">
        <f t="shared" si="2"/>
        <v>4.0657066186698405E-2</v>
      </c>
      <c r="M79" s="3">
        <v>3.0430354809111628E-2</v>
      </c>
      <c r="N79" s="3">
        <v>1.0226711377586777E-2</v>
      </c>
      <c r="O79" s="3">
        <v>9.5070984869284909E-3</v>
      </c>
      <c r="P79" s="3">
        <v>7.1961289065828596E-4</v>
      </c>
      <c r="Q79" s="4">
        <v>4332.7092808939624</v>
      </c>
      <c r="R79" s="5">
        <v>25.389556050971869</v>
      </c>
      <c r="S79" s="11">
        <v>19.782634477534771</v>
      </c>
      <c r="T79" s="11">
        <v>18.593579839963031</v>
      </c>
      <c r="U79" s="11">
        <v>20.971689115106511</v>
      </c>
      <c r="V79" s="13">
        <f t="shared" si="3"/>
        <v>0.6066605293733367</v>
      </c>
    </row>
    <row r="80" spans="1:22">
      <c r="A80" s="1" t="s">
        <v>173</v>
      </c>
      <c r="B80" s="1" t="s">
        <v>174</v>
      </c>
      <c r="C80" s="2">
        <v>2020</v>
      </c>
      <c r="D80" s="3">
        <v>0.10803626090065596</v>
      </c>
      <c r="E80" s="3">
        <v>0.10348581898595778</v>
      </c>
      <c r="F80" s="3">
        <v>0.20098139205145132</v>
      </c>
      <c r="G80" s="3">
        <v>0.18824079681952038</v>
      </c>
      <c r="H80" s="3">
        <v>0.15263275031187679</v>
      </c>
      <c r="I80" s="3">
        <v>0.10421244968336887</v>
      </c>
      <c r="J80" s="3">
        <v>7.3775729400733625E-2</v>
      </c>
      <c r="K80" s="3">
        <v>4.3835361345924737E-2</v>
      </c>
      <c r="L80" s="3">
        <f t="shared" si="2"/>
        <v>2.4799440500511055E-2</v>
      </c>
      <c r="M80" s="3">
        <v>1.8666901476473697E-2</v>
      </c>
      <c r="N80" s="3">
        <v>6.1325390240373591E-3</v>
      </c>
      <c r="O80" s="3">
        <v>5.4675254074822294E-3</v>
      </c>
      <c r="P80" s="3">
        <v>6.6501361655513008E-4</v>
      </c>
      <c r="Q80" s="4">
        <v>2535.6234315210991</v>
      </c>
      <c r="R80" s="5" t="s">
        <v>22</v>
      </c>
      <c r="S80" s="11">
        <v>20.699868607013009</v>
      </c>
      <c r="T80" s="11">
        <v>19.641571561863529</v>
      </c>
      <c r="U80" s="11">
        <v>21.758165652162489</v>
      </c>
      <c r="V80" s="13">
        <f t="shared" si="3"/>
        <v>0.5399474720150409</v>
      </c>
    </row>
    <row r="81" spans="1:22">
      <c r="A81" s="1" t="s">
        <v>175</v>
      </c>
      <c r="B81" s="1" t="s">
        <v>176</v>
      </c>
      <c r="C81" s="2">
        <v>2020</v>
      </c>
      <c r="D81" s="3">
        <v>7.801640199141005E-2</v>
      </c>
      <c r="E81" s="3">
        <v>7.7745829645205031E-2</v>
      </c>
      <c r="F81" s="3">
        <v>0.15899432569157468</v>
      </c>
      <c r="G81" s="3">
        <v>0.17657134746986239</v>
      </c>
      <c r="H81" s="3">
        <v>0.17488767241607547</v>
      </c>
      <c r="I81" s="3">
        <v>0.12690728579370483</v>
      </c>
      <c r="J81" s="3">
        <v>9.8935984715418451E-2</v>
      </c>
      <c r="K81" s="3">
        <v>6.6234773001307562E-2</v>
      </c>
      <c r="L81" s="3">
        <f t="shared" si="2"/>
        <v>4.1706379275441414E-2</v>
      </c>
      <c r="M81" s="3">
        <v>3.122307887233591E-2</v>
      </c>
      <c r="N81" s="3">
        <v>1.0483300403105505E-2</v>
      </c>
      <c r="O81" s="3">
        <v>9.3015682262342636E-3</v>
      </c>
      <c r="P81" s="3">
        <v>1.1817321768712418E-3</v>
      </c>
      <c r="Q81" s="4">
        <v>11109.261838774477</v>
      </c>
      <c r="R81" s="5" t="s">
        <v>22</v>
      </c>
      <c r="S81" s="11">
        <v>19.757892444684359</v>
      </c>
      <c r="T81" s="11">
        <v>18.396375943255109</v>
      </c>
      <c r="U81" s="11">
        <v>21.119408946113609</v>
      </c>
      <c r="V81" s="13">
        <f t="shared" si="3"/>
        <v>0.69465127623941336</v>
      </c>
    </row>
    <row r="82" spans="1:22">
      <c r="A82" s="1" t="s">
        <v>177</v>
      </c>
      <c r="B82" s="1" t="s">
        <v>178</v>
      </c>
      <c r="C82" s="2">
        <v>2020</v>
      </c>
      <c r="D82" s="3">
        <v>8.4374591352618031E-2</v>
      </c>
      <c r="E82" s="3">
        <v>8.275384412591702E-2</v>
      </c>
      <c r="F82" s="3">
        <v>0.17056773725900876</v>
      </c>
      <c r="G82" s="3">
        <v>0.16623843821554829</v>
      </c>
      <c r="H82" s="3">
        <v>0.15655659550744236</v>
      </c>
      <c r="I82" s="3">
        <v>0.13333052431642153</v>
      </c>
      <c r="J82" s="3">
        <v>0.10352486760526769</v>
      </c>
      <c r="K82" s="3">
        <v>6.6520680772424012E-2</v>
      </c>
      <c r="L82" s="3">
        <f t="shared" si="2"/>
        <v>3.6132720845352621E-2</v>
      </c>
      <c r="M82" s="3">
        <v>2.8086515898954615E-2</v>
      </c>
      <c r="N82" s="3">
        <v>8.0462049463980063E-3</v>
      </c>
      <c r="O82" s="3">
        <v>7.5378958032426306E-3</v>
      </c>
      <c r="P82" s="3">
        <v>5.0830914315537631E-4</v>
      </c>
      <c r="Q82" s="4">
        <v>1209.9269422548184</v>
      </c>
      <c r="R82" s="5" t="s">
        <v>22</v>
      </c>
      <c r="S82" s="11">
        <v>20.366266653972399</v>
      </c>
      <c r="T82" s="11">
        <v>19.183163203970821</v>
      </c>
      <c r="U82" s="11">
        <v>21.54937010397397</v>
      </c>
      <c r="V82" s="13">
        <f t="shared" si="3"/>
        <v>0.6036242091844769</v>
      </c>
    </row>
    <row r="83" spans="1:22">
      <c r="A83" s="1" t="s">
        <v>179</v>
      </c>
      <c r="B83" s="1" t="s">
        <v>180</v>
      </c>
      <c r="C83" s="2">
        <v>2020</v>
      </c>
      <c r="D83" s="3">
        <v>0.10552429672876322</v>
      </c>
      <c r="E83" s="3">
        <v>0.10293639700215641</v>
      </c>
      <c r="F83" s="3">
        <v>0.19606641719473381</v>
      </c>
      <c r="G83" s="3">
        <v>0.17521392484524878</v>
      </c>
      <c r="H83" s="3">
        <v>0.140978707490092</v>
      </c>
      <c r="I83" s="3">
        <v>0.11272877090316819</v>
      </c>
      <c r="J83" s="3">
        <v>8.3938269456650352E-2</v>
      </c>
      <c r="K83" s="3">
        <v>5.28383978114461E-2</v>
      </c>
      <c r="L83" s="3">
        <f t="shared" si="2"/>
        <v>2.9774818567740877E-2</v>
      </c>
      <c r="M83" s="3">
        <v>2.2547249844578628E-2</v>
      </c>
      <c r="N83" s="3">
        <v>7.2275687231622508E-3</v>
      </c>
      <c r="O83" s="3">
        <v>6.5647792399348677E-3</v>
      </c>
      <c r="P83" s="3">
        <v>6.6278948322738324E-4</v>
      </c>
      <c r="Q83" s="4">
        <v>3460.5309634440796</v>
      </c>
      <c r="R83" s="5">
        <v>20.017883642678822</v>
      </c>
      <c r="S83" s="11">
        <v>20.25589626058435</v>
      </c>
      <c r="T83" s="11">
        <v>19.23065998986954</v>
      </c>
      <c r="U83" s="11">
        <v>21.281132531299161</v>
      </c>
      <c r="V83" s="13">
        <f t="shared" si="3"/>
        <v>0.52307972995653584</v>
      </c>
    </row>
    <row r="84" spans="1:22">
      <c r="A84" s="1" t="s">
        <v>181</v>
      </c>
      <c r="B84" s="1" t="s">
        <v>182</v>
      </c>
      <c r="C84" s="2">
        <v>2020</v>
      </c>
      <c r="D84" s="3">
        <v>4.2516844069061067E-2</v>
      </c>
      <c r="E84" s="3">
        <v>3.7853543128151972E-2</v>
      </c>
      <c r="F84" s="3">
        <v>8.6861224262227754E-2</v>
      </c>
      <c r="G84" s="3">
        <v>0.14323438106374425</v>
      </c>
      <c r="H84" s="3">
        <v>0.15390221391521414</v>
      </c>
      <c r="I84" s="3">
        <v>0.16446158413481035</v>
      </c>
      <c r="J84" s="3">
        <v>0.16333321742552856</v>
      </c>
      <c r="K84" s="3">
        <v>0.13670225713105844</v>
      </c>
      <c r="L84" s="3">
        <f t="shared" si="2"/>
        <v>7.1134734870203123E-2</v>
      </c>
      <c r="M84" s="3">
        <v>4.8596927563290516E-2</v>
      </c>
      <c r="N84" s="3">
        <v>2.2537807306912606E-2</v>
      </c>
      <c r="O84" s="3">
        <v>1.8858115225725367E-2</v>
      </c>
      <c r="P84" s="3">
        <v>3.6796920811872397E-3</v>
      </c>
      <c r="Q84" s="4">
        <v>72794.003022673845</v>
      </c>
      <c r="R84" s="5" t="s">
        <v>22</v>
      </c>
      <c r="S84" s="11">
        <v>14.325703829877691</v>
      </c>
      <c r="T84" s="11">
        <v>11.63615657299731</v>
      </c>
      <c r="U84" s="11">
        <v>17.01525108675807</v>
      </c>
      <c r="V84" s="13">
        <f t="shared" si="3"/>
        <v>1.3722179882042755</v>
      </c>
    </row>
    <row r="85" spans="1:22">
      <c r="A85" s="1" t="s">
        <v>183</v>
      </c>
      <c r="B85" s="1" t="s">
        <v>184</v>
      </c>
      <c r="C85" s="2">
        <v>2020</v>
      </c>
      <c r="D85" s="3">
        <v>4.844449539885004E-2</v>
      </c>
      <c r="E85" s="3">
        <v>5.5156122403031312E-2</v>
      </c>
      <c r="F85" s="3">
        <v>0.11598849143962835</v>
      </c>
      <c r="G85" s="3">
        <v>0.13913241058430451</v>
      </c>
      <c r="H85" s="3">
        <v>0.14401787058586912</v>
      </c>
      <c r="I85" s="3">
        <v>0.14384251719688451</v>
      </c>
      <c r="J85" s="3">
        <v>0.14988200634357166</v>
      </c>
      <c r="K85" s="3">
        <v>0.11433315181001219</v>
      </c>
      <c r="L85" s="3">
        <f t="shared" si="2"/>
        <v>8.9202934237848169E-2</v>
      </c>
      <c r="M85" s="3">
        <v>5.775584639720277E-2</v>
      </c>
      <c r="N85" s="3">
        <v>3.1447087840645392E-2</v>
      </c>
      <c r="O85" s="3">
        <v>2.5684175346141754E-2</v>
      </c>
      <c r="P85" s="3">
        <v>5.7629124945036353E-3</v>
      </c>
      <c r="Q85" s="4">
        <v>7066.1905459532318</v>
      </c>
      <c r="R85" s="5" t="s">
        <v>22</v>
      </c>
      <c r="S85" s="11">
        <v>17.132345657485981</v>
      </c>
      <c r="T85" s="11">
        <v>15.37151522240568</v>
      </c>
      <c r="U85" s="11">
        <v>18.893176092566289</v>
      </c>
      <c r="V85" s="13">
        <f t="shared" si="3"/>
        <v>0.8983828750409717</v>
      </c>
    </row>
    <row r="86" spans="1:22">
      <c r="A86" s="1" t="s">
        <v>185</v>
      </c>
      <c r="B86" s="1" t="s">
        <v>186</v>
      </c>
      <c r="C86" s="2">
        <v>2020</v>
      </c>
      <c r="D86" s="3">
        <v>0.12103431167042955</v>
      </c>
      <c r="E86" s="3">
        <v>0.11798237685529564</v>
      </c>
      <c r="F86" s="3">
        <v>0.23969207573875298</v>
      </c>
      <c r="G86" s="3">
        <v>0.1850291731891277</v>
      </c>
      <c r="H86" s="3">
        <v>0.12147546721333546</v>
      </c>
      <c r="I86" s="3">
        <v>8.057992530740507E-2</v>
      </c>
      <c r="J86" s="3">
        <v>5.9802537702068115E-2</v>
      </c>
      <c r="K86" s="3">
        <v>3.9993615360059097E-2</v>
      </c>
      <c r="L86" s="3">
        <f t="shared" si="2"/>
        <v>3.4410516963526795E-2</v>
      </c>
      <c r="M86" s="3">
        <v>2.7627029334728222E-2</v>
      </c>
      <c r="N86" s="3">
        <v>6.7834876287985752E-3</v>
      </c>
      <c r="O86" s="3">
        <v>6.1557929068957982E-3</v>
      </c>
      <c r="P86" s="3">
        <v>6.2769472190277685E-4</v>
      </c>
      <c r="Q86" s="4">
        <v>2741.3939311183158</v>
      </c>
      <c r="R86" s="5" t="s">
        <v>22</v>
      </c>
      <c r="S86" s="11">
        <v>20.671945004694692</v>
      </c>
      <c r="T86" s="11">
        <v>19.095529098353129</v>
      </c>
      <c r="U86" s="11">
        <v>22.248360911036261</v>
      </c>
      <c r="V86" s="13">
        <f t="shared" si="3"/>
        <v>0.80429382976610519</v>
      </c>
    </row>
    <row r="87" spans="1:22">
      <c r="A87" s="1" t="s">
        <v>187</v>
      </c>
      <c r="B87" s="1" t="s">
        <v>188</v>
      </c>
      <c r="C87" s="2">
        <v>2020</v>
      </c>
      <c r="D87" s="3">
        <v>7.6872210298940993E-2</v>
      </c>
      <c r="E87" s="3">
        <v>7.7018953113634978E-2</v>
      </c>
      <c r="F87" s="3">
        <v>0.14525850582063535</v>
      </c>
      <c r="G87" s="3">
        <v>0.15657122058396977</v>
      </c>
      <c r="H87" s="3">
        <v>0.16397256809015337</v>
      </c>
      <c r="I87" s="3">
        <v>0.14218455296202195</v>
      </c>
      <c r="J87" s="3">
        <v>0.10724333759555725</v>
      </c>
      <c r="K87" s="3">
        <v>8.0691217271560478E-2</v>
      </c>
      <c r="L87" s="3">
        <f t="shared" si="2"/>
        <v>5.0187434263525843E-2</v>
      </c>
      <c r="M87" s="3">
        <v>3.3711953937665851E-2</v>
      </c>
      <c r="N87" s="3">
        <v>1.6475480325859992E-2</v>
      </c>
      <c r="O87" s="3">
        <v>1.403362091286405E-2</v>
      </c>
      <c r="P87" s="3">
        <v>2.4418594129959415E-3</v>
      </c>
      <c r="Q87" s="4">
        <v>3756.4891211732552</v>
      </c>
      <c r="R87" s="5" t="s">
        <v>22</v>
      </c>
      <c r="S87" s="11">
        <v>19.40628807770722</v>
      </c>
      <c r="T87" s="11">
        <v>18.295384982026071</v>
      </c>
      <c r="U87" s="11">
        <v>20.517191173388358</v>
      </c>
      <c r="V87" s="13">
        <f t="shared" si="3"/>
        <v>0.56678729371486913</v>
      </c>
    </row>
    <row r="88" spans="1:22">
      <c r="A88" s="1" t="s">
        <v>189</v>
      </c>
      <c r="B88" s="1" t="s">
        <v>190</v>
      </c>
      <c r="C88" s="2">
        <v>2020</v>
      </c>
      <c r="D88" s="3">
        <v>6.7753929316937814E-2</v>
      </c>
      <c r="E88" s="3">
        <v>7.3316180785736859E-2</v>
      </c>
      <c r="F88" s="3">
        <v>0.11953414027652109</v>
      </c>
      <c r="G88" s="3">
        <v>0.14713011455447186</v>
      </c>
      <c r="H88" s="3">
        <v>0.16673121000310628</v>
      </c>
      <c r="I88" s="3">
        <v>0.10932797644432572</v>
      </c>
      <c r="J88" s="3">
        <v>0.12373358578005446</v>
      </c>
      <c r="K88" s="3">
        <v>0.1166114231547274</v>
      </c>
      <c r="L88" s="3">
        <f t="shared" si="2"/>
        <v>7.5861439684118431E-2</v>
      </c>
      <c r="M88" s="3">
        <v>4.4203066821333056E-2</v>
      </c>
      <c r="N88" s="3">
        <v>3.1658372862785382E-2</v>
      </c>
      <c r="O88" s="3">
        <v>2.7910344583002226E-2</v>
      </c>
      <c r="P88" s="3">
        <v>3.7480282797831559E-3</v>
      </c>
      <c r="Q88" s="4">
        <v>4966.5134712236604</v>
      </c>
      <c r="R88" s="5" t="s">
        <v>22</v>
      </c>
      <c r="S88" s="11">
        <v>16.924384616448531</v>
      </c>
      <c r="T88" s="11">
        <v>15.545063210744919</v>
      </c>
      <c r="U88" s="11">
        <v>18.303706022152149</v>
      </c>
      <c r="V88" s="13">
        <f t="shared" si="3"/>
        <v>0.70373541107327287</v>
      </c>
    </row>
    <row r="89" spans="1:22">
      <c r="A89" s="1" t="s">
        <v>191</v>
      </c>
      <c r="B89" s="1" t="s">
        <v>192</v>
      </c>
      <c r="C89" s="2">
        <v>2020</v>
      </c>
      <c r="D89" s="3">
        <v>7.3100834413309321E-2</v>
      </c>
      <c r="E89" s="3">
        <v>8.9540339083773984E-2</v>
      </c>
      <c r="F89" s="3">
        <v>0.14408474089959206</v>
      </c>
      <c r="G89" s="3">
        <v>0.15605908088429399</v>
      </c>
      <c r="H89" s="3">
        <v>0.17277641867229124</v>
      </c>
      <c r="I89" s="3">
        <v>0.12709695943130897</v>
      </c>
      <c r="J89" s="3">
        <v>0.1237988396833393</v>
      </c>
      <c r="K89" s="3">
        <v>7.7771882432886685E-2</v>
      </c>
      <c r="L89" s="3">
        <f t="shared" si="2"/>
        <v>3.5770904499204718E-2</v>
      </c>
      <c r="M89" s="3">
        <v>2.3782125943040473E-2</v>
      </c>
      <c r="N89" s="3">
        <v>1.1988778556164247E-2</v>
      </c>
      <c r="O89" s="3">
        <v>1.1137972363699159E-2</v>
      </c>
      <c r="P89" s="3">
        <v>8.5080619246508831E-4</v>
      </c>
      <c r="Q89" s="4">
        <v>5387.9979749538343</v>
      </c>
      <c r="R89" s="5" t="s">
        <v>22</v>
      </c>
      <c r="S89" s="11">
        <v>19.29858802316727</v>
      </c>
      <c r="T89" s="11">
        <v>17.536280504204541</v>
      </c>
      <c r="U89" s="11">
        <v>21.060895542130002</v>
      </c>
      <c r="V89" s="13">
        <f t="shared" si="3"/>
        <v>0.8991364892666992</v>
      </c>
    </row>
    <row r="90" spans="1:22">
      <c r="A90" s="1" t="s">
        <v>193</v>
      </c>
      <c r="B90" s="1" t="s">
        <v>194</v>
      </c>
      <c r="C90" s="2">
        <v>2020</v>
      </c>
      <c r="D90" s="3">
        <v>6.9124292963168771E-2</v>
      </c>
      <c r="E90" s="3">
        <v>7.0602496566763845E-2</v>
      </c>
      <c r="F90" s="3">
        <v>0.11625387740791852</v>
      </c>
      <c r="G90" s="3">
        <v>0.16418821647019327</v>
      </c>
      <c r="H90" s="3">
        <v>0.26361534489048494</v>
      </c>
      <c r="I90" s="3">
        <v>0.16442916907224447</v>
      </c>
      <c r="J90" s="3">
        <v>9.3056097962123066E-2</v>
      </c>
      <c r="K90" s="3">
        <v>4.1820505201801188E-2</v>
      </c>
      <c r="L90" s="3">
        <f t="shared" si="2"/>
        <v>1.6909999465301806E-2</v>
      </c>
      <c r="M90" s="3">
        <v>1.2162691738371497E-2</v>
      </c>
      <c r="N90" s="3">
        <v>4.7473077269303103E-3</v>
      </c>
      <c r="O90" s="3">
        <v>4.2650641062519749E-3</v>
      </c>
      <c r="P90" s="3">
        <v>4.8224362067833564E-4</v>
      </c>
      <c r="Q90" s="4">
        <v>26562.969135402607</v>
      </c>
      <c r="R90" s="5" t="s">
        <v>22</v>
      </c>
      <c r="S90" s="11">
        <v>18.722066472040709</v>
      </c>
      <c r="T90" s="11">
        <v>13.78501170497425</v>
      </c>
      <c r="U90" s="11">
        <v>23.659121239107161</v>
      </c>
      <c r="V90" s="13">
        <f t="shared" si="3"/>
        <v>2.5189054934012529</v>
      </c>
    </row>
    <row r="91" spans="1:22">
      <c r="A91" s="1" t="s">
        <v>195</v>
      </c>
      <c r="B91" s="1" t="s">
        <v>196</v>
      </c>
      <c r="C91" s="2">
        <v>2020</v>
      </c>
      <c r="D91" s="3">
        <v>5.4352314314642748E-2</v>
      </c>
      <c r="E91" s="3">
        <v>5.4474734896815237E-2</v>
      </c>
      <c r="F91" s="3">
        <v>0.10251208650731257</v>
      </c>
      <c r="G91" s="3">
        <v>0.13669328674617415</v>
      </c>
      <c r="H91" s="3">
        <v>0.18522638111022144</v>
      </c>
      <c r="I91" s="3">
        <v>0.14682429697051491</v>
      </c>
      <c r="J91" s="3">
        <v>0.12435951409937648</v>
      </c>
      <c r="K91" s="3">
        <v>9.8283930096635552E-2</v>
      </c>
      <c r="L91" s="3">
        <f t="shared" si="2"/>
        <v>9.7273455258307467E-2</v>
      </c>
      <c r="M91" s="3">
        <v>6.4701903862268387E-2</v>
      </c>
      <c r="N91" s="3">
        <v>3.2571551396039081E-2</v>
      </c>
      <c r="O91" s="3">
        <v>2.7877550327788193E-2</v>
      </c>
      <c r="P91" s="3">
        <v>4.6940010682508908E-3</v>
      </c>
      <c r="Q91" s="4">
        <v>31551.81640625</v>
      </c>
      <c r="R91" s="5">
        <v>16.746333333333332</v>
      </c>
      <c r="S91" s="11">
        <v>14.57402229271073</v>
      </c>
      <c r="T91" s="11">
        <v>12.593230782734</v>
      </c>
      <c r="U91" s="11">
        <v>16.554813802687459</v>
      </c>
      <c r="V91" s="13">
        <f t="shared" si="3"/>
        <v>1.0106079132534334</v>
      </c>
    </row>
    <row r="92" spans="1:22">
      <c r="A92" s="1" t="s">
        <v>197</v>
      </c>
      <c r="B92" s="1" t="s">
        <v>198</v>
      </c>
      <c r="C92" s="2">
        <v>2020</v>
      </c>
      <c r="D92" s="3">
        <v>7.1711845629956292E-2</v>
      </c>
      <c r="E92" s="3">
        <v>7.2989225451895859E-2</v>
      </c>
      <c r="F92" s="3">
        <v>0.11972265947796973</v>
      </c>
      <c r="G92" s="3">
        <v>0.12672202643078223</v>
      </c>
      <c r="H92" s="3">
        <v>0.14568409989399647</v>
      </c>
      <c r="I92" s="3">
        <v>0.12784924342363815</v>
      </c>
      <c r="J92" s="3">
        <v>0.12879363617630998</v>
      </c>
      <c r="K92" s="3">
        <v>0.11158332961577433</v>
      </c>
      <c r="L92" s="3">
        <f t="shared" si="2"/>
        <v>9.4943933899676897E-2</v>
      </c>
      <c r="M92" s="3">
        <v>5.9212748465710299E-2</v>
      </c>
      <c r="N92" s="3">
        <v>3.573118543396659E-2</v>
      </c>
      <c r="O92" s="3">
        <v>3.2276112665404817E-2</v>
      </c>
      <c r="P92" s="3">
        <v>3.4550727685617724E-3</v>
      </c>
      <c r="Q92" s="4">
        <v>5023.2743796197874</v>
      </c>
      <c r="R92" s="5" t="s">
        <v>22</v>
      </c>
      <c r="S92" s="11">
        <v>15.311580456228221</v>
      </c>
      <c r="T92" s="11">
        <v>14.02657665497002</v>
      </c>
      <c r="U92" s="11">
        <v>16.596584257486409</v>
      </c>
      <c r="V92" s="13">
        <f t="shared" si="3"/>
        <v>0.65561418431540541</v>
      </c>
    </row>
    <row r="93" spans="1:22">
      <c r="A93" s="1" t="s">
        <v>199</v>
      </c>
      <c r="B93" s="1" t="s">
        <v>200</v>
      </c>
      <c r="C93" s="2">
        <v>2020</v>
      </c>
      <c r="D93" s="3">
        <v>0.1334149893401162</v>
      </c>
      <c r="E93" s="3">
        <v>0.13529661941382665</v>
      </c>
      <c r="F93" s="3">
        <v>0.21984624450649806</v>
      </c>
      <c r="G93" s="3">
        <v>0.17632670088094946</v>
      </c>
      <c r="H93" s="3">
        <v>0.12735673570472869</v>
      </c>
      <c r="I93" s="3">
        <v>9.5765974578531879E-2</v>
      </c>
      <c r="J93" s="3">
        <v>6.1907230807371497E-2</v>
      </c>
      <c r="K93" s="3">
        <v>3.0806506762867728E-2</v>
      </c>
      <c r="L93" s="3">
        <f t="shared" si="2"/>
        <v>1.9278998005110022E-2</v>
      </c>
      <c r="M93" s="3">
        <v>1.51029031463191E-2</v>
      </c>
      <c r="N93" s="3">
        <v>4.1760948587909203E-3</v>
      </c>
      <c r="O93" s="3">
        <v>3.9100515665072928E-3</v>
      </c>
      <c r="P93" s="3">
        <v>2.660432922836273E-4</v>
      </c>
      <c r="Q93" s="4">
        <v>4775.3774539012984</v>
      </c>
      <c r="R93" s="5">
        <v>19.534187500000002</v>
      </c>
      <c r="S93" s="11">
        <v>19.763048624107089</v>
      </c>
      <c r="T93" s="11">
        <v>18.57292456103696</v>
      </c>
      <c r="U93" s="11">
        <v>20.953172687177229</v>
      </c>
      <c r="V93" s="13">
        <f t="shared" si="3"/>
        <v>0.60720615462761984</v>
      </c>
    </row>
    <row r="94" spans="1:22">
      <c r="A94" s="1" t="s">
        <v>201</v>
      </c>
      <c r="B94" s="1" t="s">
        <v>202</v>
      </c>
      <c r="C94" s="2">
        <v>2020</v>
      </c>
      <c r="D94" s="3">
        <v>0.10238504996209245</v>
      </c>
      <c r="E94" s="3">
        <v>9.5337310995348618E-2</v>
      </c>
      <c r="F94" s="3">
        <v>0.1628544344814801</v>
      </c>
      <c r="G94" s="3">
        <v>0.13952742963608464</v>
      </c>
      <c r="H94" s="3">
        <v>0.1318486879144988</v>
      </c>
      <c r="I94" s="3">
        <v>0.11966100558841665</v>
      </c>
      <c r="J94" s="3">
        <v>8.9780467335987116E-2</v>
      </c>
      <c r="K94" s="3">
        <v>7.8426756891915222E-2</v>
      </c>
      <c r="L94" s="3">
        <f t="shared" si="2"/>
        <v>8.0178857194176487E-2</v>
      </c>
      <c r="M94" s="3">
        <v>4.9995264053699411E-2</v>
      </c>
      <c r="N94" s="3">
        <v>3.0183593140477073E-2</v>
      </c>
      <c r="O94" s="3">
        <v>2.4030916622851787E-2</v>
      </c>
      <c r="P94" s="3">
        <v>6.1526765176252848E-3</v>
      </c>
      <c r="Q94" s="4">
        <v>52170.711862333548</v>
      </c>
      <c r="R94" s="5">
        <v>12.702847885402456</v>
      </c>
      <c r="S94" s="11">
        <v>13.696799975548821</v>
      </c>
      <c r="T94" s="11">
        <v>12.4323217630962</v>
      </c>
      <c r="U94" s="11">
        <v>14.96127818800143</v>
      </c>
      <c r="V94" s="13">
        <f t="shared" si="3"/>
        <v>0.64514194512888523</v>
      </c>
    </row>
    <row r="95" spans="1:22">
      <c r="A95" s="1" t="s">
        <v>203</v>
      </c>
      <c r="B95" s="1" t="s">
        <v>204</v>
      </c>
      <c r="C95" s="2">
        <v>2020</v>
      </c>
      <c r="D95" s="3">
        <v>0.1088932547550624</v>
      </c>
      <c r="E95" s="3">
        <v>0.11232952145086329</v>
      </c>
      <c r="F95" s="3">
        <v>0.20460454613124451</v>
      </c>
      <c r="G95" s="3">
        <v>0.18024373574913297</v>
      </c>
      <c r="H95" s="3">
        <v>0.14669077012762979</v>
      </c>
      <c r="I95" s="3">
        <v>0.11201914661377121</v>
      </c>
      <c r="J95" s="3">
        <v>7.6561886793523243E-2</v>
      </c>
      <c r="K95" s="3">
        <v>3.7428167486387484E-2</v>
      </c>
      <c r="L95" s="3">
        <f t="shared" si="2"/>
        <v>2.1228970892385308E-2</v>
      </c>
      <c r="M95" s="3">
        <v>1.5911926015862242E-2</v>
      </c>
      <c r="N95" s="3">
        <v>5.317044876523065E-3</v>
      </c>
      <c r="O95" s="3">
        <v>4.9366709974570698E-3</v>
      </c>
      <c r="P95" s="3">
        <v>3.8037387906599511E-4</v>
      </c>
      <c r="Q95" s="4">
        <v>4103.2589659958321</v>
      </c>
      <c r="R95" s="5" t="s">
        <v>22</v>
      </c>
      <c r="S95" s="11">
        <v>20.839479411641371</v>
      </c>
      <c r="T95" s="11">
        <v>19.775652306197181</v>
      </c>
      <c r="U95" s="11">
        <v>21.90330651708555</v>
      </c>
      <c r="V95" s="13">
        <f t="shared" si="3"/>
        <v>0.54276893134907389</v>
      </c>
    </row>
    <row r="96" spans="1:22">
      <c r="A96" s="1" t="s">
        <v>205</v>
      </c>
      <c r="B96" s="1" t="s">
        <v>206</v>
      </c>
      <c r="C96" s="2">
        <v>2020</v>
      </c>
      <c r="D96" s="3">
        <v>6.3789253595590983E-2</v>
      </c>
      <c r="E96" s="3">
        <v>7.8093643893414985E-2</v>
      </c>
      <c r="F96" s="3">
        <v>0.12190293902376237</v>
      </c>
      <c r="G96" s="3">
        <v>8.8911577707272718E-2</v>
      </c>
      <c r="H96" s="3">
        <v>0.19225666098949312</v>
      </c>
      <c r="I96" s="3">
        <v>0.24150874985336931</v>
      </c>
      <c r="J96" s="3">
        <v>0.13762931737807924</v>
      </c>
      <c r="K96" s="3">
        <v>5.68382420645418E-2</v>
      </c>
      <c r="L96" s="3">
        <f t="shared" si="2"/>
        <v>1.9069615494475389E-2</v>
      </c>
      <c r="M96" s="3">
        <v>1.5029660393567673E-2</v>
      </c>
      <c r="N96" s="3">
        <v>4.0399551009077167E-3</v>
      </c>
      <c r="O96" s="3">
        <v>3.7922739298711402E-3</v>
      </c>
      <c r="P96" s="3">
        <v>2.4768117103657659E-4</v>
      </c>
      <c r="Q96" s="4">
        <v>24300.329436210006</v>
      </c>
      <c r="R96" s="5" t="s">
        <v>22</v>
      </c>
      <c r="S96" s="11">
        <v>18.922519360418391</v>
      </c>
      <c r="T96" s="11">
        <v>16.297487221366382</v>
      </c>
      <c r="U96" s="11">
        <v>21.547551499470391</v>
      </c>
      <c r="V96" s="13">
        <f t="shared" si="3"/>
        <v>1.3393021117612269</v>
      </c>
    </row>
    <row r="97" spans="1:22">
      <c r="A97" s="1" t="s">
        <v>207</v>
      </c>
      <c r="B97" s="1" t="s">
        <v>208</v>
      </c>
      <c r="C97" s="2">
        <v>2020</v>
      </c>
      <c r="D97" s="3">
        <v>8.3440558573676729E-2</v>
      </c>
      <c r="E97" s="3">
        <v>9.9813638662079845E-2</v>
      </c>
      <c r="F97" s="3">
        <v>0.18308414372894158</v>
      </c>
      <c r="G97" s="3">
        <v>0.14626137895028968</v>
      </c>
      <c r="H97" s="3">
        <v>0.12758842671987369</v>
      </c>
      <c r="I97" s="3">
        <v>0.11579257604309871</v>
      </c>
      <c r="J97" s="3">
        <v>0.10849978813946552</v>
      </c>
      <c r="K97" s="3">
        <v>7.4468690950884348E-2</v>
      </c>
      <c r="L97" s="3">
        <f t="shared" si="2"/>
        <v>6.1050798231690795E-2</v>
      </c>
      <c r="M97" s="3">
        <v>4.1791576382764165E-2</v>
      </c>
      <c r="N97" s="3">
        <v>1.9259221848926634E-2</v>
      </c>
      <c r="O97" s="3">
        <v>1.6889774336524249E-2</v>
      </c>
      <c r="P97" s="3">
        <v>2.3694475124023855E-3</v>
      </c>
      <c r="Q97" s="4">
        <v>4136.1463469933205</v>
      </c>
      <c r="R97" s="5" t="s">
        <v>22</v>
      </c>
      <c r="S97" s="11">
        <v>19.112238909254071</v>
      </c>
      <c r="T97" s="11">
        <v>17.682780974103039</v>
      </c>
      <c r="U97" s="11">
        <v>20.541696844405092</v>
      </c>
      <c r="V97" s="13">
        <f t="shared" si="3"/>
        <v>0.72931527303623789</v>
      </c>
    </row>
    <row r="98" spans="1:22">
      <c r="A98" s="1" t="s">
        <v>209</v>
      </c>
      <c r="B98" s="1" t="s">
        <v>210</v>
      </c>
      <c r="C98" s="2">
        <v>2020</v>
      </c>
      <c r="D98" s="3">
        <v>9.8352037577157284E-2</v>
      </c>
      <c r="E98" s="3">
        <v>8.9748455919065884E-2</v>
      </c>
      <c r="F98" s="3">
        <v>0.1228757503881731</v>
      </c>
      <c r="G98" s="3">
        <v>0.19391552380888452</v>
      </c>
      <c r="H98" s="3">
        <v>0.2563158393436103</v>
      </c>
      <c r="I98" s="3">
        <v>0.13421968158857298</v>
      </c>
      <c r="J98" s="3">
        <v>5.9979330450542698E-2</v>
      </c>
      <c r="K98" s="3">
        <v>2.8619105279891255E-2</v>
      </c>
      <c r="L98" s="3">
        <f t="shared" si="2"/>
        <v>1.5974275644102101E-2</v>
      </c>
      <c r="M98" s="3">
        <v>1.1834973313478887E-2</v>
      </c>
      <c r="N98" s="3">
        <v>4.1393023306232121E-3</v>
      </c>
      <c r="O98" s="3">
        <v>3.7594104941488199E-3</v>
      </c>
      <c r="P98" s="3">
        <v>3.7989183647439245E-4</v>
      </c>
      <c r="Q98" s="4">
        <v>19509.466463386663</v>
      </c>
      <c r="R98" s="5" t="s">
        <v>22</v>
      </c>
      <c r="S98" s="11">
        <v>18.31799108037659</v>
      </c>
      <c r="T98" s="11">
        <v>12.96574885252792</v>
      </c>
      <c r="U98" s="11">
        <v>23.67023330822526</v>
      </c>
      <c r="V98" s="13">
        <f t="shared" si="3"/>
        <v>2.730735830535036</v>
      </c>
    </row>
    <row r="99" spans="1:22">
      <c r="A99" s="1" t="s">
        <v>211</v>
      </c>
      <c r="B99" s="1" t="s">
        <v>212</v>
      </c>
      <c r="C99" s="2">
        <v>2020</v>
      </c>
      <c r="D99" s="3">
        <v>5.4935815112746963E-2</v>
      </c>
      <c r="E99" s="3">
        <v>5.4425741336806291E-2</v>
      </c>
      <c r="F99" s="3">
        <v>7.4843001972550949E-2</v>
      </c>
      <c r="G99" s="3">
        <v>0.20978794624662866</v>
      </c>
      <c r="H99" s="3">
        <v>0.3286103206617918</v>
      </c>
      <c r="I99" s="3">
        <v>0.17902538957428044</v>
      </c>
      <c r="J99" s="3">
        <v>7.1093887265725603E-2</v>
      </c>
      <c r="K99" s="3">
        <v>2.1286523437853776E-2</v>
      </c>
      <c r="L99" s="3">
        <f t="shared" si="2"/>
        <v>5.9913743916156633E-3</v>
      </c>
      <c r="M99" s="3">
        <v>4.4993723701585112E-3</v>
      </c>
      <c r="N99" s="3">
        <v>1.4920020214571521E-3</v>
      </c>
      <c r="O99" s="3">
        <v>1.3720912119142804E-3</v>
      </c>
      <c r="P99" s="3">
        <v>1.1991080954287175E-4</v>
      </c>
      <c r="Q99" s="4">
        <v>66838.357433014025</v>
      </c>
      <c r="R99" s="5" t="s">
        <v>22</v>
      </c>
      <c r="S99" s="11">
        <v>18.22313098724473</v>
      </c>
      <c r="T99" s="11">
        <v>10.232251249627151</v>
      </c>
      <c r="U99" s="11">
        <v>26.214010724862309</v>
      </c>
      <c r="V99" s="13">
        <f t="shared" si="3"/>
        <v>4.0769794579681529</v>
      </c>
    </row>
    <row r="100" spans="1:22">
      <c r="A100" s="1" t="s">
        <v>213</v>
      </c>
      <c r="B100" s="1" t="s">
        <v>214</v>
      </c>
      <c r="C100" s="2">
        <v>2020</v>
      </c>
      <c r="D100" s="3">
        <v>8.8765328957759418E-2</v>
      </c>
      <c r="E100" s="3">
        <v>8.8886699824053922E-2</v>
      </c>
      <c r="F100" s="3">
        <v>0.15865872441719725</v>
      </c>
      <c r="G100" s="3">
        <v>0.15937137891902506</v>
      </c>
      <c r="H100" s="3">
        <v>0.18307731206117914</v>
      </c>
      <c r="I100" s="3">
        <v>0.18274241014343748</v>
      </c>
      <c r="J100" s="3">
        <v>9.3500556773917359E-2</v>
      </c>
      <c r="K100" s="3">
        <v>3.1160740655641315E-2</v>
      </c>
      <c r="L100" s="3">
        <f t="shared" si="2"/>
        <v>1.3836848247789028E-2</v>
      </c>
      <c r="M100" s="3">
        <v>9.3486541758571635E-3</v>
      </c>
      <c r="N100" s="3">
        <v>4.4881940719318641E-3</v>
      </c>
      <c r="O100" s="3">
        <v>4.030573957381824E-3</v>
      </c>
      <c r="P100" s="3">
        <v>4.5762011455004024E-4</v>
      </c>
      <c r="Q100" s="4">
        <v>23185.870791779726</v>
      </c>
      <c r="R100" s="5" t="s">
        <v>22</v>
      </c>
      <c r="S100" s="11">
        <v>20.100740633014649</v>
      </c>
      <c r="T100" s="11">
        <v>18.336706310963091</v>
      </c>
      <c r="U100" s="11">
        <v>21.86477495506622</v>
      </c>
      <c r="V100" s="13">
        <f t="shared" si="3"/>
        <v>0.90001751125079832</v>
      </c>
    </row>
    <row r="101" spans="1:22">
      <c r="A101" s="1" t="s">
        <v>215</v>
      </c>
      <c r="B101" s="1" t="s">
        <v>216</v>
      </c>
      <c r="C101" s="2">
        <v>2020</v>
      </c>
      <c r="D101" s="3">
        <v>0.14209213986966376</v>
      </c>
      <c r="E101" s="3">
        <v>0.13423602395624259</v>
      </c>
      <c r="F101" s="3">
        <v>0.22297688280166472</v>
      </c>
      <c r="G101" s="3">
        <v>0.18101431017223865</v>
      </c>
      <c r="H101" s="3">
        <v>0.12832765021885575</v>
      </c>
      <c r="I101" s="3">
        <v>8.1892532406503044E-2</v>
      </c>
      <c r="J101" s="3">
        <v>5.603088336328544E-2</v>
      </c>
      <c r="K101" s="3">
        <v>3.2872943118816049E-2</v>
      </c>
      <c r="L101" s="3">
        <f t="shared" si="2"/>
        <v>2.0556634092729981E-2</v>
      </c>
      <c r="M101" s="3">
        <v>1.559030493974232E-2</v>
      </c>
      <c r="N101" s="3">
        <v>4.9663291529876618E-3</v>
      </c>
      <c r="O101" s="3">
        <v>4.6203715721884371E-3</v>
      </c>
      <c r="P101" s="3">
        <v>3.4595758079922478E-4</v>
      </c>
      <c r="Q101" s="4">
        <v>3663.9690546887523</v>
      </c>
      <c r="R101" s="5" t="s">
        <v>22</v>
      </c>
      <c r="S101" s="11">
        <v>18.9990411544821</v>
      </c>
      <c r="T101" s="11">
        <v>17.76999485091261</v>
      </c>
      <c r="U101" s="11">
        <v>20.22808745805159</v>
      </c>
      <c r="V101" s="13">
        <f t="shared" si="3"/>
        <v>0.62706444059667854</v>
      </c>
    </row>
    <row r="102" spans="1:22">
      <c r="A102" s="1" t="s">
        <v>217</v>
      </c>
      <c r="B102" s="1" t="s">
        <v>218</v>
      </c>
      <c r="C102" s="2">
        <v>2020</v>
      </c>
      <c r="D102" s="3">
        <v>8.8384284958516593E-2</v>
      </c>
      <c r="E102" s="3">
        <v>0.1174681324729016</v>
      </c>
      <c r="F102" s="3">
        <v>0.26377428376728357</v>
      </c>
      <c r="G102" s="3">
        <v>0.15950363545085153</v>
      </c>
      <c r="H102" s="3">
        <v>0.11809686950289862</v>
      </c>
      <c r="I102" s="3">
        <v>0.10801984277795229</v>
      </c>
      <c r="J102" s="3">
        <v>7.4153083084874949E-2</v>
      </c>
      <c r="K102" s="3">
        <v>4.3535050783615359E-2</v>
      </c>
      <c r="L102" s="3">
        <f t="shared" si="2"/>
        <v>2.7064817201105165E-2</v>
      </c>
      <c r="M102" s="3">
        <v>2.0471514982323698E-2</v>
      </c>
      <c r="N102" s="3">
        <v>6.5933022187814692E-3</v>
      </c>
      <c r="O102" s="3">
        <v>5.9873837142787462E-3</v>
      </c>
      <c r="P102" s="3">
        <v>6.0591850450272312E-4</v>
      </c>
      <c r="Q102" s="4">
        <v>533.38523170940039</v>
      </c>
      <c r="R102" s="5" t="s">
        <v>22</v>
      </c>
      <c r="S102" s="11">
        <v>24.72681875142597</v>
      </c>
      <c r="T102" s="11">
        <v>21.590161570829672</v>
      </c>
      <c r="U102" s="11">
        <v>27.863475932022261</v>
      </c>
      <c r="V102" s="13">
        <f t="shared" si="3"/>
        <v>1.6003352962225994</v>
      </c>
    </row>
    <row r="103" spans="1:22">
      <c r="A103" s="1" t="s">
        <v>219</v>
      </c>
      <c r="B103" s="1" t="s">
        <v>220</v>
      </c>
      <c r="C103" s="2">
        <v>2020</v>
      </c>
      <c r="D103" s="3">
        <v>8.0624764163704996E-2</v>
      </c>
      <c r="E103" s="3">
        <v>7.9963283005841962E-2</v>
      </c>
      <c r="F103" s="3">
        <v>0.1523014903561285</v>
      </c>
      <c r="G103" s="3">
        <v>0.16190517959868928</v>
      </c>
      <c r="H103" s="3">
        <v>0.15767047121737154</v>
      </c>
      <c r="I103" s="3">
        <v>0.13741160939605376</v>
      </c>
      <c r="J103" s="3">
        <v>0.10987438674391949</v>
      </c>
      <c r="K103" s="3">
        <v>6.9156895886694103E-2</v>
      </c>
      <c r="L103" s="3">
        <f t="shared" si="2"/>
        <v>5.109191963159633E-2</v>
      </c>
      <c r="M103" s="3">
        <v>3.7026287172546898E-2</v>
      </c>
      <c r="N103" s="3">
        <v>1.4065632459049428E-2</v>
      </c>
      <c r="O103" s="3">
        <v>1.2637815384012875E-2</v>
      </c>
      <c r="P103" s="3">
        <v>1.4278170750365532E-3</v>
      </c>
      <c r="Q103" s="4">
        <v>9661.23597511355</v>
      </c>
      <c r="R103" s="5">
        <v>15.39043661971831</v>
      </c>
      <c r="S103" s="11">
        <v>18.57663754734746</v>
      </c>
      <c r="T103" s="11">
        <v>17.552999556356351</v>
      </c>
      <c r="U103" s="11">
        <v>19.600275538338579</v>
      </c>
      <c r="V103" s="13">
        <f t="shared" si="3"/>
        <v>0.52226428111791534</v>
      </c>
    </row>
    <row r="104" spans="1:22">
      <c r="A104" s="1" t="s">
        <v>221</v>
      </c>
      <c r="B104" s="1" t="s">
        <v>222</v>
      </c>
      <c r="C104" s="2">
        <v>2020</v>
      </c>
      <c r="D104" s="3">
        <v>5.1924086781406295E-2</v>
      </c>
      <c r="E104" s="3">
        <v>5.3867603344743567E-2</v>
      </c>
      <c r="F104" s="3">
        <v>7.8365818055193506E-2</v>
      </c>
      <c r="G104" s="3">
        <v>0.21549189435151636</v>
      </c>
      <c r="H104" s="3">
        <v>0.31833143127127844</v>
      </c>
      <c r="I104" s="3">
        <v>0.18080443065785939</v>
      </c>
      <c r="J104" s="3">
        <v>7.0986108002022985E-2</v>
      </c>
      <c r="K104" s="3">
        <v>2.0350448876954301E-2</v>
      </c>
      <c r="L104" s="3">
        <f t="shared" si="2"/>
        <v>9.8781786590252559E-3</v>
      </c>
      <c r="M104" s="3">
        <v>5.575254522606112E-3</v>
      </c>
      <c r="N104" s="3">
        <v>4.302924136419143E-3</v>
      </c>
      <c r="O104" s="3">
        <v>3.8710435305717317E-3</v>
      </c>
      <c r="P104" s="3">
        <v>4.3188060584741151E-4</v>
      </c>
      <c r="Q104" s="4">
        <v>44315.554183411594</v>
      </c>
      <c r="R104" s="5" t="s">
        <v>22</v>
      </c>
      <c r="S104" s="11">
        <v>19.988627877711661</v>
      </c>
      <c r="T104" s="11">
        <v>12.588481005300491</v>
      </c>
      <c r="U104" s="11">
        <v>27.38877475012282</v>
      </c>
      <c r="V104" s="13">
        <f t="shared" si="3"/>
        <v>3.7755851389852881</v>
      </c>
    </row>
    <row r="105" spans="1:22">
      <c r="A105" s="1" t="s">
        <v>223</v>
      </c>
      <c r="B105" s="1" t="s">
        <v>224</v>
      </c>
      <c r="C105" s="2">
        <v>2020</v>
      </c>
      <c r="D105" s="3">
        <v>0.14503278407286341</v>
      </c>
      <c r="E105" s="3">
        <v>0.13466337420445024</v>
      </c>
      <c r="F105" s="3">
        <v>0.23010511492433608</v>
      </c>
      <c r="G105" s="3">
        <v>0.18946923798629872</v>
      </c>
      <c r="H105" s="3">
        <v>0.13756147754159243</v>
      </c>
      <c r="I105" s="3">
        <v>7.7483443021414355E-2</v>
      </c>
      <c r="J105" s="3">
        <v>4.4359403470670959E-2</v>
      </c>
      <c r="K105" s="3">
        <v>2.4595229244116869E-2</v>
      </c>
      <c r="L105" s="3">
        <f t="shared" si="2"/>
        <v>1.6729935534256377E-2</v>
      </c>
      <c r="M105" s="3">
        <v>1.3090908944481561E-2</v>
      </c>
      <c r="N105" s="3">
        <v>3.6390265897748141E-3</v>
      </c>
      <c r="O105" s="3">
        <v>3.4282103833610301E-3</v>
      </c>
      <c r="P105" s="3">
        <v>2.108162064137841E-4</v>
      </c>
      <c r="Q105" s="4">
        <v>701.71487776794686</v>
      </c>
      <c r="R105" s="5" t="s">
        <v>22</v>
      </c>
      <c r="S105" s="11">
        <v>19.63036412653803</v>
      </c>
      <c r="T105" s="11">
        <v>18.196121720425079</v>
      </c>
      <c r="U105" s="11">
        <v>21.064606532650981</v>
      </c>
      <c r="V105" s="13">
        <f t="shared" si="3"/>
        <v>0.73175632964946458</v>
      </c>
    </row>
    <row r="106" spans="1:22">
      <c r="A106" s="1" t="s">
        <v>225</v>
      </c>
      <c r="B106" s="1" t="s">
        <v>226</v>
      </c>
      <c r="C106" s="2">
        <v>2020</v>
      </c>
      <c r="D106" s="3">
        <v>5.219893560554182E-2</v>
      </c>
      <c r="E106" s="3">
        <v>6.0741308113914871E-2</v>
      </c>
      <c r="F106" s="3">
        <v>0.10455653232511303</v>
      </c>
      <c r="G106" s="3">
        <v>0.10661523423845604</v>
      </c>
      <c r="H106" s="3">
        <v>0.16143407641092272</v>
      </c>
      <c r="I106" s="3">
        <v>0.14047721131786772</v>
      </c>
      <c r="J106" s="3">
        <v>0.13564544322114561</v>
      </c>
      <c r="K106" s="3">
        <v>0.13125924452708695</v>
      </c>
      <c r="L106" s="3">
        <f t="shared" si="2"/>
        <v>0.10707201423995182</v>
      </c>
      <c r="M106" s="3">
        <v>6.5716945562318219E-2</v>
      </c>
      <c r="N106" s="3">
        <v>4.1355068677633597E-2</v>
      </c>
      <c r="O106" s="3">
        <v>3.5398711435085904E-2</v>
      </c>
      <c r="P106" s="3">
        <v>5.9563572425476918E-3</v>
      </c>
      <c r="Q106" s="4">
        <v>7302.2577941877425</v>
      </c>
      <c r="R106" s="5" t="s">
        <v>22</v>
      </c>
      <c r="S106" s="11">
        <v>15.49700130466843</v>
      </c>
      <c r="T106" s="11">
        <v>14.146550281203339</v>
      </c>
      <c r="U106" s="11">
        <v>16.84745232813351</v>
      </c>
      <c r="V106" s="13">
        <f t="shared" si="3"/>
        <v>0.68900562421688039</v>
      </c>
    </row>
    <row r="107" spans="1:22">
      <c r="A107" s="1" t="s">
        <v>227</v>
      </c>
      <c r="B107" s="1" t="s">
        <v>228</v>
      </c>
      <c r="C107" s="2">
        <v>2020</v>
      </c>
      <c r="D107" s="3">
        <v>4.4955961482264127E-2</v>
      </c>
      <c r="E107" s="3">
        <v>4.687825186202179E-2</v>
      </c>
      <c r="F107" s="3">
        <v>9.3553256190972156E-2</v>
      </c>
      <c r="G107" s="3">
        <v>9.7505442799861203E-2</v>
      </c>
      <c r="H107" s="3">
        <v>0.13681747031830196</v>
      </c>
      <c r="I107" s="3">
        <v>0.15044028487896385</v>
      </c>
      <c r="J107" s="3">
        <v>0.13845985653460879</v>
      </c>
      <c r="K107" s="3">
        <v>0.13479509646878726</v>
      </c>
      <c r="L107" s="3">
        <f t="shared" si="2"/>
        <v>0.15659437946421889</v>
      </c>
      <c r="M107" s="3">
        <v>0.10320475580600542</v>
      </c>
      <c r="N107" s="3">
        <v>5.3389623658213453E-2</v>
      </c>
      <c r="O107" s="3">
        <v>4.7401236349657115E-2</v>
      </c>
      <c r="P107" s="3">
        <v>5.9883873085563345E-3</v>
      </c>
      <c r="Q107" s="4">
        <v>12221.496606417086</v>
      </c>
      <c r="R107" s="5" t="s">
        <v>22</v>
      </c>
      <c r="S107" s="11">
        <v>12.87861558918191</v>
      </c>
      <c r="T107" s="11">
        <v>11.414428390898911</v>
      </c>
      <c r="U107" s="11">
        <v>14.34280278746491</v>
      </c>
      <c r="V107" s="13">
        <f t="shared" si="3"/>
        <v>0.74703428483826517</v>
      </c>
    </row>
    <row r="108" spans="1:22">
      <c r="A108" s="1" t="s">
        <v>229</v>
      </c>
      <c r="B108" s="1" t="s">
        <v>230</v>
      </c>
      <c r="C108" s="2">
        <v>2020</v>
      </c>
      <c r="D108" s="3">
        <v>5.285855644505507E-2</v>
      </c>
      <c r="E108" s="3">
        <v>5.2605635377651262E-2</v>
      </c>
      <c r="F108" s="3">
        <v>9.9806157153765868E-2</v>
      </c>
      <c r="G108" s="3">
        <v>0.10536975592950824</v>
      </c>
      <c r="H108" s="3">
        <v>0.13556735389630203</v>
      </c>
      <c r="I108" s="3">
        <v>0.16447584731999823</v>
      </c>
      <c r="J108" s="3">
        <v>0.1267701922717635</v>
      </c>
      <c r="K108" s="3">
        <v>0.12488047734708929</v>
      </c>
      <c r="L108" s="3">
        <f t="shared" si="2"/>
        <v>0.13766602425886704</v>
      </c>
      <c r="M108" s="3">
        <v>9.6080046312995354E-2</v>
      </c>
      <c r="N108" s="3">
        <v>4.158597794587169E-2</v>
      </c>
      <c r="O108" s="3">
        <v>3.5454481875739005E-2</v>
      </c>
      <c r="P108" s="3">
        <v>6.1314960701326837E-3</v>
      </c>
      <c r="Q108" s="4">
        <v>26821.245227999476</v>
      </c>
      <c r="R108" s="5">
        <v>10.585745425475217</v>
      </c>
      <c r="S108" s="11">
        <v>13.634046573875651</v>
      </c>
      <c r="T108" s="11">
        <v>12.606738019249899</v>
      </c>
      <c r="U108" s="11">
        <v>14.661355128501389</v>
      </c>
      <c r="V108" s="13">
        <f t="shared" si="3"/>
        <v>0.52413701766619647</v>
      </c>
    </row>
    <row r="109" spans="1:22">
      <c r="A109" s="1" t="s">
        <v>231</v>
      </c>
      <c r="B109" s="1" t="s">
        <v>232</v>
      </c>
      <c r="C109" s="2">
        <v>2020</v>
      </c>
      <c r="D109" s="3">
        <v>4.8113687683466799E-2</v>
      </c>
      <c r="E109" s="3">
        <v>4.6879093509637523E-2</v>
      </c>
      <c r="F109" s="3">
        <v>0.10059558041335523</v>
      </c>
      <c r="G109" s="3">
        <v>0.11878041007335727</v>
      </c>
      <c r="H109" s="3">
        <v>0.12960751791753769</v>
      </c>
      <c r="I109" s="3">
        <v>0.16270885632612858</v>
      </c>
      <c r="J109" s="3">
        <v>0.12748425797562146</v>
      </c>
      <c r="K109" s="3">
        <v>0.13157273585730481</v>
      </c>
      <c r="L109" s="3">
        <f t="shared" si="2"/>
        <v>0.13425786024359085</v>
      </c>
      <c r="M109" s="3">
        <v>8.8959494429686065E-2</v>
      </c>
      <c r="N109" s="3">
        <v>4.5298365813904777E-2</v>
      </c>
      <c r="O109" s="3">
        <v>3.8554146436016963E-2</v>
      </c>
      <c r="P109" s="3">
        <v>6.744219377887814E-3</v>
      </c>
      <c r="Q109" s="4">
        <v>18728.121894868895</v>
      </c>
      <c r="R109" s="5">
        <v>11.202224489795919</v>
      </c>
      <c r="S109" s="11">
        <v>15.198749769150171</v>
      </c>
      <c r="T109" s="11">
        <v>13.93028671383358</v>
      </c>
      <c r="U109" s="11">
        <v>16.467212824466749</v>
      </c>
      <c r="V109" s="13">
        <f t="shared" si="3"/>
        <v>0.64717502822274731</v>
      </c>
    </row>
    <row r="110" spans="1:22">
      <c r="A110" s="1" t="s">
        <v>233</v>
      </c>
      <c r="B110" s="1" t="s">
        <v>234</v>
      </c>
      <c r="C110" s="2">
        <v>2020</v>
      </c>
      <c r="D110" s="3">
        <v>5.0004246212234892E-2</v>
      </c>
      <c r="E110" s="3">
        <v>5.026763237516222E-2</v>
      </c>
      <c r="F110" s="3">
        <v>0.10014107677462686</v>
      </c>
      <c r="G110" s="3">
        <v>0.11610732920432613</v>
      </c>
      <c r="H110" s="3">
        <v>0.15838231115028006</v>
      </c>
      <c r="I110" s="3">
        <v>0.14924116017265524</v>
      </c>
      <c r="J110" s="3">
        <v>0.1211254061501677</v>
      </c>
      <c r="K110" s="3">
        <v>0.13603793177105247</v>
      </c>
      <c r="L110" s="3">
        <f t="shared" si="2"/>
        <v>0.11869290618949413</v>
      </c>
      <c r="M110" s="3">
        <v>7.4854469809430987E-2</v>
      </c>
      <c r="N110" s="3">
        <v>4.3838436380063135E-2</v>
      </c>
      <c r="O110" s="3">
        <v>3.6717368665670436E-2</v>
      </c>
      <c r="P110" s="3">
        <v>7.1210677143926978E-3</v>
      </c>
      <c r="Q110" s="4">
        <v>17999.909949544621</v>
      </c>
      <c r="R110" s="5">
        <v>13.364998233215548</v>
      </c>
      <c r="S110" s="11">
        <v>15.538373658892191</v>
      </c>
      <c r="T110" s="11">
        <v>14.250467647684649</v>
      </c>
      <c r="U110" s="11">
        <v>16.826279670099741</v>
      </c>
      <c r="V110" s="13">
        <f t="shared" si="3"/>
        <v>0.65709490367731915</v>
      </c>
    </row>
    <row r="111" spans="1:22">
      <c r="A111" s="1" t="s">
        <v>235</v>
      </c>
      <c r="B111" s="1" t="s">
        <v>236</v>
      </c>
      <c r="C111" s="2">
        <v>2020</v>
      </c>
      <c r="D111" s="3">
        <v>6.8500155761371598E-2</v>
      </c>
      <c r="E111" s="3">
        <v>6.8132552441012448E-2</v>
      </c>
      <c r="F111" s="3">
        <v>0.1134711056982728</v>
      </c>
      <c r="G111" s="3">
        <v>0.1319577599796683</v>
      </c>
      <c r="H111" s="3">
        <v>0.1650704232657243</v>
      </c>
      <c r="I111" s="3">
        <v>0.12822629452935583</v>
      </c>
      <c r="J111" s="3">
        <v>0.12239634575069681</v>
      </c>
      <c r="K111" s="3">
        <v>0.12498091477470351</v>
      </c>
      <c r="L111" s="3">
        <f t="shared" si="2"/>
        <v>7.7264447799193892E-2</v>
      </c>
      <c r="M111" s="3">
        <v>5.4684559720465847E-2</v>
      </c>
      <c r="N111" s="3">
        <v>2.2579888078728037E-2</v>
      </c>
      <c r="O111" s="3">
        <v>1.9885264974243443E-2</v>
      </c>
      <c r="P111" s="3">
        <v>2.6946231044845965E-3</v>
      </c>
      <c r="Q111" s="4">
        <v>5230.6617328949715</v>
      </c>
      <c r="R111" s="5">
        <v>14.7197192920354</v>
      </c>
      <c r="S111" s="11">
        <v>16.874981651088302</v>
      </c>
      <c r="T111" s="11">
        <v>15.55989745136139</v>
      </c>
      <c r="U111" s="11">
        <v>18.190065850815209</v>
      </c>
      <c r="V111" s="13">
        <f t="shared" si="3"/>
        <v>0.67096132639128025</v>
      </c>
    </row>
    <row r="112" spans="1:22">
      <c r="A112" s="1" t="s">
        <v>237</v>
      </c>
      <c r="B112" s="1" t="s">
        <v>238</v>
      </c>
      <c r="C112" s="2">
        <v>2020</v>
      </c>
      <c r="D112" s="3">
        <v>5.3645892121857545E-2</v>
      </c>
      <c r="E112" s="3">
        <v>5.1866860566087296E-2</v>
      </c>
      <c r="F112" s="3">
        <v>0.10738264405761781</v>
      </c>
      <c r="G112" s="3">
        <v>0.10747409537328108</v>
      </c>
      <c r="H112" s="3">
        <v>0.1385187566622709</v>
      </c>
      <c r="I112" s="3">
        <v>0.15556161973447399</v>
      </c>
      <c r="J112" s="3">
        <v>0.1333596783073957</v>
      </c>
      <c r="K112" s="3">
        <v>0.12697225653575381</v>
      </c>
      <c r="L112" s="3">
        <f t="shared" si="2"/>
        <v>0.12521819664126282</v>
      </c>
      <c r="M112" s="3">
        <v>7.8952626289676447E-2</v>
      </c>
      <c r="N112" s="3">
        <v>4.6265570351586384E-2</v>
      </c>
      <c r="O112" s="3">
        <v>4.0746344576984603E-2</v>
      </c>
      <c r="P112" s="3">
        <v>5.5192257746017786E-3</v>
      </c>
      <c r="Q112" s="4">
        <v>14858.229429044453</v>
      </c>
      <c r="R112" s="5">
        <v>20.581244655581948</v>
      </c>
      <c r="S112" s="11">
        <v>14.56598563859183</v>
      </c>
      <c r="T112" s="11">
        <v>13.580045648601329</v>
      </c>
      <c r="U112" s="11">
        <v>15.551925628582341</v>
      </c>
      <c r="V112" s="13">
        <f t="shared" si="3"/>
        <v>0.50303060713801306</v>
      </c>
    </row>
    <row r="113" spans="1:22">
      <c r="A113" s="1" t="s">
        <v>239</v>
      </c>
      <c r="B113" s="1" t="s">
        <v>240</v>
      </c>
      <c r="C113" s="2">
        <v>2020</v>
      </c>
      <c r="D113" s="3">
        <v>5.7570431942102297E-2</v>
      </c>
      <c r="E113" s="3">
        <v>6.411008288755965E-2</v>
      </c>
      <c r="F113" s="3">
        <v>0.10464718146508233</v>
      </c>
      <c r="G113" s="3">
        <v>0.11065517521838074</v>
      </c>
      <c r="H113" s="3">
        <v>0.16934141873094458</v>
      </c>
      <c r="I113" s="3">
        <v>0.14209804707411594</v>
      </c>
      <c r="J113" s="3">
        <v>0.12954441751072232</v>
      </c>
      <c r="K113" s="3">
        <v>0.12495914591648347</v>
      </c>
      <c r="L113" s="3">
        <f t="shared" si="2"/>
        <v>9.7074099254609011E-2</v>
      </c>
      <c r="M113" s="3">
        <v>5.8474242644823718E-2</v>
      </c>
      <c r="N113" s="3">
        <v>3.8599856609785294E-2</v>
      </c>
      <c r="O113" s="3">
        <v>3.3299845217253807E-2</v>
      </c>
      <c r="P113" s="3">
        <v>5.3000113925314894E-3</v>
      </c>
      <c r="Q113" s="4">
        <v>12194.77734375</v>
      </c>
      <c r="R113" s="5" t="s">
        <v>22</v>
      </c>
      <c r="S113" s="11">
        <v>15.504667030161899</v>
      </c>
      <c r="T113" s="11">
        <v>14.03559504950351</v>
      </c>
      <c r="U113" s="11">
        <v>16.973739010820299</v>
      </c>
      <c r="V113" s="13">
        <f t="shared" si="3"/>
        <v>0.74952652074407911</v>
      </c>
    </row>
    <row r="114" spans="1:22">
      <c r="A114" s="1" t="s">
        <v>241</v>
      </c>
      <c r="B114" s="1" t="s">
        <v>242</v>
      </c>
      <c r="C114" s="2">
        <v>2020</v>
      </c>
      <c r="D114" s="3">
        <v>5.3732392798148981E-2</v>
      </c>
      <c r="E114" s="3">
        <v>5.3117641760407251E-2</v>
      </c>
      <c r="F114" s="3">
        <v>9.9675892697034377E-2</v>
      </c>
      <c r="G114" s="3">
        <v>0.11882233163550623</v>
      </c>
      <c r="H114" s="3">
        <v>0.15437444065123471</v>
      </c>
      <c r="I114" s="3">
        <v>0.15777669225823282</v>
      </c>
      <c r="J114" s="3">
        <v>0.12886616689395683</v>
      </c>
      <c r="K114" s="3">
        <v>0.12626687598806635</v>
      </c>
      <c r="L114" s="3">
        <f t="shared" si="2"/>
        <v>0.10736756531741229</v>
      </c>
      <c r="M114" s="3">
        <v>7.3182862731288739E-2</v>
      </c>
      <c r="N114" s="3">
        <v>3.4184702586123557E-2</v>
      </c>
      <c r="O114" s="3">
        <v>2.9140885195678944E-2</v>
      </c>
      <c r="P114" s="3">
        <v>5.0438173904446106E-3</v>
      </c>
      <c r="Q114" s="4">
        <v>21391.925333604235</v>
      </c>
      <c r="R114" s="5">
        <v>16.223920273348519</v>
      </c>
      <c r="S114" s="11">
        <v>15.363630637980149</v>
      </c>
      <c r="T114" s="11">
        <v>14.476077346149619</v>
      </c>
      <c r="U114" s="11">
        <v>16.25118392981069</v>
      </c>
      <c r="V114" s="13">
        <f t="shared" si="3"/>
        <v>0.45283331215843642</v>
      </c>
    </row>
    <row r="115" spans="1:22">
      <c r="A115" s="1" t="s">
        <v>243</v>
      </c>
      <c r="B115" s="1" t="s">
        <v>244</v>
      </c>
      <c r="C115" s="2">
        <v>2020</v>
      </c>
      <c r="D115" s="3">
        <v>4.2957340612003937E-2</v>
      </c>
      <c r="E115" s="3">
        <v>5.5961789188264478E-2</v>
      </c>
      <c r="F115" s="3">
        <v>9.9528813319499893E-2</v>
      </c>
      <c r="G115" s="3">
        <v>0.11278475549341734</v>
      </c>
      <c r="H115" s="3">
        <v>0.16562133306113805</v>
      </c>
      <c r="I115" s="3">
        <v>0.14581545500920612</v>
      </c>
      <c r="J115" s="3">
        <v>0.13638800923254557</v>
      </c>
      <c r="K115" s="3">
        <v>0.12625291745269795</v>
      </c>
      <c r="L115" s="3">
        <f t="shared" si="2"/>
        <v>0.11468958663122611</v>
      </c>
      <c r="M115" s="3">
        <v>6.9710185569275468E-2</v>
      </c>
      <c r="N115" s="3">
        <v>4.4979401061950648E-2</v>
      </c>
      <c r="O115" s="3">
        <v>3.8997722745172728E-2</v>
      </c>
      <c r="P115" s="3">
        <v>5.9816783167779214E-3</v>
      </c>
      <c r="Q115" s="4">
        <v>4835.57177734375</v>
      </c>
      <c r="R115" s="5">
        <v>14.714161713135958</v>
      </c>
      <c r="S115" s="11">
        <v>15.968655992451639</v>
      </c>
      <c r="T115" s="11">
        <v>14.51318189977987</v>
      </c>
      <c r="U115" s="11">
        <v>17.424130085123409</v>
      </c>
      <c r="V115" s="13">
        <f t="shared" si="3"/>
        <v>0.74258882279171912</v>
      </c>
    </row>
    <row r="116" spans="1:22">
      <c r="A116" s="1" t="s">
        <v>245</v>
      </c>
      <c r="B116" s="1" t="s">
        <v>246</v>
      </c>
      <c r="C116" s="2">
        <v>2020</v>
      </c>
      <c r="D116" s="3">
        <v>5.2731193013781666E-2</v>
      </c>
      <c r="E116" s="3">
        <v>5.192801959475362E-2</v>
      </c>
      <c r="F116" s="3">
        <v>0.11696257974015221</v>
      </c>
      <c r="G116" s="3">
        <v>0.13341896625624547</v>
      </c>
      <c r="H116" s="3">
        <v>0.11839117789784853</v>
      </c>
      <c r="I116" s="3">
        <v>0.12904605690601259</v>
      </c>
      <c r="J116" s="3">
        <v>0.13777299356414174</v>
      </c>
      <c r="K116" s="3">
        <v>0.11414417743901491</v>
      </c>
      <c r="L116" s="3">
        <f t="shared" si="2"/>
        <v>0.14560483558804949</v>
      </c>
      <c r="M116" s="3">
        <v>9.7872663282890279E-2</v>
      </c>
      <c r="N116" s="3">
        <v>4.7732172305159221E-2</v>
      </c>
      <c r="O116" s="3">
        <v>3.9928310034895741E-2</v>
      </c>
      <c r="P116" s="3">
        <v>7.8038622702634782E-3</v>
      </c>
      <c r="Q116" s="4">
        <v>68007.756673295429</v>
      </c>
      <c r="R116" s="5">
        <v>9.9208433931484503</v>
      </c>
      <c r="S116" s="11">
        <v>10.60464170692056</v>
      </c>
      <c r="T116" s="11">
        <v>9.2167269433851278</v>
      </c>
      <c r="U116" s="11">
        <v>11.992556470455989</v>
      </c>
      <c r="V116" s="13">
        <f t="shared" si="3"/>
        <v>0.70811977731399534</v>
      </c>
    </row>
    <row r="117" spans="1:22">
      <c r="A117" s="1" t="s">
        <v>247</v>
      </c>
      <c r="B117" s="1" t="s">
        <v>248</v>
      </c>
      <c r="C117" s="2">
        <v>2020</v>
      </c>
      <c r="D117" s="3">
        <v>5.3481004088927392E-2</v>
      </c>
      <c r="E117" s="3">
        <v>5.4250122607646487E-2</v>
      </c>
      <c r="F117" s="3">
        <v>0.10489046548782797</v>
      </c>
      <c r="G117" s="3">
        <v>0.10669761193401148</v>
      </c>
      <c r="H117" s="3">
        <v>0.14823189243021889</v>
      </c>
      <c r="I117" s="3">
        <v>0.13743564979043865</v>
      </c>
      <c r="J117" s="3">
        <v>0.12878917803232026</v>
      </c>
      <c r="K117" s="3">
        <v>0.12313982386621773</v>
      </c>
      <c r="L117" s="3">
        <f t="shared" si="2"/>
        <v>0.14308425176239087</v>
      </c>
      <c r="M117" s="3">
        <v>8.4114486958457801E-2</v>
      </c>
      <c r="N117" s="3">
        <v>5.8969764803933053E-2</v>
      </c>
      <c r="O117" s="3">
        <v>4.9695587027358788E-2</v>
      </c>
      <c r="P117" s="3">
        <v>9.274177776574263E-3</v>
      </c>
      <c r="Q117" s="4">
        <v>27943.701219882027</v>
      </c>
      <c r="R117" s="5">
        <v>12.192810810810812</v>
      </c>
      <c r="S117" s="11">
        <v>12.30735015143431</v>
      </c>
      <c r="T117" s="11">
        <v>10.92829612250045</v>
      </c>
      <c r="U117" s="11">
        <v>13.68640418036817</v>
      </c>
      <c r="V117" s="13">
        <f t="shared" si="3"/>
        <v>0.70359899435401008</v>
      </c>
    </row>
    <row r="118" spans="1:22">
      <c r="A118" s="1" t="s">
        <v>249</v>
      </c>
      <c r="B118" s="1" t="s">
        <v>250</v>
      </c>
      <c r="C118" s="2">
        <v>2020</v>
      </c>
      <c r="D118" s="3">
        <v>4.5480234264851524E-2</v>
      </c>
      <c r="E118" s="3">
        <v>5.4911069202317482E-2</v>
      </c>
      <c r="F118" s="3">
        <v>0.1100139290072752</v>
      </c>
      <c r="G118" s="3">
        <v>0.12035380257196535</v>
      </c>
      <c r="H118" s="3">
        <v>0.12933287614649366</v>
      </c>
      <c r="I118" s="3">
        <v>0.12002194424490746</v>
      </c>
      <c r="J118" s="3">
        <v>0.13016487300405752</v>
      </c>
      <c r="K118" s="3">
        <v>0.12910717631424939</v>
      </c>
      <c r="L118" s="3">
        <f t="shared" si="2"/>
        <v>0.16061409524388243</v>
      </c>
      <c r="M118" s="3">
        <v>0.10385429484355457</v>
      </c>
      <c r="N118" s="3">
        <v>5.6759800400327846E-2</v>
      </c>
      <c r="O118" s="3">
        <v>4.6733790664852393E-2</v>
      </c>
      <c r="P118" s="3">
        <v>1.0026009735475456E-2</v>
      </c>
      <c r="Q118" s="4">
        <v>53654.750296425918</v>
      </c>
      <c r="R118" s="5">
        <v>12.417318840579709</v>
      </c>
      <c r="S118" s="11">
        <v>11.21527232415027</v>
      </c>
      <c r="T118" s="11">
        <v>9.8468840314634285</v>
      </c>
      <c r="U118" s="11">
        <v>12.583660616837109</v>
      </c>
      <c r="V118" s="13">
        <f t="shared" si="3"/>
        <v>0.69815729218716349</v>
      </c>
    </row>
    <row r="119" spans="1:22">
      <c r="A119" s="1" t="s">
        <v>251</v>
      </c>
      <c r="B119" s="1" t="s">
        <v>252</v>
      </c>
      <c r="C119" s="2">
        <v>2020</v>
      </c>
      <c r="D119" s="3">
        <v>5.8877352598665257E-2</v>
      </c>
      <c r="E119" s="3">
        <v>6.2793691312873434E-2</v>
      </c>
      <c r="F119" s="3">
        <v>0.12616692439229929</v>
      </c>
      <c r="G119" s="3">
        <v>0.15271675543882895</v>
      </c>
      <c r="H119" s="3">
        <v>0.14764815132994602</v>
      </c>
      <c r="I119" s="3">
        <v>0.12999053642385908</v>
      </c>
      <c r="J119" s="3">
        <v>0.11971287455443459</v>
      </c>
      <c r="K119" s="3">
        <v>0.1032975244702988</v>
      </c>
      <c r="L119" s="3">
        <f t="shared" si="2"/>
        <v>9.8796189478794205E-2</v>
      </c>
      <c r="M119" s="3">
        <v>6.4185955180285206E-2</v>
      </c>
      <c r="N119" s="3">
        <v>3.4610234298508992E-2</v>
      </c>
      <c r="O119" s="3">
        <v>2.8090730331716055E-2</v>
      </c>
      <c r="P119" s="3">
        <v>6.519503966792935E-3</v>
      </c>
      <c r="Q119" s="4">
        <v>68727.636664708989</v>
      </c>
      <c r="R119" s="5">
        <v>19.329285714285714</v>
      </c>
      <c r="S119" s="11">
        <v>13.863063408536791</v>
      </c>
      <c r="T119" s="11">
        <v>12.418314276899681</v>
      </c>
      <c r="U119" s="11">
        <v>15.3078125401739</v>
      </c>
      <c r="V119" s="13">
        <f t="shared" si="3"/>
        <v>0.73711690389648465</v>
      </c>
    </row>
    <row r="120" spans="1:22">
      <c r="A120" s="1" t="s">
        <v>253</v>
      </c>
      <c r="B120" s="1" t="s">
        <v>254</v>
      </c>
      <c r="C120" s="2">
        <v>2020</v>
      </c>
      <c r="D120" s="3">
        <v>6.231693980674545E-2</v>
      </c>
      <c r="E120" s="3">
        <v>6.8730655287509254E-2</v>
      </c>
      <c r="F120" s="3">
        <v>0.13592535885206158</v>
      </c>
      <c r="G120" s="3">
        <v>0.12012984321646933</v>
      </c>
      <c r="H120" s="3">
        <v>0.14143321258546346</v>
      </c>
      <c r="I120" s="3">
        <v>0.15192881529942975</v>
      </c>
      <c r="J120" s="3">
        <v>0.12204963123612676</v>
      </c>
      <c r="K120" s="3">
        <v>9.7245537359695586E-2</v>
      </c>
      <c r="L120" s="3">
        <f t="shared" si="2"/>
        <v>0.10024000635649891</v>
      </c>
      <c r="M120" s="3">
        <v>6.6286112404493294E-2</v>
      </c>
      <c r="N120" s="3">
        <v>3.3953893952005605E-2</v>
      </c>
      <c r="O120" s="3">
        <v>2.7903190359956968E-2</v>
      </c>
      <c r="P120" s="3">
        <v>6.0507035920486342E-3</v>
      </c>
      <c r="Q120" s="4">
        <v>100172.07925342052</v>
      </c>
      <c r="R120" s="5">
        <v>10.757250284414107</v>
      </c>
      <c r="S120" s="11">
        <v>11.65618675308761</v>
      </c>
      <c r="T120" s="11">
        <v>9.4799810280704726</v>
      </c>
      <c r="U120" s="11">
        <v>13.83239247810474</v>
      </c>
      <c r="V120" s="13">
        <f t="shared" si="3"/>
        <v>1.1103090433760887</v>
      </c>
    </row>
    <row r="121" spans="1:22">
      <c r="A121" s="1" t="s">
        <v>255</v>
      </c>
      <c r="B121" s="1" t="s">
        <v>256</v>
      </c>
      <c r="C121" s="2">
        <v>2020</v>
      </c>
      <c r="D121" s="3">
        <v>5.1668852514322211E-2</v>
      </c>
      <c r="E121" s="3">
        <v>5.1766635811775319E-2</v>
      </c>
      <c r="F121" s="3">
        <v>0.10057789665227942</v>
      </c>
      <c r="G121" s="3">
        <v>0.10242971726657993</v>
      </c>
      <c r="H121" s="3">
        <v>0.13767730141292914</v>
      </c>
      <c r="I121" s="3">
        <v>0.13285139258175316</v>
      </c>
      <c r="J121" s="3">
        <v>0.13921468678771062</v>
      </c>
      <c r="K121" s="3">
        <v>0.12929350381539356</v>
      </c>
      <c r="L121" s="3">
        <f t="shared" si="2"/>
        <v>0.15452001315725661</v>
      </c>
      <c r="M121" s="3">
        <v>9.1567600677261343E-2</v>
      </c>
      <c r="N121" s="3">
        <v>6.2952412479995265E-2</v>
      </c>
      <c r="O121" s="3">
        <v>5.35359600053135E-2</v>
      </c>
      <c r="P121" s="3">
        <v>9.4164524746817701E-3</v>
      </c>
      <c r="Q121" s="4">
        <v>21148.162940541508</v>
      </c>
      <c r="R121" s="5">
        <v>12.120595238095238</v>
      </c>
      <c r="S121" s="11">
        <v>11.576943166659641</v>
      </c>
      <c r="T121" s="11">
        <v>10.133559749078019</v>
      </c>
      <c r="U121" s="11">
        <v>13.020326584241261</v>
      </c>
      <c r="V121" s="13">
        <f t="shared" si="3"/>
        <v>0.736420111011031</v>
      </c>
    </row>
    <row r="122" spans="1:22">
      <c r="A122" s="1" t="s">
        <v>257</v>
      </c>
      <c r="B122" s="1" t="s">
        <v>258</v>
      </c>
      <c r="C122" s="2">
        <v>2020</v>
      </c>
      <c r="D122" s="3">
        <v>5.117920593674391E-2</v>
      </c>
      <c r="E122" s="3">
        <v>5.1748301091403937E-2</v>
      </c>
      <c r="F122" s="3">
        <v>9.373670892449347E-2</v>
      </c>
      <c r="G122" s="3">
        <v>0.11853454274622627</v>
      </c>
      <c r="H122" s="3">
        <v>0.12886601319414315</v>
      </c>
      <c r="I122" s="3">
        <v>0.13123901588732834</v>
      </c>
      <c r="J122" s="3">
        <v>0.1487467585066872</v>
      </c>
      <c r="K122" s="3">
        <v>0.12770814389349369</v>
      </c>
      <c r="L122" s="3">
        <f t="shared" si="2"/>
        <v>0.14824130981947981</v>
      </c>
      <c r="M122" s="3">
        <v>8.6521787923233479E-2</v>
      </c>
      <c r="N122" s="3">
        <v>6.1719521896246313E-2</v>
      </c>
      <c r="O122" s="3">
        <v>5.1548674566747492E-2</v>
      </c>
      <c r="P122" s="3">
        <v>1.0170847329498824E-2</v>
      </c>
      <c r="Q122" s="4">
        <v>23723.340251034475</v>
      </c>
      <c r="R122" s="5">
        <v>21.803985507246374</v>
      </c>
      <c r="S122" s="11">
        <v>11.648514103131911</v>
      </c>
      <c r="T122" s="11">
        <v>10.283681375473879</v>
      </c>
      <c r="U122" s="11">
        <v>13.01334683078994</v>
      </c>
      <c r="V122" s="13">
        <f t="shared" si="3"/>
        <v>0.69634322839695439</v>
      </c>
    </row>
    <row r="123" spans="1:22">
      <c r="A123" s="1" t="s">
        <v>259</v>
      </c>
      <c r="B123" s="1" t="s">
        <v>260</v>
      </c>
      <c r="C123" s="2">
        <v>2020</v>
      </c>
      <c r="D123" s="3">
        <v>5.3260980486590781E-2</v>
      </c>
      <c r="E123" s="3">
        <v>5.817097872259748E-2</v>
      </c>
      <c r="F123" s="3">
        <v>0.11968676014282216</v>
      </c>
      <c r="G123" s="3">
        <v>0.13171035415743854</v>
      </c>
      <c r="H123" s="3">
        <v>0.13659395755151785</v>
      </c>
      <c r="I123" s="3">
        <v>0.13415280643156796</v>
      </c>
      <c r="J123" s="3">
        <v>0.13179771736663495</v>
      </c>
      <c r="K123" s="3">
        <v>0.10883494840644861</v>
      </c>
      <c r="L123" s="3">
        <f t="shared" si="2"/>
        <v>0.12579149673438184</v>
      </c>
      <c r="M123" s="3">
        <v>8.2390290861864099E-2</v>
      </c>
      <c r="N123" s="3">
        <v>4.3401205872517751E-2</v>
      </c>
      <c r="O123" s="3">
        <v>3.4927439278387332E-2</v>
      </c>
      <c r="P123" s="3">
        <v>8.4737665941304226E-3</v>
      </c>
      <c r="Q123" s="4">
        <v>89154.276093492197</v>
      </c>
      <c r="R123" s="5">
        <v>12.553549575070821</v>
      </c>
      <c r="S123" s="11">
        <v>10.72782217962432</v>
      </c>
      <c r="T123" s="11">
        <v>9.0212937930374508</v>
      </c>
      <c r="U123" s="11">
        <v>12.43435056621118</v>
      </c>
      <c r="V123" s="13">
        <f t="shared" si="3"/>
        <v>0.87067774825860422</v>
      </c>
    </row>
    <row r="124" spans="1:22">
      <c r="A124" s="1" t="s">
        <v>261</v>
      </c>
      <c r="B124" s="1" t="s">
        <v>262</v>
      </c>
      <c r="C124" s="2">
        <v>2020</v>
      </c>
      <c r="D124" s="3">
        <v>5.7756848450562052E-2</v>
      </c>
      <c r="E124" s="3">
        <v>6.0152988201961653E-2</v>
      </c>
      <c r="F124" s="3">
        <v>0.11517962320170778</v>
      </c>
      <c r="G124" s="3">
        <v>0.12689510756107444</v>
      </c>
      <c r="H124" s="3">
        <v>0.13358164473335565</v>
      </c>
      <c r="I124" s="3">
        <v>0.12547915200252061</v>
      </c>
      <c r="J124" s="3">
        <v>0.12584591940404494</v>
      </c>
      <c r="K124" s="3">
        <v>0.10672521507561576</v>
      </c>
      <c r="L124" s="3">
        <f t="shared" si="2"/>
        <v>0.14838350136915729</v>
      </c>
      <c r="M124" s="3">
        <v>9.6286569268045408E-2</v>
      </c>
      <c r="N124" s="3">
        <v>5.2096932101111895E-2</v>
      </c>
      <c r="O124" s="3">
        <v>4.2504609546782847E-2</v>
      </c>
      <c r="P124" s="3">
        <v>9.59232255432905E-3</v>
      </c>
      <c r="Q124" s="4">
        <v>61028.738060028671</v>
      </c>
      <c r="R124" s="5">
        <v>9.6211132305814129</v>
      </c>
      <c r="S124" s="11">
        <v>10.37799406039889</v>
      </c>
      <c r="T124" s="11">
        <v>9.0663376546360031</v>
      </c>
      <c r="U124" s="11">
        <v>11.68965046616178</v>
      </c>
      <c r="V124" s="13">
        <f t="shared" si="3"/>
        <v>0.66921245191984102</v>
      </c>
    </row>
    <row r="125" spans="1:22">
      <c r="A125" s="1" t="s">
        <v>263</v>
      </c>
      <c r="B125" s="1" t="s">
        <v>264</v>
      </c>
      <c r="C125" s="2">
        <v>2020</v>
      </c>
      <c r="D125" s="3">
        <v>5.6028779766450258E-2</v>
      </c>
      <c r="E125" s="3">
        <v>6.1591789401748025E-2</v>
      </c>
      <c r="F125" s="3">
        <v>0.115286857156082</v>
      </c>
      <c r="G125" s="3">
        <v>0.12799477818749361</v>
      </c>
      <c r="H125" s="3">
        <v>0.13314620541163197</v>
      </c>
      <c r="I125" s="3">
        <v>0.12521168149932094</v>
      </c>
      <c r="J125" s="3">
        <v>0.13586360668441858</v>
      </c>
      <c r="K125" s="3">
        <v>0.1078803645253763</v>
      </c>
      <c r="L125" s="3">
        <f t="shared" si="2"/>
        <v>0.13699593736747762</v>
      </c>
      <c r="M125" s="3">
        <v>8.6046820170405686E-2</v>
      </c>
      <c r="N125" s="3">
        <v>5.0949117197071923E-2</v>
      </c>
      <c r="O125" s="3">
        <v>4.1475854701753224E-2</v>
      </c>
      <c r="P125" s="3">
        <v>9.4732624953187006E-3</v>
      </c>
      <c r="Q125" s="4">
        <v>46510.282781912654</v>
      </c>
      <c r="R125" s="5">
        <v>11.201601430446912</v>
      </c>
      <c r="S125" s="11">
        <v>11.56571519988516</v>
      </c>
      <c r="T125" s="11">
        <v>10.64460192383298</v>
      </c>
      <c r="U125" s="11">
        <v>12.48682847593734</v>
      </c>
      <c r="V125" s="13">
        <f t="shared" si="3"/>
        <v>0.46995575308784709</v>
      </c>
    </row>
    <row r="126" spans="1:22">
      <c r="A126" s="1" t="s">
        <v>265</v>
      </c>
      <c r="B126" s="1" t="s">
        <v>266</v>
      </c>
      <c r="C126" s="2">
        <v>2020</v>
      </c>
      <c r="D126" s="3">
        <v>5.0628939757367708E-2</v>
      </c>
      <c r="E126" s="3">
        <v>5.6571353526354791E-2</v>
      </c>
      <c r="F126" s="3">
        <v>0.124988990523915</v>
      </c>
      <c r="G126" s="3">
        <v>0.16038569879084991</v>
      </c>
      <c r="H126" s="3">
        <v>0.13171135482045876</v>
      </c>
      <c r="I126" s="3">
        <v>0.11559173775663414</v>
      </c>
      <c r="J126" s="3">
        <v>0.13652168923471186</v>
      </c>
      <c r="K126" s="3">
        <v>0.11725209755590502</v>
      </c>
      <c r="L126" s="3">
        <f t="shared" si="2"/>
        <v>0.10634813803380261</v>
      </c>
      <c r="M126" s="3">
        <v>7.1986189713198992E-2</v>
      </c>
      <c r="N126" s="3">
        <v>3.4361948320603616E-2</v>
      </c>
      <c r="O126" s="3">
        <v>3.0444231706000507E-2</v>
      </c>
      <c r="P126" s="3">
        <v>3.9177166146031079E-3</v>
      </c>
      <c r="Q126" s="4">
        <v>6492.8720122463355</v>
      </c>
      <c r="R126" s="5">
        <v>17.600000000000001</v>
      </c>
      <c r="S126" s="11">
        <v>17.058964904952521</v>
      </c>
      <c r="T126" s="11">
        <v>15.608135244871081</v>
      </c>
      <c r="U126" s="11">
        <v>18.509794565033971</v>
      </c>
      <c r="V126" s="13">
        <f t="shared" si="3"/>
        <v>0.740219214327268</v>
      </c>
    </row>
    <row r="127" spans="1:22">
      <c r="A127" s="1" t="s">
        <v>267</v>
      </c>
      <c r="B127" s="1" t="s">
        <v>268</v>
      </c>
      <c r="C127" s="2">
        <v>2020</v>
      </c>
      <c r="D127" s="3">
        <v>4.7369860392371961E-2</v>
      </c>
      <c r="E127" s="3">
        <v>5.0306359300357199E-2</v>
      </c>
      <c r="F127" s="3">
        <v>0.10339055706690641</v>
      </c>
      <c r="G127" s="3">
        <v>0.12275978763910106</v>
      </c>
      <c r="H127" s="3">
        <v>0.14101960051621151</v>
      </c>
      <c r="I127" s="3">
        <v>0.13912456502102297</v>
      </c>
      <c r="J127" s="3">
        <v>0.14658070173720383</v>
      </c>
      <c r="K127" s="3">
        <v>0.1366409942118321</v>
      </c>
      <c r="L127" s="3">
        <f t="shared" si="2"/>
        <v>0.11280757411499347</v>
      </c>
      <c r="M127" s="3">
        <v>7.1889754347529686E-2</v>
      </c>
      <c r="N127" s="3">
        <v>4.0917819767463781E-2</v>
      </c>
      <c r="O127" s="3">
        <v>3.6427111498512479E-2</v>
      </c>
      <c r="P127" s="3">
        <v>4.4907082689513E-3</v>
      </c>
      <c r="Q127" s="4">
        <v>7143.3105484320968</v>
      </c>
      <c r="R127" s="5" t="s">
        <v>22</v>
      </c>
      <c r="S127" s="11">
        <v>15.68159146877645</v>
      </c>
      <c r="T127" s="11">
        <v>14.307433804751181</v>
      </c>
      <c r="U127" s="11">
        <v>17.055749132801729</v>
      </c>
      <c r="V127" s="13">
        <f t="shared" si="3"/>
        <v>0.70110084899248681</v>
      </c>
    </row>
    <row r="128" spans="1:22">
      <c r="A128" s="1" t="s">
        <v>269</v>
      </c>
      <c r="B128" s="1" t="s">
        <v>270</v>
      </c>
      <c r="C128" s="2">
        <v>2020</v>
      </c>
      <c r="D128" s="3">
        <v>4.4600395497098433E-2</v>
      </c>
      <c r="E128" s="3">
        <v>4.7681772631517766E-2</v>
      </c>
      <c r="F128" s="3">
        <v>9.8014105648227212E-2</v>
      </c>
      <c r="G128" s="3">
        <v>0.11649675441211874</v>
      </c>
      <c r="H128" s="3">
        <v>0.13131611831912138</v>
      </c>
      <c r="I128" s="3">
        <v>0.1339869380755232</v>
      </c>
      <c r="J128" s="3">
        <v>0.1392981885315116</v>
      </c>
      <c r="K128" s="3">
        <v>0.13964333010851326</v>
      </c>
      <c r="L128" s="3">
        <f t="shared" si="2"/>
        <v>0.14896239677636783</v>
      </c>
      <c r="M128" s="3">
        <v>9.1767506873235732E-2</v>
      </c>
      <c r="N128" s="3">
        <v>5.7194889903132089E-2</v>
      </c>
      <c r="O128" s="3">
        <v>5.0036131246064791E-2</v>
      </c>
      <c r="P128" s="3">
        <v>7.1587586570673002E-3</v>
      </c>
      <c r="Q128" s="4">
        <v>17685.325283455295</v>
      </c>
      <c r="R128" s="5">
        <v>12.35444</v>
      </c>
      <c r="S128" s="11">
        <v>13.44736603880618</v>
      </c>
      <c r="T128" s="11">
        <v>12.229952144119011</v>
      </c>
      <c r="U128" s="11">
        <v>14.664779933493341</v>
      </c>
      <c r="V128" s="13">
        <f t="shared" si="3"/>
        <v>0.62112953810569638</v>
      </c>
    </row>
    <row r="129" spans="1:22">
      <c r="A129" s="1" t="s">
        <v>271</v>
      </c>
      <c r="B129" s="1" t="s">
        <v>272</v>
      </c>
      <c r="C129" s="2">
        <v>2020</v>
      </c>
      <c r="D129" s="3">
        <v>4.2062285155046036E-2</v>
      </c>
      <c r="E129" s="3">
        <v>4.7378853510843352E-2</v>
      </c>
      <c r="F129" s="3">
        <v>0.10468932763279958</v>
      </c>
      <c r="G129" s="3">
        <v>0.10372340526731143</v>
      </c>
      <c r="H129" s="3">
        <v>0.12196073107975546</v>
      </c>
      <c r="I129" s="3">
        <v>0.14977922861672002</v>
      </c>
      <c r="J129" s="3">
        <v>0.14389156365650985</v>
      </c>
      <c r="K129" s="3">
        <v>0.12218936948880121</v>
      </c>
      <c r="L129" s="3">
        <f t="shared" si="2"/>
        <v>0.16432523559221293</v>
      </c>
      <c r="M129" s="3">
        <v>9.5988701543116617E-2</v>
      </c>
      <c r="N129" s="3">
        <v>6.8336534049096315E-2</v>
      </c>
      <c r="O129" s="3">
        <v>5.7913771309461189E-2</v>
      </c>
      <c r="P129" s="3">
        <v>1.0422762739635119E-2</v>
      </c>
      <c r="Q129" s="4">
        <v>20192.596303906073</v>
      </c>
      <c r="R129" s="5">
        <v>12.203702325581396</v>
      </c>
      <c r="S129" s="11">
        <v>12.394624513955391</v>
      </c>
      <c r="T129" s="11">
        <v>10.96003718988155</v>
      </c>
      <c r="U129" s="11">
        <v>13.82921183802922</v>
      </c>
      <c r="V129" s="13">
        <f t="shared" si="3"/>
        <v>0.73193230820093624</v>
      </c>
    </row>
    <row r="130" spans="1:22">
      <c r="A130" s="1" t="s">
        <v>273</v>
      </c>
      <c r="B130" s="1" t="s">
        <v>274</v>
      </c>
      <c r="C130" s="2">
        <v>2020</v>
      </c>
      <c r="D130" s="3">
        <v>3.7443955271796225E-2</v>
      </c>
      <c r="E130" s="3">
        <v>4.3581416607571297E-2</v>
      </c>
      <c r="F130" s="3">
        <v>9.5620540899446896E-2</v>
      </c>
      <c r="G130" s="3">
        <v>0.10185254753447483</v>
      </c>
      <c r="H130" s="3">
        <v>0.11442472782008328</v>
      </c>
      <c r="I130" s="3">
        <v>0.14840197730178373</v>
      </c>
      <c r="J130" s="3">
        <v>0.15885572440274676</v>
      </c>
      <c r="K130" s="3">
        <v>0.12454941929682246</v>
      </c>
      <c r="L130" s="3">
        <f t="shared" si="2"/>
        <v>0.1752696908652745</v>
      </c>
      <c r="M130" s="3">
        <v>0.10034625125535543</v>
      </c>
      <c r="N130" s="3">
        <v>7.4923439609919082E-2</v>
      </c>
      <c r="O130" s="3">
        <v>6.1370445331048337E-2</v>
      </c>
      <c r="P130" s="3">
        <v>1.355299427887075E-2</v>
      </c>
      <c r="Q130" s="4">
        <v>35657.497563169083</v>
      </c>
      <c r="R130" s="5">
        <v>11.176632110154591</v>
      </c>
      <c r="S130" s="11">
        <v>10.36108145642023</v>
      </c>
      <c r="T130" s="11">
        <v>8.8032704663579935</v>
      </c>
      <c r="U130" s="11">
        <v>11.91889244648247</v>
      </c>
      <c r="V130" s="13">
        <f t="shared" si="3"/>
        <v>0.79480152554195838</v>
      </c>
    </row>
    <row r="131" spans="1:22">
      <c r="A131" s="1" t="s">
        <v>275</v>
      </c>
      <c r="B131" s="1" t="s">
        <v>276</v>
      </c>
      <c r="C131" s="2">
        <v>2020</v>
      </c>
      <c r="D131" s="3">
        <v>4.5544068395173866E-2</v>
      </c>
      <c r="E131" s="3">
        <v>4.4583571032175716E-2</v>
      </c>
      <c r="F131" s="3">
        <v>8.3988217899013937E-2</v>
      </c>
      <c r="G131" s="3">
        <v>0.15133363603553265</v>
      </c>
      <c r="H131" s="3">
        <v>0.17484350684378636</v>
      </c>
      <c r="I131" s="3">
        <v>0.1368407980471828</v>
      </c>
      <c r="J131" s="3">
        <v>0.11443598430605528</v>
      </c>
      <c r="K131" s="3">
        <v>0.11396349721940871</v>
      </c>
      <c r="L131" s="3">
        <f t="shared" si="2"/>
        <v>0.13446672022167119</v>
      </c>
      <c r="M131" s="3">
        <v>8.973276828922809E-2</v>
      </c>
      <c r="N131" s="3">
        <v>4.473395193244311E-2</v>
      </c>
      <c r="O131" s="3">
        <v>3.7684483407650633E-2</v>
      </c>
      <c r="P131" s="3">
        <v>7.0494685247924783E-3</v>
      </c>
      <c r="Q131" s="4">
        <v>33486.671983854976</v>
      </c>
      <c r="R131" s="5">
        <v>13.954413223140495</v>
      </c>
      <c r="S131" s="11">
        <v>13.76701988342772</v>
      </c>
      <c r="T131" s="11">
        <v>11.461661140671779</v>
      </c>
      <c r="U131" s="11">
        <v>16.072378626183671</v>
      </c>
      <c r="V131" s="13">
        <f t="shared" si="3"/>
        <v>1.1762034401816051</v>
      </c>
    </row>
    <row r="132" spans="1:22">
      <c r="A132" s="1" t="s">
        <v>277</v>
      </c>
      <c r="B132" s="1" t="s">
        <v>278</v>
      </c>
      <c r="C132" s="2">
        <v>2020</v>
      </c>
      <c r="D132" s="3">
        <v>5.9558300446309713E-2</v>
      </c>
      <c r="E132" s="3">
        <v>6.0638505041352223E-2</v>
      </c>
      <c r="F132" s="3">
        <v>0.12401289250811748</v>
      </c>
      <c r="G132" s="3">
        <v>0.13068885894944346</v>
      </c>
      <c r="H132" s="3">
        <v>0.14010388722632239</v>
      </c>
      <c r="I132" s="3">
        <v>0.13400975284060429</v>
      </c>
      <c r="J132" s="3">
        <v>0.12799669341345452</v>
      </c>
      <c r="K132" s="3">
        <v>0.11964040871317354</v>
      </c>
      <c r="L132" s="3">
        <f t="shared" si="2"/>
        <v>0.10335070086122276</v>
      </c>
      <c r="M132" s="3">
        <v>6.6228702919890817E-2</v>
      </c>
      <c r="N132" s="3">
        <v>3.7121997941331947E-2</v>
      </c>
      <c r="O132" s="3">
        <v>3.2690695058799228E-2</v>
      </c>
      <c r="P132" s="3">
        <v>4.4313028825327195E-3</v>
      </c>
      <c r="Q132" s="4">
        <v>9465.7039987955668</v>
      </c>
      <c r="R132" s="5" t="s">
        <v>22</v>
      </c>
      <c r="S132" s="11">
        <v>16.284517119818901</v>
      </c>
      <c r="T132" s="11">
        <v>15.32387207217123</v>
      </c>
      <c r="U132" s="11">
        <v>17.245162167466571</v>
      </c>
      <c r="V132" s="13">
        <f t="shared" si="3"/>
        <v>0.49012502431003585</v>
      </c>
    </row>
    <row r="133" spans="1:22">
      <c r="A133" s="1" t="s">
        <v>279</v>
      </c>
      <c r="B133" s="1" t="s">
        <v>280</v>
      </c>
      <c r="C133" s="2">
        <v>2020</v>
      </c>
      <c r="D133" s="3">
        <v>5.1400674965296066E-2</v>
      </c>
      <c r="E133" s="3">
        <v>5.5377565373792424E-2</v>
      </c>
      <c r="F133" s="3">
        <v>0.11508231720242543</v>
      </c>
      <c r="G133" s="3">
        <v>0.13953577602653441</v>
      </c>
      <c r="H133" s="3">
        <v>0.15449831992900293</v>
      </c>
      <c r="I133" s="3">
        <v>0.14203119126945726</v>
      </c>
      <c r="J133" s="3">
        <v>0.13350258387742911</v>
      </c>
      <c r="K133" s="3">
        <v>0.11689561438350148</v>
      </c>
      <c r="L133" s="3">
        <f t="shared" ref="L133:L188" si="4">M133+N133</f>
        <v>9.1675956972561118E-2</v>
      </c>
      <c r="M133" s="3">
        <v>6.632153387509615E-2</v>
      </c>
      <c r="N133" s="3">
        <v>2.5354423097464968E-2</v>
      </c>
      <c r="O133" s="3">
        <v>2.3209303900886359E-2</v>
      </c>
      <c r="P133" s="3">
        <v>2.1451191965786102E-3</v>
      </c>
      <c r="Q133" s="4">
        <v>6694.6411258170874</v>
      </c>
      <c r="R133" s="5" t="s">
        <v>22</v>
      </c>
      <c r="S133" s="11">
        <v>17.415820570967561</v>
      </c>
      <c r="T133" s="11">
        <v>16.266750995751391</v>
      </c>
      <c r="U133" s="11">
        <v>18.564890146183728</v>
      </c>
      <c r="V133" s="13">
        <f t="shared" ref="V133:V188" si="5">(U133-T133)/2/1.96</f>
        <v>0.58625998735518814</v>
      </c>
    </row>
    <row r="134" spans="1:22">
      <c r="A134" s="1" t="s">
        <v>281</v>
      </c>
      <c r="B134" s="1" t="s">
        <v>282</v>
      </c>
      <c r="C134" s="2">
        <v>2020</v>
      </c>
      <c r="D134" s="3">
        <v>4.2349960184756702E-2</v>
      </c>
      <c r="E134" s="3">
        <v>4.3723696534483734E-2</v>
      </c>
      <c r="F134" s="3">
        <v>0.10140406691796321</v>
      </c>
      <c r="G134" s="3">
        <v>0.10727713696137808</v>
      </c>
      <c r="H134" s="3">
        <v>0.11922030193359676</v>
      </c>
      <c r="I134" s="3">
        <v>0.15252178015916673</v>
      </c>
      <c r="J134" s="3">
        <v>0.14434888883159724</v>
      </c>
      <c r="K134" s="3">
        <v>0.12691160384811254</v>
      </c>
      <c r="L134" s="3">
        <f t="shared" si="4"/>
        <v>0.16224256462894476</v>
      </c>
      <c r="M134" s="3">
        <v>9.6221506465479861E-2</v>
      </c>
      <c r="N134" s="3">
        <v>6.6021058163464902E-2</v>
      </c>
      <c r="O134" s="3">
        <v>5.573682524742328E-2</v>
      </c>
      <c r="P134" s="3">
        <v>1.0284232916041615E-2</v>
      </c>
      <c r="Q134" s="4">
        <v>24567.509265099972</v>
      </c>
      <c r="R134" s="5">
        <v>9.7209407204005807</v>
      </c>
      <c r="S134" s="11">
        <v>12.37796507918477</v>
      </c>
      <c r="T134" s="11">
        <v>10.974843887351231</v>
      </c>
      <c r="U134" s="11">
        <v>13.78108627101831</v>
      </c>
      <c r="V134" s="13">
        <f t="shared" si="5"/>
        <v>0.71587815909874475</v>
      </c>
    </row>
    <row r="135" spans="1:22">
      <c r="A135" s="1" t="s">
        <v>283</v>
      </c>
      <c r="B135" s="1" t="s">
        <v>284</v>
      </c>
      <c r="C135" s="2">
        <v>2020</v>
      </c>
      <c r="D135" s="3">
        <v>4.7265940106451403E-2</v>
      </c>
      <c r="E135" s="3">
        <v>4.8388934798830288E-2</v>
      </c>
      <c r="F135" s="3">
        <v>9.8046352105383983E-2</v>
      </c>
      <c r="G135" s="3">
        <v>0.11206258435965889</v>
      </c>
      <c r="H135" s="3">
        <v>0.13795676531592219</v>
      </c>
      <c r="I135" s="3">
        <v>0.14762881702505071</v>
      </c>
      <c r="J135" s="3">
        <v>0.13642455641335904</v>
      </c>
      <c r="K135" s="3">
        <v>0.13094358667489256</v>
      </c>
      <c r="L135" s="3">
        <f t="shared" si="4"/>
        <v>0.14128246320045057</v>
      </c>
      <c r="M135" s="3">
        <v>9.3462704460156254E-2</v>
      </c>
      <c r="N135" s="3">
        <v>4.7819758740294309E-2</v>
      </c>
      <c r="O135" s="3">
        <v>4.2449348868976618E-2</v>
      </c>
      <c r="P135" s="3">
        <v>5.3704098713176895E-3</v>
      </c>
      <c r="Q135" s="4">
        <v>9230.1783160260075</v>
      </c>
      <c r="R135" s="5" t="s">
        <v>22</v>
      </c>
      <c r="S135" s="11">
        <v>14.14095349099702</v>
      </c>
      <c r="T135" s="11">
        <v>12.868052319693881</v>
      </c>
      <c r="U135" s="11">
        <v>15.41385466230015</v>
      </c>
      <c r="V135" s="13">
        <f t="shared" si="5"/>
        <v>0.64943937311384414</v>
      </c>
    </row>
    <row r="136" spans="1:22">
      <c r="A136" s="1" t="s">
        <v>285</v>
      </c>
      <c r="B136" s="1" t="s">
        <v>286</v>
      </c>
      <c r="C136" s="2">
        <v>2020</v>
      </c>
      <c r="D136" s="3">
        <v>4.8403152375686001E-2</v>
      </c>
      <c r="E136" s="3">
        <v>5.2396983246924329E-2</v>
      </c>
      <c r="F136" s="3">
        <v>9.6338803413798704E-2</v>
      </c>
      <c r="G136" s="3">
        <v>0.10557526039588397</v>
      </c>
      <c r="H136" s="3">
        <v>0.13729758726809699</v>
      </c>
      <c r="I136" s="3">
        <v>0.14798070116700621</v>
      </c>
      <c r="J136" s="3">
        <v>0.14303014533624925</v>
      </c>
      <c r="K136" s="3">
        <v>0.13205637782796997</v>
      </c>
      <c r="L136" s="3">
        <f t="shared" si="4"/>
        <v>0.13692098896838523</v>
      </c>
      <c r="M136" s="3">
        <v>8.3849198235206132E-2</v>
      </c>
      <c r="N136" s="3">
        <v>5.3071790733179081E-2</v>
      </c>
      <c r="O136" s="3">
        <v>4.4461974432871323E-2</v>
      </c>
      <c r="P136" s="3">
        <v>8.6098163003077537E-3</v>
      </c>
      <c r="Q136" s="4">
        <v>29291.40062344306</v>
      </c>
      <c r="R136" s="5">
        <v>8.9319858180560363</v>
      </c>
      <c r="S136" s="11">
        <v>12.75674587456443</v>
      </c>
      <c r="T136" s="11">
        <v>11.784156432783909</v>
      </c>
      <c r="U136" s="11">
        <v>13.729335316344949</v>
      </c>
      <c r="V136" s="13">
        <f t="shared" si="5"/>
        <v>0.49621910294924482</v>
      </c>
    </row>
    <row r="137" spans="1:22">
      <c r="A137" s="1" t="s">
        <v>287</v>
      </c>
      <c r="B137" s="1" t="s">
        <v>288</v>
      </c>
      <c r="C137" s="2">
        <v>2020</v>
      </c>
      <c r="D137" s="3">
        <v>4.1574339664039263E-2</v>
      </c>
      <c r="E137" s="3">
        <v>4.8822447908378662E-2</v>
      </c>
      <c r="F137" s="3">
        <v>0.10463444165288491</v>
      </c>
      <c r="G137" s="3">
        <v>0.103682132223873</v>
      </c>
      <c r="H137" s="3">
        <v>0.12716022806190391</v>
      </c>
      <c r="I137" s="3">
        <v>0.1652100621894689</v>
      </c>
      <c r="J137" s="3">
        <v>0.14952608222561165</v>
      </c>
      <c r="K137" s="3">
        <v>0.11462933078838028</v>
      </c>
      <c r="L137" s="3">
        <f t="shared" si="4"/>
        <v>0.14476093528545966</v>
      </c>
      <c r="M137" s="3">
        <v>8.4255283786626375E-2</v>
      </c>
      <c r="N137" s="3">
        <v>6.0505651498833295E-2</v>
      </c>
      <c r="O137" s="3">
        <v>4.8427146069571658E-2</v>
      </c>
      <c r="P137" s="3">
        <v>1.2078505429261635E-2</v>
      </c>
      <c r="Q137" s="4">
        <v>30103.513733190994</v>
      </c>
      <c r="R137" s="5">
        <v>10.884518428290766</v>
      </c>
      <c r="S137" s="11">
        <v>12.880023488689931</v>
      </c>
      <c r="T137" s="11">
        <v>11.69688668440361</v>
      </c>
      <c r="U137" s="11">
        <v>14.063160292976249</v>
      </c>
      <c r="V137" s="13">
        <f t="shared" si="5"/>
        <v>0.60364122667669362</v>
      </c>
    </row>
    <row r="138" spans="1:22">
      <c r="A138" s="1" t="s">
        <v>289</v>
      </c>
      <c r="B138" s="1" t="s">
        <v>290</v>
      </c>
      <c r="C138" s="2">
        <v>2020</v>
      </c>
      <c r="D138" s="3">
        <v>4.8771427484096228E-2</v>
      </c>
      <c r="E138" s="3">
        <v>4.7871371274786086E-2</v>
      </c>
      <c r="F138" s="3">
        <v>9.6297145741300022E-2</v>
      </c>
      <c r="G138" s="3">
        <v>0.12431524722722632</v>
      </c>
      <c r="H138" s="3">
        <v>0.13710255656377573</v>
      </c>
      <c r="I138" s="3">
        <v>0.1326209670493548</v>
      </c>
      <c r="J138" s="3">
        <v>0.15682206682991734</v>
      </c>
      <c r="K138" s="3">
        <v>0.11585791831115672</v>
      </c>
      <c r="L138" s="3">
        <f t="shared" si="4"/>
        <v>0.1403412995183872</v>
      </c>
      <c r="M138" s="3">
        <v>8.5552770348876081E-2</v>
      </c>
      <c r="N138" s="3">
        <v>5.4788529169511116E-2</v>
      </c>
      <c r="O138" s="3">
        <v>4.5407625269469606E-2</v>
      </c>
      <c r="P138" s="3">
        <v>9.3809039000415078E-3</v>
      </c>
      <c r="Q138" s="4">
        <v>53637.705710989692</v>
      </c>
      <c r="R138" s="5">
        <v>9.5928471492114848</v>
      </c>
      <c r="S138" s="11">
        <v>9.980967418463452</v>
      </c>
      <c r="T138" s="11">
        <v>8.5463001722704419</v>
      </c>
      <c r="U138" s="11">
        <v>11.41563466465646</v>
      </c>
      <c r="V138" s="13">
        <f t="shared" si="5"/>
        <v>0.73197308479235168</v>
      </c>
    </row>
    <row r="139" spans="1:22">
      <c r="A139" s="1" t="s">
        <v>291</v>
      </c>
      <c r="B139" s="1" t="s">
        <v>292</v>
      </c>
      <c r="C139" s="2">
        <v>2020</v>
      </c>
      <c r="D139" s="3">
        <v>5.2358791188142337E-2</v>
      </c>
      <c r="E139" s="3">
        <v>5.7191507852661833E-2</v>
      </c>
      <c r="F139" s="3">
        <v>0.11375659487931571</v>
      </c>
      <c r="G139" s="3">
        <v>0.12255187194738773</v>
      </c>
      <c r="H139" s="3">
        <v>0.13064656100156061</v>
      </c>
      <c r="I139" s="3">
        <v>0.13052335265269646</v>
      </c>
      <c r="J139" s="3">
        <v>0.13772314863454743</v>
      </c>
      <c r="K139" s="3">
        <v>0.11757825924896184</v>
      </c>
      <c r="L139" s="3">
        <f t="shared" si="4"/>
        <v>0.13766991259472586</v>
      </c>
      <c r="M139" s="3">
        <v>8.1116502034970311E-2</v>
      </c>
      <c r="N139" s="3">
        <v>5.6553410559755539E-2</v>
      </c>
      <c r="O139" s="3">
        <v>4.6259999542455472E-2</v>
      </c>
      <c r="P139" s="3">
        <v>1.0293411017300068E-2</v>
      </c>
      <c r="Q139" s="4">
        <v>51247.014353162631</v>
      </c>
      <c r="R139" s="5">
        <v>8.0534145203812617</v>
      </c>
      <c r="S139" s="11">
        <v>11.697247086023239</v>
      </c>
      <c r="T139" s="11">
        <v>10.750057520235391</v>
      </c>
      <c r="U139" s="11">
        <v>12.64443665181108</v>
      </c>
      <c r="V139" s="13">
        <f t="shared" si="5"/>
        <v>0.48325998254481883</v>
      </c>
    </row>
    <row r="140" spans="1:22">
      <c r="A140" s="1" t="s">
        <v>293</v>
      </c>
      <c r="B140" s="1" t="s">
        <v>294</v>
      </c>
      <c r="C140" s="2">
        <v>2020</v>
      </c>
      <c r="D140" s="3">
        <v>5.3830321758575474E-2</v>
      </c>
      <c r="E140" s="3">
        <v>5.9831037980071132E-2</v>
      </c>
      <c r="F140" s="3">
        <v>0.12250124081008432</v>
      </c>
      <c r="G140" s="3">
        <v>0.11085320447860052</v>
      </c>
      <c r="H140" s="3">
        <v>0.1227590879926851</v>
      </c>
      <c r="I140" s="3">
        <v>0.12910539946361399</v>
      </c>
      <c r="J140" s="3">
        <v>0.1298896032234961</v>
      </c>
      <c r="K140" s="3">
        <v>0.11967722017846354</v>
      </c>
      <c r="L140" s="3">
        <f t="shared" si="4"/>
        <v>0.15155288411440976</v>
      </c>
      <c r="M140" s="3">
        <v>8.8435069989784273E-2</v>
      </c>
      <c r="N140" s="3">
        <v>6.3117814124625485E-2</v>
      </c>
      <c r="O140" s="3">
        <v>4.9083124978200617E-2</v>
      </c>
      <c r="P140" s="3">
        <v>1.4034689146424865E-2</v>
      </c>
      <c r="Q140" s="4">
        <v>43658.97897812225</v>
      </c>
      <c r="R140" s="5">
        <v>11.558461512385287</v>
      </c>
      <c r="S140" s="11">
        <v>11.731454046970059</v>
      </c>
      <c r="T140" s="11">
        <v>10.56583100961786</v>
      </c>
      <c r="U140" s="11">
        <v>12.897077084322261</v>
      </c>
      <c r="V140" s="13">
        <f t="shared" si="5"/>
        <v>0.59470563130214316</v>
      </c>
    </row>
    <row r="141" spans="1:22">
      <c r="A141" s="1" t="s">
        <v>295</v>
      </c>
      <c r="B141" s="1" t="s">
        <v>296</v>
      </c>
      <c r="C141" s="2">
        <v>2020</v>
      </c>
      <c r="D141" s="3">
        <v>4.776420090307705E-2</v>
      </c>
      <c r="E141" s="3">
        <v>4.5233070904647635E-2</v>
      </c>
      <c r="F141" s="3">
        <v>9.1516100564644362E-2</v>
      </c>
      <c r="G141" s="3">
        <v>0.1151256158008639</v>
      </c>
      <c r="H141" s="3">
        <v>0.12986978270916816</v>
      </c>
      <c r="I141" s="3">
        <v>0.12130827222639651</v>
      </c>
      <c r="J141" s="3">
        <v>0.16068742584925791</v>
      </c>
      <c r="K141" s="3">
        <v>0.12744322016393145</v>
      </c>
      <c r="L141" s="3">
        <f t="shared" si="4"/>
        <v>0.16105231087801214</v>
      </c>
      <c r="M141" s="3">
        <v>9.0016418356217195E-2</v>
      </c>
      <c r="N141" s="3">
        <v>7.1035892521794944E-2</v>
      </c>
      <c r="O141" s="3">
        <v>6.0100832258402216E-2</v>
      </c>
      <c r="P141" s="3">
        <v>1.0935060263392724E-2</v>
      </c>
      <c r="Q141" s="4">
        <v>51203.554473104334</v>
      </c>
      <c r="R141" s="5">
        <v>9.9925767021456338</v>
      </c>
      <c r="S141" s="11">
        <v>8.5087317072948068</v>
      </c>
      <c r="T141" s="11">
        <v>6.8673947135320912</v>
      </c>
      <c r="U141" s="11">
        <v>10.150068701057521</v>
      </c>
      <c r="V141" s="13">
        <f t="shared" si="5"/>
        <v>0.83741683355240548</v>
      </c>
    </row>
    <row r="142" spans="1:22">
      <c r="A142" s="1" t="s">
        <v>297</v>
      </c>
      <c r="B142" s="1" t="s">
        <v>298</v>
      </c>
      <c r="C142" s="2">
        <v>2020</v>
      </c>
      <c r="D142" s="3">
        <v>5.2548423658330949E-2</v>
      </c>
      <c r="E142" s="3">
        <v>5.4138685071926623E-2</v>
      </c>
      <c r="F142" s="3">
        <v>0.10575753946505351</v>
      </c>
      <c r="G142" s="3">
        <v>0.1366736490114602</v>
      </c>
      <c r="H142" s="3">
        <v>0.15787369755210784</v>
      </c>
      <c r="I142" s="3">
        <v>0.14888019422604237</v>
      </c>
      <c r="J142" s="3">
        <v>0.14302755633530803</v>
      </c>
      <c r="K142" s="3">
        <v>9.9697889988808699E-2</v>
      </c>
      <c r="L142" s="3">
        <f t="shared" si="4"/>
        <v>0.10140236469096184</v>
      </c>
      <c r="M142" s="3">
        <v>6.1737041352348782E-2</v>
      </c>
      <c r="N142" s="3">
        <v>3.9665323338613064E-2</v>
      </c>
      <c r="O142" s="3">
        <v>3.2707037362815175E-2</v>
      </c>
      <c r="P142" s="3">
        <v>6.9582859757978868E-3</v>
      </c>
      <c r="Q142" s="4">
        <v>133590.14697558613</v>
      </c>
      <c r="R142" s="5">
        <v>8.9591320754716985</v>
      </c>
      <c r="S142" s="11">
        <v>8.5983629101451786</v>
      </c>
      <c r="T142" s="11">
        <v>5.5260599790329126</v>
      </c>
      <c r="U142" s="11">
        <v>11.67066584125744</v>
      </c>
      <c r="V142" s="13">
        <f t="shared" si="5"/>
        <v>1.5675014954654407</v>
      </c>
    </row>
    <row r="143" spans="1:22">
      <c r="A143" s="1" t="s">
        <v>299</v>
      </c>
      <c r="B143" s="1" t="s">
        <v>300</v>
      </c>
      <c r="C143" s="2">
        <v>2020</v>
      </c>
      <c r="D143" s="3">
        <v>4.9457263254315459E-2</v>
      </c>
      <c r="E143" s="3">
        <v>5.1902292329472667E-2</v>
      </c>
      <c r="F143" s="3">
        <v>0.11426042788869176</v>
      </c>
      <c r="G143" s="3">
        <v>0.12847888453721867</v>
      </c>
      <c r="H143" s="3">
        <v>0.1239524146225105</v>
      </c>
      <c r="I143" s="3">
        <v>0.12518344672642251</v>
      </c>
      <c r="J143" s="3">
        <v>0.14565901658243979</v>
      </c>
      <c r="K143" s="3">
        <v>0.12203756820326529</v>
      </c>
      <c r="L143" s="3">
        <f t="shared" si="4"/>
        <v>0.1390686858556634</v>
      </c>
      <c r="M143" s="3">
        <v>9.1489961818646673E-2</v>
      </c>
      <c r="N143" s="3">
        <v>4.7578724037016712E-2</v>
      </c>
      <c r="O143" s="3">
        <v>4.0068467467556892E-2</v>
      </c>
      <c r="P143" s="3">
        <v>7.5102565694598229E-3</v>
      </c>
      <c r="Q143" s="4">
        <v>57767.878810817332</v>
      </c>
      <c r="R143" s="5">
        <v>9.9753793683092979</v>
      </c>
      <c r="S143" s="11">
        <v>11.261643056341709</v>
      </c>
      <c r="T143" s="11">
        <v>10.04151799432233</v>
      </c>
      <c r="U143" s="11">
        <v>12.481768118361099</v>
      </c>
      <c r="V143" s="13">
        <f t="shared" si="5"/>
        <v>0.62251278674458399</v>
      </c>
    </row>
    <row r="144" spans="1:22">
      <c r="A144" s="1" t="s">
        <v>301</v>
      </c>
      <c r="B144" s="1" t="s">
        <v>302</v>
      </c>
      <c r="C144" s="2">
        <v>2020</v>
      </c>
      <c r="D144" s="3">
        <v>5.0651939148101649E-2</v>
      </c>
      <c r="E144" s="3">
        <v>5.0659984421110173E-2</v>
      </c>
      <c r="F144" s="3">
        <v>9.8044443014173643E-2</v>
      </c>
      <c r="G144" s="3">
        <v>0.12059858451813961</v>
      </c>
      <c r="H144" s="3">
        <v>0.14310543833830727</v>
      </c>
      <c r="I144" s="3">
        <v>0.13890105969557839</v>
      </c>
      <c r="J144" s="3">
        <v>0.15001881667809397</v>
      </c>
      <c r="K144" s="3">
        <v>0.11085853712858763</v>
      </c>
      <c r="L144" s="3">
        <f t="shared" si="4"/>
        <v>0.1371611970579073</v>
      </c>
      <c r="M144" s="3">
        <v>8.4387852540679834E-2</v>
      </c>
      <c r="N144" s="3">
        <v>5.2773344517227462E-2</v>
      </c>
      <c r="O144" s="3">
        <v>4.3111724069593106E-2</v>
      </c>
      <c r="P144" s="3">
        <v>9.6616204476343559E-3</v>
      </c>
      <c r="Q144" s="4">
        <v>91991.600458356261</v>
      </c>
      <c r="R144" s="5">
        <v>9.1633391218410267</v>
      </c>
      <c r="S144" s="11">
        <v>8.1928805716576178</v>
      </c>
      <c r="T144" s="11">
        <v>6.3478506881265924</v>
      </c>
      <c r="U144" s="11">
        <v>10.037910455188641</v>
      </c>
      <c r="V144" s="13">
        <f t="shared" si="5"/>
        <v>0.94134177731174706</v>
      </c>
    </row>
    <row r="145" spans="1:22">
      <c r="A145" s="1" t="s">
        <v>303</v>
      </c>
      <c r="B145" s="1" t="s">
        <v>304</v>
      </c>
      <c r="C145" s="2">
        <v>2020</v>
      </c>
      <c r="D145" s="3">
        <v>5.6936890270223597E-2</v>
      </c>
      <c r="E145" s="3">
        <v>6.2446041612708281E-2</v>
      </c>
      <c r="F145" s="3">
        <v>0.1427307260640594</v>
      </c>
      <c r="G145" s="3">
        <v>0.15610161443494777</v>
      </c>
      <c r="H145" s="3">
        <v>0.15109967193300528</v>
      </c>
      <c r="I145" s="3">
        <v>0.14192674609341277</v>
      </c>
      <c r="J145" s="3">
        <v>0.13926659759993093</v>
      </c>
      <c r="K145" s="3">
        <v>8.868060951394284E-2</v>
      </c>
      <c r="L145" s="3">
        <f t="shared" si="4"/>
        <v>6.0811102477769136E-2</v>
      </c>
      <c r="M145" s="3">
        <v>4.1931062764396093E-2</v>
      </c>
      <c r="N145" s="3">
        <v>1.8880039713373046E-2</v>
      </c>
      <c r="O145" s="3">
        <v>1.5507640507640506E-2</v>
      </c>
      <c r="P145" s="3">
        <v>3.3723992057325398E-3</v>
      </c>
      <c r="Q145" s="4">
        <v>15781.395701798192</v>
      </c>
      <c r="R145" s="5" t="s">
        <v>22</v>
      </c>
      <c r="S145" s="11">
        <v>18.47132155173944</v>
      </c>
      <c r="T145" s="11">
        <v>16.67995207850182</v>
      </c>
      <c r="U145" s="11">
        <v>20.262691024977059</v>
      </c>
      <c r="V145" s="13">
        <f t="shared" si="5"/>
        <v>0.91396401695796903</v>
      </c>
    </row>
    <row r="146" spans="1:22">
      <c r="A146" s="1" t="s">
        <v>305</v>
      </c>
      <c r="B146" s="1" t="s">
        <v>306</v>
      </c>
      <c r="C146" s="2">
        <v>2020</v>
      </c>
      <c r="D146" s="3">
        <v>5.7786339263638416E-2</v>
      </c>
      <c r="E146" s="3">
        <v>6.4030319468892663E-2</v>
      </c>
      <c r="F146" s="3">
        <v>0.16182315365283914</v>
      </c>
      <c r="G146" s="3">
        <v>0.16922957698141203</v>
      </c>
      <c r="H146" s="3">
        <v>0.1467790484695729</v>
      </c>
      <c r="I146" s="3">
        <v>0.14577405795978315</v>
      </c>
      <c r="J146" s="3">
        <v>0.12634834176565887</v>
      </c>
      <c r="K146" s="3">
        <v>7.6106196867431045E-2</v>
      </c>
      <c r="L146" s="3">
        <f t="shared" si="4"/>
        <v>5.2122965570771881E-2</v>
      </c>
      <c r="M146" s="3">
        <v>3.6211640914553672E-2</v>
      </c>
      <c r="N146" s="3">
        <v>1.5911324656218213E-2</v>
      </c>
      <c r="O146" s="3">
        <v>1.3534774270766834E-2</v>
      </c>
      <c r="P146" s="3">
        <v>2.3765503854513794E-3</v>
      </c>
      <c r="Q146" s="4">
        <v>27478.389628983146</v>
      </c>
      <c r="R146" s="5" t="s">
        <v>22</v>
      </c>
      <c r="S146" s="11">
        <v>19.693077256019649</v>
      </c>
      <c r="T146" s="11">
        <v>17.727427550945968</v>
      </c>
      <c r="U146" s="11">
        <v>21.658726961093318</v>
      </c>
      <c r="V146" s="13">
        <f t="shared" si="5"/>
        <v>1.0028825025886097</v>
      </c>
    </row>
    <row r="147" spans="1:22">
      <c r="A147" s="1" t="s">
        <v>307</v>
      </c>
      <c r="B147" s="1" t="s">
        <v>308</v>
      </c>
      <c r="C147" s="2">
        <v>2020</v>
      </c>
      <c r="D147" s="3">
        <v>5.3827491244883195E-2</v>
      </c>
      <c r="E147" s="3">
        <v>5.5963276604689118E-2</v>
      </c>
      <c r="F147" s="3">
        <v>0.13001036719832701</v>
      </c>
      <c r="G147" s="3">
        <v>0.13198049114156749</v>
      </c>
      <c r="H147" s="3">
        <v>0.13300474183538599</v>
      </c>
      <c r="I147" s="3">
        <v>0.13678823483307387</v>
      </c>
      <c r="J147" s="3">
        <v>0.14066969963625742</v>
      </c>
      <c r="K147" s="3">
        <v>0.11960219884357644</v>
      </c>
      <c r="L147" s="3">
        <f t="shared" si="4"/>
        <v>9.8153498662239547E-2</v>
      </c>
      <c r="M147" s="3">
        <v>6.8699611319128023E-2</v>
      </c>
      <c r="N147" s="3">
        <v>2.9453887343111516E-2</v>
      </c>
      <c r="O147" s="3">
        <v>2.6040905900752781E-2</v>
      </c>
      <c r="P147" s="3">
        <v>3.4129814423587337E-3</v>
      </c>
      <c r="Q147" s="4">
        <v>17225.462304409673</v>
      </c>
      <c r="R147" s="5" t="s">
        <v>22</v>
      </c>
      <c r="S147" s="11">
        <v>16.346198395137559</v>
      </c>
      <c r="T147" s="11">
        <v>14.90369304968341</v>
      </c>
      <c r="U147" s="11">
        <v>17.788703740591711</v>
      </c>
      <c r="V147" s="13">
        <f t="shared" si="5"/>
        <v>0.73597211502762772</v>
      </c>
    </row>
    <row r="148" spans="1:22">
      <c r="A148" s="1" t="s">
        <v>309</v>
      </c>
      <c r="B148" s="1" t="s">
        <v>310</v>
      </c>
      <c r="C148" s="2">
        <v>2020</v>
      </c>
      <c r="D148" s="3">
        <v>5.0477589968336491E-2</v>
      </c>
      <c r="E148" s="3">
        <v>5.5346846716901932E-2</v>
      </c>
      <c r="F148" s="3">
        <v>0.11119941440785346</v>
      </c>
      <c r="G148" s="3">
        <v>0.12797815674748592</v>
      </c>
      <c r="H148" s="3">
        <v>0.13255831630931122</v>
      </c>
      <c r="I148" s="3">
        <v>0.14277153499721884</v>
      </c>
      <c r="J148" s="3">
        <v>0.16957257861417063</v>
      </c>
      <c r="K148" s="3">
        <v>0.10252340165182722</v>
      </c>
      <c r="L148" s="3">
        <f t="shared" si="4"/>
        <v>0.10757216058689478</v>
      </c>
      <c r="M148" s="3">
        <v>7.0421313798492841E-2</v>
      </c>
      <c r="N148" s="3">
        <v>3.7150846788401942E-2</v>
      </c>
      <c r="O148" s="3">
        <v>3.0611250738671204E-2</v>
      </c>
      <c r="P148" s="3">
        <v>6.5395960497307368E-3</v>
      </c>
      <c r="Q148" s="4">
        <v>9499.5902023043182</v>
      </c>
      <c r="R148" s="5">
        <v>15.423243902439026</v>
      </c>
      <c r="S148" s="11">
        <v>14.092445525789399</v>
      </c>
      <c r="T148" s="11">
        <v>11.57881704126766</v>
      </c>
      <c r="U148" s="11">
        <v>16.606074010311129</v>
      </c>
      <c r="V148" s="13">
        <f t="shared" si="5"/>
        <v>1.282463512511089</v>
      </c>
    </row>
    <row r="149" spans="1:22">
      <c r="A149" s="1" t="s">
        <v>311</v>
      </c>
      <c r="B149" s="1" t="s">
        <v>312</v>
      </c>
      <c r="C149" s="2">
        <v>2020</v>
      </c>
      <c r="D149" s="3">
        <v>6.4025724187264321E-2</v>
      </c>
      <c r="E149" s="3">
        <v>6.4303523185798947E-2</v>
      </c>
      <c r="F149" s="3">
        <v>0.15317836779198418</v>
      </c>
      <c r="G149" s="3">
        <v>0.18073602844661749</v>
      </c>
      <c r="H149" s="3">
        <v>0.14888637326462445</v>
      </c>
      <c r="I149" s="3">
        <v>0.12451645611817573</v>
      </c>
      <c r="J149" s="3">
        <v>0.12613463528463983</v>
      </c>
      <c r="K149" s="3">
        <v>7.938106383126492E-2</v>
      </c>
      <c r="L149" s="3">
        <f t="shared" si="4"/>
        <v>5.8837827889630469E-2</v>
      </c>
      <c r="M149" s="3">
        <v>4.1183701532755981E-2</v>
      </c>
      <c r="N149" s="3">
        <v>1.7654126356874487E-2</v>
      </c>
      <c r="O149" s="3">
        <v>1.6042892165373746E-2</v>
      </c>
      <c r="P149" s="3">
        <v>1.6112341915007404E-3</v>
      </c>
      <c r="Q149" s="4">
        <v>7653.1718704286777</v>
      </c>
      <c r="R149" s="5" t="s">
        <v>22</v>
      </c>
      <c r="S149" s="11">
        <v>19.304897967983941</v>
      </c>
      <c r="T149" s="11">
        <v>17.81785798683838</v>
      </c>
      <c r="U149" s="11">
        <v>20.791937949129501</v>
      </c>
      <c r="V149" s="13">
        <f t="shared" si="5"/>
        <v>0.75869386793140847</v>
      </c>
    </row>
    <row r="150" spans="1:22">
      <c r="A150" s="1" t="s">
        <v>313</v>
      </c>
      <c r="B150" s="1" t="s">
        <v>314</v>
      </c>
      <c r="C150" s="2">
        <v>2020</v>
      </c>
      <c r="D150" s="3">
        <v>9.2936070271604165E-2</v>
      </c>
      <c r="E150" s="3">
        <v>9.3409493844970742E-2</v>
      </c>
      <c r="F150" s="3">
        <v>0.17893470104790013</v>
      </c>
      <c r="G150" s="3">
        <v>0.17119523701793232</v>
      </c>
      <c r="H150" s="3">
        <v>0.1462179274847816</v>
      </c>
      <c r="I150" s="3">
        <v>0.11822493479005054</v>
      </c>
      <c r="J150" s="3">
        <v>9.362540954093726E-2</v>
      </c>
      <c r="K150" s="3">
        <v>6.1689432590369658E-2</v>
      </c>
      <c r="L150" s="3">
        <f t="shared" si="4"/>
        <v>4.3766793411452974E-2</v>
      </c>
      <c r="M150" s="3">
        <v>2.8962613265396696E-2</v>
      </c>
      <c r="N150" s="3">
        <v>1.4804180146056277E-2</v>
      </c>
      <c r="O150" s="3">
        <v>1.255488406531708E-2</v>
      </c>
      <c r="P150" s="3">
        <v>2.2492960807391966E-3</v>
      </c>
      <c r="Q150" s="4">
        <v>8476.7521573097802</v>
      </c>
      <c r="R150" s="5">
        <v>22.343186991869917</v>
      </c>
      <c r="S150" s="11">
        <v>19.453230709122359</v>
      </c>
      <c r="T150" s="11">
        <v>18.55532629158705</v>
      </c>
      <c r="U150" s="11">
        <v>20.35113512665767</v>
      </c>
      <c r="V150" s="13">
        <f t="shared" si="5"/>
        <v>0.45811449874250509</v>
      </c>
    </row>
    <row r="151" spans="1:22">
      <c r="A151" s="1" t="s">
        <v>315</v>
      </c>
      <c r="B151" s="1" t="s">
        <v>316</v>
      </c>
      <c r="C151" s="2">
        <v>2020</v>
      </c>
      <c r="D151" s="3">
        <v>8.2098121507645797E-2</v>
      </c>
      <c r="E151" s="3">
        <v>8.2255808123691015E-2</v>
      </c>
      <c r="F151" s="3">
        <v>0.1473399480847141</v>
      </c>
      <c r="G151" s="3">
        <v>0.16094547277682089</v>
      </c>
      <c r="H151" s="3">
        <v>0.17136896242206645</v>
      </c>
      <c r="I151" s="3">
        <v>0.10786168862149553</v>
      </c>
      <c r="J151" s="3">
        <v>0.10521740536781414</v>
      </c>
      <c r="K151" s="3">
        <v>7.8410680640126823E-2</v>
      </c>
      <c r="L151" s="3">
        <f t="shared" si="4"/>
        <v>6.4501912455625365E-2</v>
      </c>
      <c r="M151" s="3">
        <v>3.9348875573130201E-2</v>
      </c>
      <c r="N151" s="3">
        <v>2.5153036882495171E-2</v>
      </c>
      <c r="O151" s="3">
        <v>2.1425163549323566E-2</v>
      </c>
      <c r="P151" s="3">
        <v>3.7278733331716045E-3</v>
      </c>
      <c r="Q151" s="4">
        <v>9010.572244662606</v>
      </c>
      <c r="R151" s="5" t="s">
        <v>22</v>
      </c>
      <c r="S151" s="11">
        <v>17.05585617531111</v>
      </c>
      <c r="T151" s="11">
        <v>15.57782734844865</v>
      </c>
      <c r="U151" s="11">
        <v>18.533885002173559</v>
      </c>
      <c r="V151" s="13">
        <f t="shared" si="5"/>
        <v>0.75409634023594607</v>
      </c>
    </row>
    <row r="152" spans="1:22">
      <c r="A152" s="1" t="s">
        <v>317</v>
      </c>
      <c r="B152" s="1" t="s">
        <v>318</v>
      </c>
      <c r="C152" s="2">
        <v>2020</v>
      </c>
      <c r="D152" s="3">
        <v>0.11279016439795113</v>
      </c>
      <c r="E152" s="3">
        <v>0.10886947117626507</v>
      </c>
      <c r="F152" s="3">
        <v>0.20554110727069905</v>
      </c>
      <c r="G152" s="3">
        <v>0.18321494367792707</v>
      </c>
      <c r="H152" s="3">
        <v>0.14910865818242239</v>
      </c>
      <c r="I152" s="3">
        <v>0.10089506745121515</v>
      </c>
      <c r="J152" s="3">
        <v>6.9819303009785769E-2</v>
      </c>
      <c r="K152" s="3">
        <v>4.4167574711557488E-2</v>
      </c>
      <c r="L152" s="3">
        <f t="shared" si="4"/>
        <v>2.5593710122177357E-2</v>
      </c>
      <c r="M152" s="3">
        <v>2.0191563458507703E-2</v>
      </c>
      <c r="N152" s="3">
        <v>5.4021466636696531E-3</v>
      </c>
      <c r="O152" s="3">
        <v>5.131247771529378E-3</v>
      </c>
      <c r="P152" s="3">
        <v>2.7089889214027517E-4</v>
      </c>
      <c r="Q152" s="4">
        <v>1829.5930441721093</v>
      </c>
      <c r="R152" s="5">
        <v>23.43367978047414</v>
      </c>
      <c r="S152" s="11">
        <v>20.51853171060613</v>
      </c>
      <c r="T152" s="11">
        <v>19.469485219169741</v>
      </c>
      <c r="U152" s="11">
        <v>21.567578202042519</v>
      </c>
      <c r="V152" s="13">
        <f t="shared" si="5"/>
        <v>0.53522780175325968</v>
      </c>
    </row>
    <row r="153" spans="1:22">
      <c r="A153" s="1" t="s">
        <v>319</v>
      </c>
      <c r="B153" s="1" t="s">
        <v>320</v>
      </c>
      <c r="C153" s="2">
        <v>2020</v>
      </c>
      <c r="D153" s="3">
        <v>6.173426054238787E-2</v>
      </c>
      <c r="E153" s="3">
        <v>6.9484127539878149E-2</v>
      </c>
      <c r="F153" s="3">
        <v>0.15846045761372665</v>
      </c>
      <c r="G153" s="3">
        <v>0.18637405464510709</v>
      </c>
      <c r="H153" s="3">
        <v>0.1701255001222329</v>
      </c>
      <c r="I153" s="3">
        <v>0.13049509552691418</v>
      </c>
      <c r="J153" s="3">
        <v>0.11125143617005247</v>
      </c>
      <c r="K153" s="3">
        <v>6.9318904828704647E-2</v>
      </c>
      <c r="L153" s="3">
        <f t="shared" si="4"/>
        <v>4.2756163010996003E-2</v>
      </c>
      <c r="M153" s="3">
        <v>3.229625353956863E-2</v>
      </c>
      <c r="N153" s="3">
        <v>1.0459909471427374E-2</v>
      </c>
      <c r="O153" s="3">
        <v>9.4815144682443547E-3</v>
      </c>
      <c r="P153" s="3">
        <v>9.7839500318301913E-4</v>
      </c>
      <c r="Q153" s="4">
        <v>5183.581304586759</v>
      </c>
      <c r="R153" s="5">
        <v>17.425637542449667</v>
      </c>
      <c r="S153" s="11">
        <v>21.363888613877421</v>
      </c>
      <c r="T153" s="11">
        <v>19.798430402475311</v>
      </c>
      <c r="U153" s="11">
        <v>22.92934682527952</v>
      </c>
      <c r="V153" s="13">
        <f t="shared" si="5"/>
        <v>0.79870316908270633</v>
      </c>
    </row>
    <row r="154" spans="1:22">
      <c r="A154" s="1" t="s">
        <v>321</v>
      </c>
      <c r="B154" s="1" t="s">
        <v>322</v>
      </c>
      <c r="C154" s="2">
        <v>2020</v>
      </c>
      <c r="D154" s="3">
        <v>5.8738036058503716E-2</v>
      </c>
      <c r="E154" s="3">
        <v>5.9170425666647153E-2</v>
      </c>
      <c r="F154" s="3">
        <v>0.14271646679108332</v>
      </c>
      <c r="G154" s="3">
        <v>0.1771067834955492</v>
      </c>
      <c r="H154" s="3">
        <v>0.16043049267308837</v>
      </c>
      <c r="I154" s="3">
        <v>0.14047362004948771</v>
      </c>
      <c r="J154" s="3">
        <v>0.12664831103039842</v>
      </c>
      <c r="K154" s="3">
        <v>7.7746441154563958E-2</v>
      </c>
      <c r="L154" s="3">
        <f t="shared" si="4"/>
        <v>5.6969423080678323E-2</v>
      </c>
      <c r="M154" s="3">
        <v>4.0552566023103552E-2</v>
      </c>
      <c r="N154" s="3">
        <v>1.6416857057574771E-2</v>
      </c>
      <c r="O154" s="3">
        <v>1.4589662261871887E-2</v>
      </c>
      <c r="P154" s="3">
        <v>1.8271947957028845E-3</v>
      </c>
      <c r="Q154" s="4">
        <v>9414.2262308598329</v>
      </c>
      <c r="R154" s="5" t="s">
        <v>22</v>
      </c>
      <c r="S154" s="11">
        <v>19.513275660950161</v>
      </c>
      <c r="T154" s="11">
        <v>18.069372485160571</v>
      </c>
      <c r="U154" s="11">
        <v>20.95717883673974</v>
      </c>
      <c r="V154" s="13">
        <f t="shared" si="5"/>
        <v>0.73668529377019609</v>
      </c>
    </row>
    <row r="155" spans="1:22">
      <c r="A155" s="1" t="s">
        <v>323</v>
      </c>
      <c r="B155" s="1" t="s">
        <v>324</v>
      </c>
      <c r="C155" s="2">
        <v>2020</v>
      </c>
      <c r="D155" s="3">
        <v>6.9834898334647441E-2</v>
      </c>
      <c r="E155" s="3">
        <v>7.7977683798055072E-2</v>
      </c>
      <c r="F155" s="3">
        <v>0.14786514706233719</v>
      </c>
      <c r="G155" s="3">
        <v>0.15369985425178598</v>
      </c>
      <c r="H155" s="3">
        <v>0.13841779561799628</v>
      </c>
      <c r="I155" s="3">
        <v>0.13246840130934459</v>
      </c>
      <c r="J155" s="3">
        <v>0.12246672878885621</v>
      </c>
      <c r="K155" s="3">
        <v>8.7100088404654372E-2</v>
      </c>
      <c r="L155" s="3">
        <f t="shared" si="4"/>
        <v>7.0169402432322642E-2</v>
      </c>
      <c r="M155" s="3">
        <v>4.4226220342627756E-2</v>
      </c>
      <c r="N155" s="3">
        <v>2.5943182089694886E-2</v>
      </c>
      <c r="O155" s="3">
        <v>2.1522949370415503E-2</v>
      </c>
      <c r="P155" s="3">
        <v>4.4202327192793822E-3</v>
      </c>
      <c r="Q155" s="4">
        <v>8666.3870410488398</v>
      </c>
      <c r="R155" s="5" t="s">
        <v>22</v>
      </c>
      <c r="S155" s="11">
        <v>18.286392753759291</v>
      </c>
      <c r="T155" s="11">
        <v>16.997606882138619</v>
      </c>
      <c r="U155" s="11">
        <v>19.575178625379969</v>
      </c>
      <c r="V155" s="13">
        <f t="shared" si="5"/>
        <v>0.65754381205136481</v>
      </c>
    </row>
    <row r="156" spans="1:22">
      <c r="A156" s="1" t="s">
        <v>325</v>
      </c>
      <c r="B156" s="1" t="s">
        <v>326</v>
      </c>
      <c r="C156" s="2">
        <v>2020</v>
      </c>
      <c r="D156" s="3">
        <v>6.194195950721508E-2</v>
      </c>
      <c r="E156" s="3">
        <v>6.6663834266378716E-2</v>
      </c>
      <c r="F156" s="3">
        <v>0.13060362402323367</v>
      </c>
      <c r="G156" s="3">
        <v>0.1356963456108006</v>
      </c>
      <c r="H156" s="3">
        <v>0.17851169880123607</v>
      </c>
      <c r="I156" s="3">
        <v>0.14363233599908318</v>
      </c>
      <c r="J156" s="3">
        <v>0.12274931215488359</v>
      </c>
      <c r="K156" s="3">
        <v>9.6488021252223985E-2</v>
      </c>
      <c r="L156" s="3">
        <f t="shared" si="4"/>
        <v>6.3712868384945637E-2</v>
      </c>
      <c r="M156" s="3">
        <v>4.6091057058374484E-2</v>
      </c>
      <c r="N156" s="3">
        <v>1.7621811326571153E-2</v>
      </c>
      <c r="O156" s="3">
        <v>1.4722882566707975E-2</v>
      </c>
      <c r="P156" s="3">
        <v>2.8989287598631766E-3</v>
      </c>
      <c r="Q156" s="4">
        <v>16032.502768099232</v>
      </c>
      <c r="R156" s="5" t="s">
        <v>22</v>
      </c>
      <c r="S156" s="11">
        <v>17.672413717587041</v>
      </c>
      <c r="T156" s="11">
        <v>16.175684260623509</v>
      </c>
      <c r="U156" s="11">
        <v>19.16914317455058</v>
      </c>
      <c r="V156" s="13">
        <f t="shared" si="5"/>
        <v>0.76363747804262028</v>
      </c>
    </row>
    <row r="157" spans="1:22">
      <c r="A157" s="1" t="s">
        <v>327</v>
      </c>
      <c r="B157" s="1" t="s">
        <v>328</v>
      </c>
      <c r="C157" s="2">
        <v>2020</v>
      </c>
      <c r="D157" s="3">
        <v>9.6706805546939223E-2</v>
      </c>
      <c r="E157" s="3">
        <v>9.5238155527504947E-2</v>
      </c>
      <c r="F157" s="3">
        <v>0.19532918650715786</v>
      </c>
      <c r="G157" s="3">
        <v>0.19127140778966911</v>
      </c>
      <c r="H157" s="3">
        <v>0.15387274147581609</v>
      </c>
      <c r="I157" s="3">
        <v>0.11300882076265986</v>
      </c>
      <c r="J157" s="3">
        <v>7.9553986182029066E-2</v>
      </c>
      <c r="K157" s="3">
        <v>4.5882652331292004E-2</v>
      </c>
      <c r="L157" s="3">
        <f t="shared" si="4"/>
        <v>2.9136243876932207E-2</v>
      </c>
      <c r="M157" s="3">
        <v>2.0388913718077446E-2</v>
      </c>
      <c r="N157" s="3">
        <v>8.7473301588547603E-3</v>
      </c>
      <c r="O157" s="3">
        <v>7.6078603161902235E-3</v>
      </c>
      <c r="P157" s="3">
        <v>1.1394698426645368E-3</v>
      </c>
      <c r="Q157" s="4">
        <v>6228.2673092835303</v>
      </c>
      <c r="R157" s="5" t="s">
        <v>22</v>
      </c>
      <c r="S157" s="11">
        <v>21.11122528167822</v>
      </c>
      <c r="T157" s="11">
        <v>19.912176543023751</v>
      </c>
      <c r="U157" s="11">
        <v>22.310274020332681</v>
      </c>
      <c r="V157" s="13">
        <f t="shared" si="5"/>
        <v>0.61175956053799241</v>
      </c>
    </row>
    <row r="158" spans="1:22">
      <c r="A158" s="1" t="s">
        <v>329</v>
      </c>
      <c r="B158" s="1" t="s">
        <v>330</v>
      </c>
      <c r="C158" s="2">
        <v>2020</v>
      </c>
      <c r="D158" s="3">
        <v>6.5937063558135153E-2</v>
      </c>
      <c r="E158" s="3">
        <v>7.0618013880254266E-2</v>
      </c>
      <c r="F158" s="3">
        <v>0.14551321903415995</v>
      </c>
      <c r="G158" s="3">
        <v>0.16047709348139458</v>
      </c>
      <c r="H158" s="3">
        <v>0.16200390193056755</v>
      </c>
      <c r="I158" s="3">
        <v>0.13026641070210354</v>
      </c>
      <c r="J158" s="3">
        <v>0.11613562478223657</v>
      </c>
      <c r="K158" s="3">
        <v>8.2588000831526981E-2</v>
      </c>
      <c r="L158" s="3">
        <f t="shared" si="4"/>
        <v>6.6460671799621535E-2</v>
      </c>
      <c r="M158" s="3">
        <v>4.5918734829756572E-2</v>
      </c>
      <c r="N158" s="3">
        <v>2.0541936969864959E-2</v>
      </c>
      <c r="O158" s="3">
        <v>1.8167302836853826E-2</v>
      </c>
      <c r="P158" s="3">
        <v>2.3746341330111325E-3</v>
      </c>
      <c r="Q158" s="4">
        <v>12472.443729495424</v>
      </c>
      <c r="R158" s="5">
        <v>21.532874142862852</v>
      </c>
      <c r="S158" s="11">
        <v>18.374784948917391</v>
      </c>
      <c r="T158" s="11">
        <v>17.347589696340659</v>
      </c>
      <c r="U158" s="11">
        <v>19.40198020149413</v>
      </c>
      <c r="V158" s="13">
        <f t="shared" si="5"/>
        <v>0.52407921049833439</v>
      </c>
    </row>
    <row r="159" spans="1:22">
      <c r="A159" s="1" t="s">
        <v>331</v>
      </c>
      <c r="B159" s="1" t="s">
        <v>332</v>
      </c>
      <c r="C159" s="2">
        <v>2020</v>
      </c>
      <c r="D159" s="3">
        <v>8.2161306434360537E-2</v>
      </c>
      <c r="E159" s="3">
        <v>8.9080003578732345E-2</v>
      </c>
      <c r="F159" s="3">
        <v>0.18605514839264545</v>
      </c>
      <c r="G159" s="3">
        <v>0.1985264426526416</v>
      </c>
      <c r="H159" s="3">
        <v>0.13250844506145265</v>
      </c>
      <c r="I159" s="3">
        <v>0.11164492809242919</v>
      </c>
      <c r="J159" s="3">
        <v>8.6375851756574362E-2</v>
      </c>
      <c r="K159" s="3">
        <v>5.9545767966245493E-2</v>
      </c>
      <c r="L159" s="3">
        <f t="shared" si="4"/>
        <v>5.4102106064918394E-2</v>
      </c>
      <c r="M159" s="3">
        <v>3.6540176276405267E-2</v>
      </c>
      <c r="N159" s="3">
        <v>1.7561929788513127E-2</v>
      </c>
      <c r="O159" s="3">
        <v>1.499309282408544E-2</v>
      </c>
      <c r="P159" s="3">
        <v>2.5688369644276871E-3</v>
      </c>
      <c r="Q159" s="4">
        <v>4551.1846614129781</v>
      </c>
      <c r="R159" s="5">
        <v>22.688142857142857</v>
      </c>
      <c r="S159" s="11">
        <v>21.421753044545131</v>
      </c>
      <c r="T159" s="11">
        <v>19.567441808016419</v>
      </c>
      <c r="U159" s="11">
        <v>23.27606428107384</v>
      </c>
      <c r="V159" s="13">
        <f t="shared" si="5"/>
        <v>0.94607716149424004</v>
      </c>
    </row>
    <row r="160" spans="1:22">
      <c r="A160" s="1" t="s">
        <v>333</v>
      </c>
      <c r="B160" s="1" t="s">
        <v>334</v>
      </c>
      <c r="C160" s="2">
        <v>2020</v>
      </c>
      <c r="D160" s="3">
        <v>0.11308373167485269</v>
      </c>
      <c r="E160" s="3">
        <v>0.11255973538936317</v>
      </c>
      <c r="F160" s="3">
        <v>0.21780586951288775</v>
      </c>
      <c r="G160" s="3">
        <v>0.19216904311384195</v>
      </c>
      <c r="H160" s="3">
        <v>0.14197785329526602</v>
      </c>
      <c r="I160" s="3">
        <v>9.2937030569262571E-2</v>
      </c>
      <c r="J160" s="3">
        <v>5.8846286081295412E-2</v>
      </c>
      <c r="K160" s="3">
        <v>3.9665447550739259E-2</v>
      </c>
      <c r="L160" s="3">
        <f t="shared" si="4"/>
        <v>3.0955002812491625E-2</v>
      </c>
      <c r="M160" s="3">
        <v>2.0737910368125834E-2</v>
      </c>
      <c r="N160" s="3">
        <v>1.0217092444365789E-2</v>
      </c>
      <c r="O160" s="3">
        <v>8.4021116854483407E-3</v>
      </c>
      <c r="P160" s="3">
        <v>1.8149807589174481E-3</v>
      </c>
      <c r="Q160" s="4">
        <v>5025.5422907778957</v>
      </c>
      <c r="R160" s="5" t="s">
        <v>22</v>
      </c>
      <c r="S160" s="11">
        <v>21.060223704737648</v>
      </c>
      <c r="T160" s="11">
        <v>19.5794035706096</v>
      </c>
      <c r="U160" s="11">
        <v>22.54104383886569</v>
      </c>
      <c r="V160" s="13">
        <f t="shared" si="5"/>
        <v>0.75552047659594146</v>
      </c>
    </row>
    <row r="161" spans="1:22">
      <c r="A161" s="1" t="s">
        <v>335</v>
      </c>
      <c r="B161" s="1" t="s">
        <v>336</v>
      </c>
      <c r="C161" s="2">
        <v>2020</v>
      </c>
      <c r="D161" s="3">
        <v>0.10387903767357526</v>
      </c>
      <c r="E161" s="3">
        <v>0.10225856898645028</v>
      </c>
      <c r="F161" s="3">
        <v>0.2106058005902727</v>
      </c>
      <c r="G161" s="3">
        <v>0.1918811475826889</v>
      </c>
      <c r="H161" s="3">
        <v>0.15207143261504938</v>
      </c>
      <c r="I161" s="3">
        <v>0.10926372214010543</v>
      </c>
      <c r="J161" s="3">
        <v>6.5572420535829581E-2</v>
      </c>
      <c r="K161" s="3">
        <v>4.1074464991918906E-2</v>
      </c>
      <c r="L161" s="3">
        <f t="shared" si="4"/>
        <v>2.3393404884109622E-2</v>
      </c>
      <c r="M161" s="3">
        <v>1.8009905981793889E-2</v>
      </c>
      <c r="N161" s="3">
        <v>5.383498902315733E-3</v>
      </c>
      <c r="O161" s="3">
        <v>4.9392581114574606E-3</v>
      </c>
      <c r="P161" s="3">
        <v>4.4424079085827247E-4</v>
      </c>
      <c r="Q161" s="4">
        <v>2771.7174605094606</v>
      </c>
      <c r="R161" s="5" t="s">
        <v>22</v>
      </c>
      <c r="S161" s="11">
        <v>22.047335239208351</v>
      </c>
      <c r="T161" s="11">
        <v>20.547415088554409</v>
      </c>
      <c r="U161" s="11">
        <v>23.54725538986229</v>
      </c>
      <c r="V161" s="13">
        <f t="shared" si="5"/>
        <v>0.76526538298670432</v>
      </c>
    </row>
    <row r="162" spans="1:22">
      <c r="A162" s="1" t="s">
        <v>337</v>
      </c>
      <c r="B162" s="1" t="s">
        <v>338</v>
      </c>
      <c r="C162" s="2">
        <v>2020</v>
      </c>
      <c r="D162" s="3">
        <v>8.0281316331871327E-2</v>
      </c>
      <c r="E162" s="3">
        <v>8.6235273576287047E-2</v>
      </c>
      <c r="F162" s="3">
        <v>0.17335781308131362</v>
      </c>
      <c r="G162" s="3">
        <v>0.16487390109778577</v>
      </c>
      <c r="H162" s="3">
        <v>0.14783823097805807</v>
      </c>
      <c r="I162" s="3">
        <v>0.12994805727599429</v>
      </c>
      <c r="J162" s="3">
        <v>0.10019810068630171</v>
      </c>
      <c r="K162" s="3">
        <v>6.5643845206913354E-2</v>
      </c>
      <c r="L162" s="3">
        <f t="shared" si="4"/>
        <v>5.1623461765474665E-2</v>
      </c>
      <c r="M162" s="3">
        <v>3.4331593747714127E-2</v>
      </c>
      <c r="N162" s="3">
        <v>1.7291868017760538E-2</v>
      </c>
      <c r="O162" s="3">
        <v>1.4338927418001737E-2</v>
      </c>
      <c r="P162" s="3">
        <v>2.9529405997587993E-3</v>
      </c>
      <c r="Q162" s="4">
        <v>10045.680500496319</v>
      </c>
      <c r="R162" s="5">
        <v>21.177832013349072</v>
      </c>
      <c r="S162" s="11">
        <v>19.778085684615029</v>
      </c>
      <c r="T162" s="11">
        <v>18.705256859701802</v>
      </c>
      <c r="U162" s="11">
        <v>20.850914509528259</v>
      </c>
      <c r="V162" s="13">
        <f t="shared" si="5"/>
        <v>0.5473616453638922</v>
      </c>
    </row>
    <row r="163" spans="1:22">
      <c r="A163" s="1" t="s">
        <v>339</v>
      </c>
      <c r="B163" s="1" t="s">
        <v>340</v>
      </c>
      <c r="C163" s="2">
        <v>2020</v>
      </c>
      <c r="D163" s="3">
        <v>0.10354711673678198</v>
      </c>
      <c r="E163" s="3">
        <v>0.10215004065708239</v>
      </c>
      <c r="F163" s="3">
        <v>0.19463718762375765</v>
      </c>
      <c r="G163" s="3">
        <v>0.18783357439439374</v>
      </c>
      <c r="H163" s="3">
        <v>0.15099708099392598</v>
      </c>
      <c r="I163" s="3">
        <v>0.11163508967834096</v>
      </c>
      <c r="J163" s="3">
        <v>7.3195996000826241E-2</v>
      </c>
      <c r="K163" s="3">
        <v>4.5267278038862498E-2</v>
      </c>
      <c r="L163" s="3">
        <f t="shared" si="4"/>
        <v>3.0736635876028574E-2</v>
      </c>
      <c r="M163" s="3">
        <v>2.2394736567491309E-2</v>
      </c>
      <c r="N163" s="3">
        <v>8.3418993085372633E-3</v>
      </c>
      <c r="O163" s="3">
        <v>7.8320483198711412E-3</v>
      </c>
      <c r="P163" s="3">
        <v>5.0985098866612136E-4</v>
      </c>
      <c r="Q163" s="4">
        <v>2045.5354018901407</v>
      </c>
      <c r="R163" s="5">
        <v>21.115765874999997</v>
      </c>
      <c r="S163" s="11">
        <v>20.940998398053701</v>
      </c>
      <c r="T163" s="11">
        <v>19.786565988113122</v>
      </c>
      <c r="U163" s="11">
        <v>22.09543080799429</v>
      </c>
      <c r="V163" s="13">
        <f t="shared" si="5"/>
        <v>0.5889961275207064</v>
      </c>
    </row>
    <row r="164" spans="1:22">
      <c r="A164" s="1" t="s">
        <v>341</v>
      </c>
      <c r="B164" s="1" t="s">
        <v>342</v>
      </c>
      <c r="C164" s="2">
        <v>2020</v>
      </c>
      <c r="D164" s="3">
        <v>9.0200567180976451E-2</v>
      </c>
      <c r="E164" s="3">
        <v>9.059363754604402E-2</v>
      </c>
      <c r="F164" s="3">
        <v>0.16860343473174869</v>
      </c>
      <c r="G164" s="3">
        <v>0.15717179352209332</v>
      </c>
      <c r="H164" s="3">
        <v>0.14564281616753369</v>
      </c>
      <c r="I164" s="3">
        <v>0.12553789572062107</v>
      </c>
      <c r="J164" s="3">
        <v>0.10161555878689824</v>
      </c>
      <c r="K164" s="3">
        <v>6.5730656216769948E-2</v>
      </c>
      <c r="L164" s="3">
        <f t="shared" si="4"/>
        <v>5.490364012731476E-2</v>
      </c>
      <c r="M164" s="3">
        <v>3.6417457028013141E-2</v>
      </c>
      <c r="N164" s="3">
        <v>1.8486183099301615E-2</v>
      </c>
      <c r="O164" s="3">
        <v>1.5219600705244616E-2</v>
      </c>
      <c r="P164" s="3">
        <v>3.2665823940570002E-3</v>
      </c>
      <c r="Q164" s="4">
        <v>14617.604481637187</v>
      </c>
      <c r="R164" s="5">
        <v>21.505058333333334</v>
      </c>
      <c r="S164" s="11">
        <v>17.919261961353211</v>
      </c>
      <c r="T164" s="11">
        <v>17.142639201378291</v>
      </c>
      <c r="U164" s="11">
        <v>18.695884721328142</v>
      </c>
      <c r="V164" s="13">
        <f t="shared" si="5"/>
        <v>0.39623610202802317</v>
      </c>
    </row>
    <row r="165" spans="1:22">
      <c r="A165" s="1" t="s">
        <v>343</v>
      </c>
      <c r="B165" s="1" t="s">
        <v>344</v>
      </c>
      <c r="C165" s="2">
        <v>2020</v>
      </c>
      <c r="D165" s="3">
        <v>7.6391265997856991E-2</v>
      </c>
      <c r="E165" s="3">
        <v>8.1524378080200313E-2</v>
      </c>
      <c r="F165" s="3">
        <v>0.15577748945555414</v>
      </c>
      <c r="G165" s="3">
        <v>0.1557091441803754</v>
      </c>
      <c r="H165" s="3">
        <v>0.14454175270148131</v>
      </c>
      <c r="I165" s="3">
        <v>0.12821241667116676</v>
      </c>
      <c r="J165" s="3">
        <v>9.7998198420322619E-2</v>
      </c>
      <c r="K165" s="3">
        <v>7.9535992424909899E-2</v>
      </c>
      <c r="L165" s="3">
        <f t="shared" si="4"/>
        <v>8.0309362068132467E-2</v>
      </c>
      <c r="M165" s="3">
        <v>5.1888840917423629E-2</v>
      </c>
      <c r="N165" s="3">
        <v>2.8420521150708835E-2</v>
      </c>
      <c r="O165" s="3">
        <v>2.2760997238833118E-2</v>
      </c>
      <c r="P165" s="3">
        <v>5.6595239118757178E-3</v>
      </c>
      <c r="Q165" s="4">
        <v>10636.120195618318</v>
      </c>
      <c r="R165" s="5">
        <v>14.678845967950746</v>
      </c>
      <c r="S165" s="11">
        <v>18.16814914569359</v>
      </c>
      <c r="T165" s="11">
        <v>17.163179099794309</v>
      </c>
      <c r="U165" s="11">
        <v>19.173119191592878</v>
      </c>
      <c r="V165" s="13">
        <f t="shared" si="5"/>
        <v>0.5127398193363697</v>
      </c>
    </row>
    <row r="166" spans="1:22">
      <c r="A166" s="1" t="s">
        <v>345</v>
      </c>
      <c r="B166" s="1" t="s">
        <v>346</v>
      </c>
      <c r="C166" s="2">
        <v>2020</v>
      </c>
      <c r="D166" s="3">
        <v>0.10642847340711363</v>
      </c>
      <c r="E166" s="3">
        <v>0.10501399025918048</v>
      </c>
      <c r="F166" s="3">
        <v>0.2000000502674143</v>
      </c>
      <c r="G166" s="3">
        <v>0.18133429321753514</v>
      </c>
      <c r="H166" s="3">
        <v>0.14718445510374278</v>
      </c>
      <c r="I166" s="3">
        <v>0.10774175149432458</v>
      </c>
      <c r="J166" s="3">
        <v>7.5529387084391136E-2</v>
      </c>
      <c r="K166" s="3">
        <v>4.6751878870276743E-2</v>
      </c>
      <c r="L166" s="3">
        <f t="shared" si="4"/>
        <v>3.0015720296021463E-2</v>
      </c>
      <c r="M166" s="3">
        <v>2.3306779851010744E-2</v>
      </c>
      <c r="N166" s="3">
        <v>6.7089404450107184E-3</v>
      </c>
      <c r="O166" s="3">
        <v>6.2007787762934207E-3</v>
      </c>
      <c r="P166" s="3">
        <v>5.0816166871729804E-4</v>
      </c>
      <c r="Q166" s="4">
        <v>3345.1965887383076</v>
      </c>
      <c r="R166" s="5">
        <v>23.494235294117647</v>
      </c>
      <c r="S166" s="11">
        <v>20.52874553508429</v>
      </c>
      <c r="T166" s="11">
        <v>19.50712318154601</v>
      </c>
      <c r="U166" s="11">
        <v>21.550367888622581</v>
      </c>
      <c r="V166" s="13">
        <f t="shared" si="5"/>
        <v>0.52123589466239062</v>
      </c>
    </row>
    <row r="167" spans="1:22">
      <c r="A167" s="1" t="s">
        <v>347</v>
      </c>
      <c r="B167" s="1" t="s">
        <v>348</v>
      </c>
      <c r="C167" s="2">
        <v>2020</v>
      </c>
      <c r="D167" s="3">
        <v>6.7663999155595109E-2</v>
      </c>
      <c r="E167" s="3">
        <v>6.9282024394949224E-2</v>
      </c>
      <c r="F167" s="3">
        <v>0.14703902452980383</v>
      </c>
      <c r="G167" s="3">
        <v>0.16030385817641529</v>
      </c>
      <c r="H167" s="3">
        <v>0.16345233443505738</v>
      </c>
      <c r="I167" s="3">
        <v>0.13963210905296022</v>
      </c>
      <c r="J167" s="3">
        <v>0.11444653870370694</v>
      </c>
      <c r="K167" s="3">
        <v>8.0522535889089655E-2</v>
      </c>
      <c r="L167" s="3">
        <f t="shared" si="4"/>
        <v>5.7657575662422314E-2</v>
      </c>
      <c r="M167" s="3">
        <v>4.1803492151072881E-2</v>
      </c>
      <c r="N167" s="3">
        <v>1.5854083511349436E-2</v>
      </c>
      <c r="O167" s="3">
        <v>1.4600984861822429E-2</v>
      </c>
      <c r="P167" s="3">
        <v>1.2530986495270077E-3</v>
      </c>
      <c r="Q167" s="4">
        <v>7507.1609708023352</v>
      </c>
      <c r="R167" s="5">
        <v>17.769439146598572</v>
      </c>
      <c r="S167" s="11">
        <v>19.23156427334132</v>
      </c>
      <c r="T167" s="11">
        <v>18.094080261579268</v>
      </c>
      <c r="U167" s="11">
        <v>20.369048285103379</v>
      </c>
      <c r="V167" s="13">
        <f t="shared" si="5"/>
        <v>0.58034898559288528</v>
      </c>
    </row>
    <row r="168" spans="1:22">
      <c r="A168" s="1" t="s">
        <v>349</v>
      </c>
      <c r="B168" s="1" t="s">
        <v>350</v>
      </c>
      <c r="C168" s="2">
        <v>2020</v>
      </c>
      <c r="D168" s="3">
        <v>6.0005084373106962E-2</v>
      </c>
      <c r="E168" s="3">
        <v>6.3745826525262062E-2</v>
      </c>
      <c r="F168" s="3">
        <v>0.12695142869304019</v>
      </c>
      <c r="G168" s="3">
        <v>0.15902753812638645</v>
      </c>
      <c r="H168" s="3">
        <v>0.15634493935319033</v>
      </c>
      <c r="I168" s="3">
        <v>0.13644743975545059</v>
      </c>
      <c r="J168" s="3">
        <v>0.1226379238535206</v>
      </c>
      <c r="K168" s="3">
        <v>9.2702763988638609E-2</v>
      </c>
      <c r="L168" s="3">
        <f t="shared" si="4"/>
        <v>8.213705533140403E-2</v>
      </c>
      <c r="M168" s="3">
        <v>5.2535128378348436E-2</v>
      </c>
      <c r="N168" s="3">
        <v>2.96019269530556E-2</v>
      </c>
      <c r="O168" s="3">
        <v>2.3681712544114233E-2</v>
      </c>
      <c r="P168" s="3">
        <v>5.920214408941366E-3</v>
      </c>
      <c r="Q168" s="4">
        <v>16265.095976714732</v>
      </c>
      <c r="R168" s="5">
        <v>16.315214590241592</v>
      </c>
      <c r="S168" s="11">
        <v>17.356515941152569</v>
      </c>
      <c r="T168" s="11">
        <v>16.442902376094459</v>
      </c>
      <c r="U168" s="11">
        <v>18.270129506210679</v>
      </c>
      <c r="V168" s="13">
        <f t="shared" si="5"/>
        <v>0.46612936992760728</v>
      </c>
    </row>
    <row r="169" spans="1:22">
      <c r="A169" s="1" t="s">
        <v>351</v>
      </c>
      <c r="B169" s="1" t="s">
        <v>352</v>
      </c>
      <c r="C169" s="2">
        <v>2020</v>
      </c>
      <c r="D169" s="3">
        <v>7.2089932071863386E-2</v>
      </c>
      <c r="E169" s="3">
        <v>7.2371530607912279E-2</v>
      </c>
      <c r="F169" s="3">
        <v>0.15639974249304139</v>
      </c>
      <c r="G169" s="3">
        <v>0.17516467609271721</v>
      </c>
      <c r="H169" s="3">
        <v>0.15777477860218295</v>
      </c>
      <c r="I169" s="3">
        <v>0.12715356883488413</v>
      </c>
      <c r="J169" s="3">
        <v>0.11130982244733219</v>
      </c>
      <c r="K169" s="3">
        <v>7.5497564949209131E-2</v>
      </c>
      <c r="L169" s="3">
        <f t="shared" si="4"/>
        <v>5.223838390085736E-2</v>
      </c>
      <c r="M169" s="3">
        <v>3.7912367623334955E-2</v>
      </c>
      <c r="N169" s="3">
        <v>1.4326016277522407E-2</v>
      </c>
      <c r="O169" s="3">
        <v>1.2877350652958815E-2</v>
      </c>
      <c r="P169" s="3">
        <v>1.4486656245635918E-3</v>
      </c>
      <c r="Q169" s="4">
        <v>6104.1367093038953</v>
      </c>
      <c r="R169" s="5">
        <v>17.83536977750931</v>
      </c>
      <c r="S169" s="11">
        <v>19.684682562875821</v>
      </c>
      <c r="T169" s="11">
        <v>18.552678203610611</v>
      </c>
      <c r="U169" s="11">
        <v>20.816686922141031</v>
      </c>
      <c r="V169" s="13">
        <f t="shared" si="5"/>
        <v>0.57755324452306622</v>
      </c>
    </row>
    <row r="170" spans="1:22">
      <c r="A170" s="1" t="s">
        <v>353</v>
      </c>
      <c r="B170" s="1" t="s">
        <v>354</v>
      </c>
      <c r="C170" s="2">
        <v>2020</v>
      </c>
      <c r="D170" s="3">
        <v>8.501798793428389E-2</v>
      </c>
      <c r="E170" s="3">
        <v>8.9782126151005059E-2</v>
      </c>
      <c r="F170" s="3">
        <v>0.17918883858577567</v>
      </c>
      <c r="G170" s="3">
        <v>0.17608779507152805</v>
      </c>
      <c r="H170" s="3">
        <v>0.15301710702255905</v>
      </c>
      <c r="I170" s="3">
        <v>0.11811724819073813</v>
      </c>
      <c r="J170" s="3">
        <v>8.958424224378804E-2</v>
      </c>
      <c r="K170" s="3">
        <v>6.0967289855520301E-2</v>
      </c>
      <c r="L170" s="3">
        <f t="shared" si="4"/>
        <v>4.8237364944801873E-2</v>
      </c>
      <c r="M170" s="3">
        <v>3.3462961837970519E-2</v>
      </c>
      <c r="N170" s="3">
        <v>1.4774403106831355E-2</v>
      </c>
      <c r="O170" s="3">
        <v>1.2714517199511468E-2</v>
      </c>
      <c r="P170" s="3">
        <v>2.0598859073198876E-3</v>
      </c>
      <c r="Q170" s="4">
        <v>5965.1328705441592</v>
      </c>
      <c r="R170" s="5">
        <v>20.543094677343383</v>
      </c>
      <c r="S170" s="11">
        <v>20.28933298913212</v>
      </c>
      <c r="T170" s="11">
        <v>19.175718449318161</v>
      </c>
      <c r="U170" s="11">
        <v>21.402947528946068</v>
      </c>
      <c r="V170" s="13">
        <f t="shared" si="5"/>
        <v>0.56817068357854783</v>
      </c>
    </row>
    <row r="171" spans="1:22">
      <c r="A171" s="1" t="s">
        <v>355</v>
      </c>
      <c r="B171" s="1" t="s">
        <v>356</v>
      </c>
      <c r="C171" s="2">
        <v>2020</v>
      </c>
      <c r="D171" s="3">
        <v>9.8914076984252405E-2</v>
      </c>
      <c r="E171" s="3">
        <v>9.6311223504205942E-2</v>
      </c>
      <c r="F171" s="3">
        <v>0.18617552389482214</v>
      </c>
      <c r="G171" s="3">
        <v>0.18403491210508754</v>
      </c>
      <c r="H171" s="3">
        <v>0.12681729348396015</v>
      </c>
      <c r="I171" s="3">
        <v>0.11602956339798443</v>
      </c>
      <c r="J171" s="3">
        <v>9.5990100376065271E-2</v>
      </c>
      <c r="K171" s="3">
        <v>5.9582765723116597E-2</v>
      </c>
      <c r="L171" s="3">
        <f t="shared" si="4"/>
        <v>3.6144540530505441E-2</v>
      </c>
      <c r="M171" s="3">
        <v>2.6041705866267268E-2</v>
      </c>
      <c r="N171" s="3">
        <v>1.0102834664238173E-2</v>
      </c>
      <c r="O171" s="3">
        <v>8.5649559333769859E-3</v>
      </c>
      <c r="P171" s="3">
        <v>1.5378787308611866E-3</v>
      </c>
      <c r="Q171" s="4">
        <v>9998.5443113615547</v>
      </c>
      <c r="R171" s="5" t="s">
        <v>22</v>
      </c>
      <c r="S171" s="11">
        <v>19.88963386936479</v>
      </c>
      <c r="T171" s="11">
        <v>18.320578937824511</v>
      </c>
      <c r="U171" s="11">
        <v>21.45868880090508</v>
      </c>
      <c r="V171" s="13">
        <f t="shared" si="5"/>
        <v>0.80053823037769611</v>
      </c>
    </row>
    <row r="172" spans="1:22">
      <c r="A172" s="1" t="s">
        <v>357</v>
      </c>
      <c r="B172" s="1" t="s">
        <v>358</v>
      </c>
      <c r="C172" s="2">
        <v>2020</v>
      </c>
      <c r="D172" s="3">
        <v>0.1029432539193904</v>
      </c>
      <c r="E172" s="3">
        <v>9.6611794318970712E-2</v>
      </c>
      <c r="F172" s="3">
        <v>0.18335789759159463</v>
      </c>
      <c r="G172" s="3">
        <v>0.18215358163505038</v>
      </c>
      <c r="H172" s="3">
        <v>0.15315398277152817</v>
      </c>
      <c r="I172" s="3">
        <v>0.10647355709849143</v>
      </c>
      <c r="J172" s="3">
        <v>8.3991708335253365E-2</v>
      </c>
      <c r="K172" s="3">
        <v>5.2179545967898484E-2</v>
      </c>
      <c r="L172" s="3">
        <f t="shared" si="4"/>
        <v>3.9134678361822064E-2</v>
      </c>
      <c r="M172" s="3">
        <v>2.7514789546881965E-2</v>
      </c>
      <c r="N172" s="3">
        <v>1.16198888149401E-2</v>
      </c>
      <c r="O172" s="3">
        <v>9.7070495014500557E-3</v>
      </c>
      <c r="P172" s="3">
        <v>1.9128393134900451E-3</v>
      </c>
      <c r="Q172" s="4">
        <v>5891.4999650464106</v>
      </c>
      <c r="R172" s="5" t="s">
        <v>22</v>
      </c>
      <c r="S172" s="11">
        <v>19.13151303976268</v>
      </c>
      <c r="T172" s="11">
        <v>18.224775431030771</v>
      </c>
      <c r="U172" s="11">
        <v>20.0382506484946</v>
      </c>
      <c r="V172" s="13">
        <f t="shared" si="5"/>
        <v>0.46262122894485425</v>
      </c>
    </row>
    <row r="173" spans="1:22">
      <c r="A173" s="1" t="s">
        <v>359</v>
      </c>
      <c r="B173" s="1" t="s">
        <v>360</v>
      </c>
      <c r="C173" s="2">
        <v>2020</v>
      </c>
      <c r="D173" s="3">
        <v>8.7117167289860964E-2</v>
      </c>
      <c r="E173" s="3">
        <v>8.873399342724507E-2</v>
      </c>
      <c r="F173" s="3">
        <v>0.176032501183915</v>
      </c>
      <c r="G173" s="3">
        <v>0.16503303612252859</v>
      </c>
      <c r="H173" s="3">
        <v>0.14954478273313282</v>
      </c>
      <c r="I173" s="3">
        <v>0.12330843979160215</v>
      </c>
      <c r="J173" s="3">
        <v>9.1991125831998297E-2</v>
      </c>
      <c r="K173" s="3">
        <v>6.4590624834483121E-2</v>
      </c>
      <c r="L173" s="3">
        <f t="shared" si="4"/>
        <v>5.3648328785234164E-2</v>
      </c>
      <c r="M173" s="3">
        <v>3.7209565504698491E-2</v>
      </c>
      <c r="N173" s="3">
        <v>1.6438763280535673E-2</v>
      </c>
      <c r="O173" s="3">
        <v>1.4698216074605083E-2</v>
      </c>
      <c r="P173" s="3">
        <v>1.7405472059305888E-3</v>
      </c>
      <c r="Q173" s="4">
        <v>6621.5743360188126</v>
      </c>
      <c r="R173" s="5">
        <v>19.673089863882648</v>
      </c>
      <c r="S173" s="11">
        <v>19.477855342769889</v>
      </c>
      <c r="T173" s="11">
        <v>18.55210729320498</v>
      </c>
      <c r="U173" s="11">
        <v>20.403603392334809</v>
      </c>
      <c r="V173" s="13">
        <f t="shared" si="5"/>
        <v>0.47232043345148694</v>
      </c>
    </row>
    <row r="174" spans="1:22">
      <c r="A174" s="1" t="s">
        <v>361</v>
      </c>
      <c r="B174" s="1" t="s">
        <v>362</v>
      </c>
      <c r="C174" s="2">
        <v>2020</v>
      </c>
      <c r="D174" s="3">
        <v>8.9198850205496935E-2</v>
      </c>
      <c r="E174" s="3">
        <v>8.8549825801190973E-2</v>
      </c>
      <c r="F174" s="3">
        <v>0.18042548985693455</v>
      </c>
      <c r="G174" s="3">
        <v>0.15980825776481924</v>
      </c>
      <c r="H174" s="3">
        <v>0.14444664080452668</v>
      </c>
      <c r="I174" s="3">
        <v>0.12197211171785557</v>
      </c>
      <c r="J174" s="3">
        <v>0.10707090673980546</v>
      </c>
      <c r="K174" s="3">
        <v>6.4298715952986918E-2</v>
      </c>
      <c r="L174" s="3">
        <f t="shared" si="4"/>
        <v>4.4229201156383582E-2</v>
      </c>
      <c r="M174" s="3">
        <v>3.0545328753922556E-2</v>
      </c>
      <c r="N174" s="3">
        <v>1.3683872402461023E-2</v>
      </c>
      <c r="O174" s="3">
        <v>1.1706324693401861E-2</v>
      </c>
      <c r="P174" s="3">
        <v>1.9775477090591613E-3</v>
      </c>
      <c r="Q174" s="4">
        <v>4869.1342262124235</v>
      </c>
      <c r="R174" s="5">
        <v>17.29798984925926</v>
      </c>
      <c r="S174" s="11">
        <v>19.0942945896171</v>
      </c>
      <c r="T174" s="11">
        <v>17.937432704822111</v>
      </c>
      <c r="U174" s="11">
        <v>20.251156474412099</v>
      </c>
      <c r="V174" s="13">
        <f t="shared" si="5"/>
        <v>0.59023565550764989</v>
      </c>
    </row>
    <row r="175" spans="1:22">
      <c r="A175" s="1" t="s">
        <v>363</v>
      </c>
      <c r="B175" s="1" t="s">
        <v>364</v>
      </c>
      <c r="C175" s="2">
        <v>2020</v>
      </c>
      <c r="D175" s="3">
        <v>6.0224785813947836E-2</v>
      </c>
      <c r="E175" s="3">
        <v>6.8693076129750605E-2</v>
      </c>
      <c r="F175" s="3">
        <v>0.1402598038865453</v>
      </c>
      <c r="G175" s="3">
        <v>0.14869251621386631</v>
      </c>
      <c r="H175" s="3">
        <v>0.13297360681919224</v>
      </c>
      <c r="I175" s="3">
        <v>0.12961484057051348</v>
      </c>
      <c r="J175" s="3">
        <v>0.11544823964049905</v>
      </c>
      <c r="K175" s="3">
        <v>9.3713588152413207E-2</v>
      </c>
      <c r="L175" s="3">
        <f t="shared" si="4"/>
        <v>0.11037954277327214</v>
      </c>
      <c r="M175" s="3">
        <v>6.395624607311598E-2</v>
      </c>
      <c r="N175" s="3">
        <v>4.6423296700156158E-2</v>
      </c>
      <c r="O175" s="3">
        <v>3.5438009510696221E-2</v>
      </c>
      <c r="P175" s="3">
        <v>1.0985287189459935E-2</v>
      </c>
      <c r="Q175" s="4">
        <v>17313.188348418604</v>
      </c>
      <c r="R175" s="5">
        <v>13.1424</v>
      </c>
      <c r="S175" s="11">
        <v>16.51022558340938</v>
      </c>
      <c r="T175" s="11">
        <v>15.38265613778854</v>
      </c>
      <c r="U175" s="11">
        <v>17.637795029030219</v>
      </c>
      <c r="V175" s="13">
        <f t="shared" si="5"/>
        <v>0.57529053348002002</v>
      </c>
    </row>
    <row r="176" spans="1:22">
      <c r="A176" s="1" t="s">
        <v>365</v>
      </c>
      <c r="B176" s="1" t="s">
        <v>366</v>
      </c>
      <c r="C176" s="2">
        <v>2020</v>
      </c>
      <c r="D176" s="3">
        <v>8.8120464632126694E-2</v>
      </c>
      <c r="E176" s="3">
        <v>9.7194714713825126E-2</v>
      </c>
      <c r="F176" s="3">
        <v>0.1897947149209121</v>
      </c>
      <c r="G176" s="3">
        <v>0.14128606271570934</v>
      </c>
      <c r="H176" s="3">
        <v>0.13451165317533473</v>
      </c>
      <c r="I176" s="3">
        <v>0.12391742026851209</v>
      </c>
      <c r="J176" s="3">
        <v>0.1039762845473836</v>
      </c>
      <c r="K176" s="3">
        <v>7.1964807439797357E-2</v>
      </c>
      <c r="L176" s="3">
        <f t="shared" si="4"/>
        <v>4.9233877586399258E-2</v>
      </c>
      <c r="M176" s="3">
        <v>3.6612035677143578E-2</v>
      </c>
      <c r="N176" s="3">
        <v>1.2621841909255676E-2</v>
      </c>
      <c r="O176" s="3">
        <v>1.1917377868344568E-2</v>
      </c>
      <c r="P176" s="3">
        <v>7.0446404091110742E-4</v>
      </c>
      <c r="Q176" s="4">
        <v>3266.88</v>
      </c>
      <c r="R176" s="5" t="s">
        <v>22</v>
      </c>
      <c r="S176" s="11">
        <v>19.594984108273369</v>
      </c>
      <c r="T176" s="11">
        <v>18.308407684877999</v>
      </c>
      <c r="U176" s="11">
        <v>20.88156053166874</v>
      </c>
      <c r="V176" s="13">
        <f t="shared" si="5"/>
        <v>0.65641654254865844</v>
      </c>
    </row>
    <row r="177" spans="1:22">
      <c r="A177" s="1" t="s">
        <v>367</v>
      </c>
      <c r="B177" s="1" t="s">
        <v>368</v>
      </c>
      <c r="C177" s="2">
        <v>2020</v>
      </c>
      <c r="D177" s="3">
        <v>5.0561163280719121E-2</v>
      </c>
      <c r="E177" s="3">
        <v>5.3721577446365583E-2</v>
      </c>
      <c r="F177" s="3">
        <v>0.10931373875142993</v>
      </c>
      <c r="G177" s="3">
        <v>0.13484145208974538</v>
      </c>
      <c r="H177" s="3">
        <v>0.13899949866325587</v>
      </c>
      <c r="I177" s="3">
        <v>0.12795599638467445</v>
      </c>
      <c r="J177" s="3">
        <v>0.13694463825037032</v>
      </c>
      <c r="K177" s="3">
        <v>0.12457002687212448</v>
      </c>
      <c r="L177" s="3">
        <f t="shared" si="4"/>
        <v>0.12309190826131419</v>
      </c>
      <c r="M177" s="3">
        <v>7.9171457562352623E-2</v>
      </c>
      <c r="N177" s="3">
        <v>4.3920450698961576E-2</v>
      </c>
      <c r="O177" s="3">
        <v>3.5084690806930434E-2</v>
      </c>
      <c r="P177" s="3">
        <v>8.8357598920311437E-3</v>
      </c>
      <c r="Q177" s="4">
        <v>51987.939052972841</v>
      </c>
      <c r="R177" s="5">
        <v>10.081383828490587</v>
      </c>
      <c r="S177" s="11">
        <v>12.81652797835949</v>
      </c>
      <c r="T177" s="11">
        <v>11.9057592663788</v>
      </c>
      <c r="U177" s="11">
        <v>13.727296690340181</v>
      </c>
      <c r="V177" s="13">
        <f t="shared" si="5"/>
        <v>0.46467791427586247</v>
      </c>
    </row>
    <row r="178" spans="1:22">
      <c r="A178" s="1" t="s">
        <v>369</v>
      </c>
      <c r="B178" s="1" t="s">
        <v>370</v>
      </c>
      <c r="C178" s="2">
        <v>2020</v>
      </c>
      <c r="D178" s="3">
        <v>5.8128162886901431E-2</v>
      </c>
      <c r="E178" s="3">
        <v>6.1400302091131675E-2</v>
      </c>
      <c r="F178" s="3">
        <v>0.13096815534113471</v>
      </c>
      <c r="G178" s="3">
        <v>0.13428955304780765</v>
      </c>
      <c r="H178" s="3">
        <v>0.13568218926217132</v>
      </c>
      <c r="I178" s="3">
        <v>0.12479771526992164</v>
      </c>
      <c r="J178" s="3">
        <v>0.12945529301756406</v>
      </c>
      <c r="K178" s="3">
        <v>0.11782267798495173</v>
      </c>
      <c r="L178" s="3">
        <f t="shared" si="4"/>
        <v>0.10745595109841638</v>
      </c>
      <c r="M178" s="3">
        <v>7.0181268654605777E-2</v>
      </c>
      <c r="N178" s="3">
        <v>3.7274682443810596E-2</v>
      </c>
      <c r="O178" s="3">
        <v>3.0445639108656462E-2</v>
      </c>
      <c r="P178" s="3">
        <v>6.8290433351541309E-3</v>
      </c>
      <c r="Q178" s="4">
        <v>70248.629000224159</v>
      </c>
      <c r="R178" s="5">
        <v>14.205775921450851</v>
      </c>
      <c r="S178" s="11">
        <v>12.890139965460371</v>
      </c>
      <c r="T178" s="11">
        <v>11.48450529398829</v>
      </c>
      <c r="U178" s="11">
        <v>14.29577463693245</v>
      </c>
      <c r="V178" s="13">
        <f t="shared" si="5"/>
        <v>0.71716054666942841</v>
      </c>
    </row>
    <row r="179" spans="1:22">
      <c r="A179" s="1" t="s">
        <v>371</v>
      </c>
      <c r="B179" s="1" t="s">
        <v>372</v>
      </c>
      <c r="C179" s="2">
        <v>2020</v>
      </c>
      <c r="D179" s="3">
        <v>6.0641349342105931E-2</v>
      </c>
      <c r="E179" s="3">
        <v>6.3078352728601017E-2</v>
      </c>
      <c r="F179" s="3">
        <v>0.11976411966934004</v>
      </c>
      <c r="G179" s="3">
        <v>0.14222136025793958</v>
      </c>
      <c r="H179" s="3">
        <v>0.14693081729621071</v>
      </c>
      <c r="I179" s="3">
        <v>0.12852760067612654</v>
      </c>
      <c r="J179" s="3">
        <v>0.12120426097330823</v>
      </c>
      <c r="K179" s="3">
        <v>0.1037945367501323</v>
      </c>
      <c r="L179" s="3">
        <f t="shared" si="4"/>
        <v>0.11383760230623628</v>
      </c>
      <c r="M179" s="3">
        <v>7.2696506771578073E-2</v>
      </c>
      <c r="N179" s="3">
        <v>4.1141095534658209E-2</v>
      </c>
      <c r="O179" s="3">
        <v>3.2942475122906385E-2</v>
      </c>
      <c r="P179" s="3">
        <v>8.1986204117518256E-3</v>
      </c>
      <c r="Q179" s="4">
        <v>60443.109164996815</v>
      </c>
      <c r="R179" s="5">
        <v>9.0064945054945049</v>
      </c>
      <c r="S179" s="11">
        <v>12.72383463717019</v>
      </c>
      <c r="T179" s="11">
        <v>11.57609226023534</v>
      </c>
      <c r="U179" s="11">
        <v>13.871577014105039</v>
      </c>
      <c r="V179" s="13">
        <f t="shared" si="5"/>
        <v>0.58558284537492322</v>
      </c>
    </row>
    <row r="180" spans="1:22">
      <c r="A180" s="1" t="s">
        <v>373</v>
      </c>
      <c r="B180" s="1" t="s">
        <v>374</v>
      </c>
      <c r="C180" s="2">
        <v>2020</v>
      </c>
      <c r="D180" s="3">
        <v>6.0783024198037869E-2</v>
      </c>
      <c r="E180" s="3">
        <v>6.4665158506488726E-2</v>
      </c>
      <c r="F180" s="3">
        <v>0.1279649114175708</v>
      </c>
      <c r="G180" s="3">
        <v>0.14200089762500834</v>
      </c>
      <c r="H180" s="3">
        <v>0.13844932167863191</v>
      </c>
      <c r="I180" s="3">
        <v>0.12556594288611436</v>
      </c>
      <c r="J180" s="3">
        <v>0.12793576774846982</v>
      </c>
      <c r="K180" s="3">
        <v>0.10543053250818224</v>
      </c>
      <c r="L180" s="3">
        <f t="shared" si="4"/>
        <v>0.10720444343149614</v>
      </c>
      <c r="M180" s="3">
        <v>7.039658210952153E-2</v>
      </c>
      <c r="N180" s="3">
        <v>3.6807861321974611E-2</v>
      </c>
      <c r="O180" s="3">
        <v>3.0173477937303964E-2</v>
      </c>
      <c r="P180" s="3">
        <v>6.6343833846706484E-3</v>
      </c>
      <c r="Q180" s="4">
        <v>48781.026632888446</v>
      </c>
      <c r="R180" s="5">
        <v>12.5</v>
      </c>
      <c r="S180" s="11">
        <v>13.730854175797861</v>
      </c>
      <c r="T180" s="11">
        <v>12.851113741606699</v>
      </c>
      <c r="U180" s="11">
        <v>14.610594609989009</v>
      </c>
      <c r="V180" s="13">
        <f t="shared" si="5"/>
        <v>0.4488471603016097</v>
      </c>
    </row>
    <row r="181" spans="1:22">
      <c r="A181" s="1" t="s">
        <v>375</v>
      </c>
      <c r="B181" s="1" t="s">
        <v>376</v>
      </c>
      <c r="C181" s="2">
        <v>2020</v>
      </c>
      <c r="D181" s="3">
        <v>9.8693859990308788E-2</v>
      </c>
      <c r="E181" s="3">
        <v>9.8302735049792367E-2</v>
      </c>
      <c r="F181" s="3">
        <v>0.18017061739071863</v>
      </c>
      <c r="G181" s="3">
        <v>0.16278402732659586</v>
      </c>
      <c r="H181" s="3">
        <v>0.1544595848426048</v>
      </c>
      <c r="I181" s="3">
        <v>0.11796762789242325</v>
      </c>
      <c r="J181" s="3">
        <v>9.5010766800445887E-2</v>
      </c>
      <c r="K181" s="3">
        <v>6.1515804706971357E-2</v>
      </c>
      <c r="L181" s="3">
        <f t="shared" si="4"/>
        <v>3.1094976000139062E-2</v>
      </c>
      <c r="M181" s="3">
        <v>2.4585461885961002E-2</v>
      </c>
      <c r="N181" s="3">
        <v>6.5095141141780612E-3</v>
      </c>
      <c r="O181" s="3">
        <v>6.0939438648793696E-3</v>
      </c>
      <c r="P181" s="3">
        <v>4.1557024929869132E-4</v>
      </c>
      <c r="Q181" s="4">
        <v>4646.6127232144954</v>
      </c>
      <c r="R181" s="5" t="s">
        <v>22</v>
      </c>
      <c r="S181" s="11">
        <v>19.48865639764475</v>
      </c>
      <c r="T181" s="11">
        <v>18.43888745675498</v>
      </c>
      <c r="U181" s="11">
        <v>20.53842533853452</v>
      </c>
      <c r="V181" s="13">
        <f t="shared" si="5"/>
        <v>0.53559639841314788</v>
      </c>
    </row>
    <row r="182" spans="1:22">
      <c r="A182" s="1" t="s">
        <v>377</v>
      </c>
      <c r="B182" s="1" t="s">
        <v>378</v>
      </c>
      <c r="C182" s="2">
        <v>2020</v>
      </c>
      <c r="D182" s="3">
        <v>0.12287310095552247</v>
      </c>
      <c r="E182" s="3">
        <v>0.11687739239602694</v>
      </c>
      <c r="F182" s="3">
        <v>0.21152601531953999</v>
      </c>
      <c r="G182" s="3">
        <v>0.17912999864610385</v>
      </c>
      <c r="H182" s="3">
        <v>0.14333826684882725</v>
      </c>
      <c r="I182" s="3">
        <v>0.10436513553320943</v>
      </c>
      <c r="J182" s="3">
        <v>7.0075202776717929E-2</v>
      </c>
      <c r="K182" s="3">
        <v>3.5278174373617903E-2</v>
      </c>
      <c r="L182" s="3">
        <f t="shared" si="4"/>
        <v>1.6536713150434271E-2</v>
      </c>
      <c r="M182" s="3">
        <v>1.3415264563614656E-2</v>
      </c>
      <c r="N182" s="3">
        <v>3.1214485868196157E-3</v>
      </c>
      <c r="O182" s="3">
        <v>2.883798786416729E-3</v>
      </c>
      <c r="P182" s="3">
        <v>2.3764980040288664E-4</v>
      </c>
      <c r="Q182" s="4">
        <v>2672.9457903551765</v>
      </c>
      <c r="R182" s="5" t="s">
        <v>22</v>
      </c>
      <c r="S182" s="11">
        <v>20.134498658127889</v>
      </c>
      <c r="T182" s="11">
        <v>19.119420240414779</v>
      </c>
      <c r="U182" s="11">
        <v>21.149577075841002</v>
      </c>
      <c r="V182" s="13">
        <f t="shared" si="5"/>
        <v>0.51789715189444452</v>
      </c>
    </row>
    <row r="183" spans="1:22">
      <c r="A183" s="1" t="s">
        <v>379</v>
      </c>
      <c r="B183" s="1" t="s">
        <v>380</v>
      </c>
      <c r="C183" s="2">
        <v>2020</v>
      </c>
      <c r="D183" s="3">
        <v>0.14531088028553646</v>
      </c>
      <c r="E183" s="3">
        <v>0.13398549314552222</v>
      </c>
      <c r="F183" s="3">
        <v>0.21838841824359581</v>
      </c>
      <c r="G183" s="3">
        <v>0.16582114482186908</v>
      </c>
      <c r="H183" s="3">
        <v>0.12579310624205639</v>
      </c>
      <c r="I183" s="3">
        <v>9.5314533402875268E-2</v>
      </c>
      <c r="J183" s="3">
        <v>6.2031379192856444E-2</v>
      </c>
      <c r="K183" s="3">
        <v>3.2245090174127133E-2</v>
      </c>
      <c r="L183" s="3">
        <f t="shared" si="4"/>
        <v>2.1109954491562041E-2</v>
      </c>
      <c r="M183" s="3">
        <v>1.6171373883176941E-2</v>
      </c>
      <c r="N183" s="3">
        <v>4.9385806083851024E-3</v>
      </c>
      <c r="O183" s="3">
        <v>4.4604201012600764E-3</v>
      </c>
      <c r="P183" s="3">
        <v>4.7816050712502604E-4</v>
      </c>
      <c r="Q183" s="4">
        <v>2304.8445674635445</v>
      </c>
      <c r="R183" s="5" t="s">
        <v>22</v>
      </c>
      <c r="S183" s="11">
        <v>18.225369699100689</v>
      </c>
      <c r="T183" s="11">
        <v>16.873131900571892</v>
      </c>
      <c r="U183" s="11">
        <v>19.577607497629479</v>
      </c>
      <c r="V183" s="13">
        <f t="shared" si="5"/>
        <v>0.68991724414734379</v>
      </c>
    </row>
    <row r="184" spans="1:22">
      <c r="A184" s="1" t="s">
        <v>381</v>
      </c>
      <c r="B184" s="1" t="s">
        <v>382</v>
      </c>
      <c r="C184" s="2">
        <v>2020</v>
      </c>
      <c r="D184" s="3">
        <v>0.14415194828111719</v>
      </c>
      <c r="E184" s="3">
        <v>0.1367710990262605</v>
      </c>
      <c r="F184" s="3">
        <v>0.21104961740218495</v>
      </c>
      <c r="G184" s="3">
        <v>0.16756661372860424</v>
      </c>
      <c r="H184" s="3">
        <v>0.13332531241477777</v>
      </c>
      <c r="I184" s="3">
        <v>8.8953590965237361E-2</v>
      </c>
      <c r="J184" s="3">
        <v>6.0703915812438849E-2</v>
      </c>
      <c r="K184" s="3">
        <v>3.4866932961162715E-2</v>
      </c>
      <c r="L184" s="3">
        <f t="shared" si="4"/>
        <v>2.2610969408216632E-2</v>
      </c>
      <c r="M184" s="3">
        <v>1.5141890049248442E-2</v>
      </c>
      <c r="N184" s="3">
        <v>7.4690793589681911E-3</v>
      </c>
      <c r="O184" s="3">
        <v>6.5161942345637438E-3</v>
      </c>
      <c r="P184" s="3">
        <v>9.5288512440444713E-4</v>
      </c>
      <c r="Q184" s="4">
        <v>2996.6210615448349</v>
      </c>
      <c r="R184" s="5" t="s">
        <v>22</v>
      </c>
      <c r="S184" s="11">
        <v>17.988044034454941</v>
      </c>
      <c r="T184" s="11">
        <v>16.628831704478621</v>
      </c>
      <c r="U184" s="11">
        <v>19.34725636443126</v>
      </c>
      <c r="V184" s="13">
        <f t="shared" si="5"/>
        <v>0.69347567855934666</v>
      </c>
    </row>
    <row r="185" spans="1:22">
      <c r="A185" s="1" t="s">
        <v>383</v>
      </c>
      <c r="B185" s="1" t="s">
        <v>384</v>
      </c>
      <c r="C185" s="2">
        <v>2020</v>
      </c>
      <c r="D185" s="3">
        <v>0.13107339271805696</v>
      </c>
      <c r="E185" s="3">
        <v>0.12484629952515937</v>
      </c>
      <c r="F185" s="3">
        <v>0.19358945466478464</v>
      </c>
      <c r="G185" s="3">
        <v>0.17813044870654371</v>
      </c>
      <c r="H185" s="3">
        <v>0.14346431974443213</v>
      </c>
      <c r="I185" s="3">
        <v>9.1868404717566687E-2</v>
      </c>
      <c r="J185" s="3">
        <v>7.7860410316020007E-2</v>
      </c>
      <c r="K185" s="3">
        <v>3.9011256212266768E-2</v>
      </c>
      <c r="L185" s="3">
        <f t="shared" si="4"/>
        <v>2.0156013395169353E-2</v>
      </c>
      <c r="M185" s="3">
        <v>1.6862572995370202E-2</v>
      </c>
      <c r="N185" s="3">
        <v>3.2934403997991516E-3</v>
      </c>
      <c r="O185" s="3">
        <v>3.0364492521557603E-3</v>
      </c>
      <c r="P185" s="3">
        <v>2.5699114764339109E-4</v>
      </c>
      <c r="Q185" s="4">
        <v>1606.4625137731427</v>
      </c>
      <c r="R185" s="5" t="s">
        <v>22</v>
      </c>
      <c r="S185" s="11">
        <v>18.162861718986541</v>
      </c>
      <c r="T185" s="11">
        <v>16.76274566678477</v>
      </c>
      <c r="U185" s="11">
        <v>19.562977771188319</v>
      </c>
      <c r="V185" s="13">
        <f t="shared" si="5"/>
        <v>0.7143449245927419</v>
      </c>
    </row>
    <row r="186" spans="1:22">
      <c r="A186" s="1" t="s">
        <v>385</v>
      </c>
      <c r="B186" s="1" t="s">
        <v>386</v>
      </c>
      <c r="C186" s="2">
        <v>2020</v>
      </c>
      <c r="D186" s="3">
        <v>0.10143033633197</v>
      </c>
      <c r="E186" s="3">
        <v>0.10285309058796764</v>
      </c>
      <c r="F186" s="3">
        <v>0.21199038414364901</v>
      </c>
      <c r="G186" s="3">
        <v>0.19031456695196075</v>
      </c>
      <c r="H186" s="3">
        <v>0.120563928050559</v>
      </c>
      <c r="I186" s="3">
        <v>9.5560917520393515E-2</v>
      </c>
      <c r="J186" s="3">
        <v>8.5378635493927615E-2</v>
      </c>
      <c r="K186" s="3">
        <v>6.3212213386378099E-2</v>
      </c>
      <c r="L186" s="3">
        <f t="shared" si="4"/>
        <v>2.8695927533193871E-2</v>
      </c>
      <c r="M186" s="3">
        <v>2.2964770106996463E-2</v>
      </c>
      <c r="N186" s="3">
        <v>5.7311574261974078E-3</v>
      </c>
      <c r="O186" s="3">
        <v>5.2985330913015724E-3</v>
      </c>
      <c r="P186" s="3">
        <v>4.3262433489583545E-4</v>
      </c>
      <c r="Q186" s="4">
        <v>3571.3367688785565</v>
      </c>
      <c r="R186" s="5" t="s">
        <v>22</v>
      </c>
      <c r="S186" s="11">
        <v>21.673232082856639</v>
      </c>
      <c r="T186" s="11">
        <v>19.66387674226813</v>
      </c>
      <c r="U186" s="11">
        <v>23.682587423445149</v>
      </c>
      <c r="V186" s="13">
        <f t="shared" si="5"/>
        <v>1.0251812962186273</v>
      </c>
    </row>
    <row r="187" spans="1:22">
      <c r="A187" s="1" t="s">
        <v>387</v>
      </c>
      <c r="B187" s="1" t="s">
        <v>388</v>
      </c>
      <c r="C187" s="2">
        <v>2020</v>
      </c>
      <c r="D187" s="3">
        <v>0.13575846963771843</v>
      </c>
      <c r="E187" s="3">
        <v>0.13074752418816402</v>
      </c>
      <c r="F187" s="3">
        <v>0.20751688344317556</v>
      </c>
      <c r="G187" s="3">
        <v>0.15864271772837141</v>
      </c>
      <c r="H187" s="3">
        <v>0.11078051174920146</v>
      </c>
      <c r="I187" s="3">
        <v>0.1007004622445965</v>
      </c>
      <c r="J187" s="3">
        <v>7.7639411993234986E-2</v>
      </c>
      <c r="K187" s="3">
        <v>4.8315843102040443E-2</v>
      </c>
      <c r="L187" s="3">
        <f t="shared" si="4"/>
        <v>2.9898175913497221E-2</v>
      </c>
      <c r="M187" s="3">
        <v>2.1849024912820252E-2</v>
      </c>
      <c r="N187" s="3">
        <v>8.0491510006769681E-3</v>
      </c>
      <c r="O187" s="3">
        <v>7.2326041795100268E-3</v>
      </c>
      <c r="P187" s="3">
        <v>8.1654682116694079E-4</v>
      </c>
      <c r="Q187" s="4">
        <v>3857.3184640180384</v>
      </c>
      <c r="R187" s="5" t="s">
        <v>22</v>
      </c>
      <c r="S187" s="11">
        <v>18.066573413243351</v>
      </c>
      <c r="T187" s="11">
        <v>16.398750037632741</v>
      </c>
      <c r="U187" s="11">
        <v>19.73439678885395</v>
      </c>
      <c r="V187" s="13">
        <f t="shared" si="5"/>
        <v>0.85093029367887973</v>
      </c>
    </row>
    <row r="188" spans="1:22">
      <c r="A188" s="1" t="s">
        <v>389</v>
      </c>
      <c r="B188" s="1" t="s">
        <v>390</v>
      </c>
      <c r="C188" s="2">
        <v>2020</v>
      </c>
      <c r="D188" s="3">
        <v>0.11719269576453159</v>
      </c>
      <c r="E188" s="3">
        <v>0.11982442472495115</v>
      </c>
      <c r="F188" s="3">
        <v>0.2195688524901668</v>
      </c>
      <c r="G188" s="3">
        <v>0.15559503676819891</v>
      </c>
      <c r="H188" s="3">
        <v>0.11898835198662291</v>
      </c>
      <c r="I188" s="3">
        <v>9.9150626104471146E-2</v>
      </c>
      <c r="J188" s="3">
        <v>8.0666768008816808E-2</v>
      </c>
      <c r="K188" s="3">
        <v>4.8781994033480942E-2</v>
      </c>
      <c r="L188" s="3">
        <f t="shared" si="4"/>
        <v>4.0231250118760366E-2</v>
      </c>
      <c r="M188" s="3">
        <v>2.7709160696980661E-2</v>
      </c>
      <c r="N188" s="3">
        <v>1.2522089421779703E-2</v>
      </c>
      <c r="O188" s="3">
        <v>1.1263229901001395E-2</v>
      </c>
      <c r="P188" s="3">
        <v>1.2588595207783085E-3</v>
      </c>
      <c r="Q188" s="4">
        <v>4426.0006370628125</v>
      </c>
      <c r="R188" s="5" t="s">
        <v>22</v>
      </c>
      <c r="S188" s="11">
        <v>19.016223653283738</v>
      </c>
      <c r="T188" s="11">
        <v>17.710711861702269</v>
      </c>
      <c r="U188" s="11">
        <v>20.321735444865212</v>
      </c>
      <c r="V188" s="13">
        <f t="shared" si="5"/>
        <v>0.66607744468442431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16" sqref="C16"/>
    </sheetView>
  </sheetViews>
  <sheetFormatPr defaultRowHeight="14.5"/>
  <cols>
    <col min="1" max="1" width="51.81640625" customWidth="1"/>
  </cols>
  <sheetData>
    <row r="1" spans="1:2" ht="18.5">
      <c r="A1" s="116" t="s">
        <v>604</v>
      </c>
    </row>
    <row r="3" spans="1:2" ht="15.5">
      <c r="A3" s="114" t="s">
        <v>559</v>
      </c>
      <c r="B3" s="114"/>
    </row>
    <row r="4" spans="1:2" ht="15">
      <c r="A4" s="113" t="s">
        <v>558</v>
      </c>
      <c r="B4" s="113" t="s">
        <v>557</v>
      </c>
    </row>
    <row r="5" spans="1:2" ht="15.5">
      <c r="A5" s="117" t="s">
        <v>549</v>
      </c>
      <c r="B5" s="118">
        <v>3</v>
      </c>
    </row>
    <row r="6" spans="1:2" ht="15.5">
      <c r="A6" s="110" t="s">
        <v>548</v>
      </c>
      <c r="B6" s="109">
        <v>3</v>
      </c>
    </row>
    <row r="7" spans="1:2" ht="15.5">
      <c r="A7" s="112" t="s">
        <v>556</v>
      </c>
      <c r="B7" s="111">
        <v>4</v>
      </c>
    </row>
    <row r="8" spans="1:2" ht="15.5">
      <c r="A8" s="110" t="s">
        <v>555</v>
      </c>
      <c r="B8" s="109">
        <v>4</v>
      </c>
    </row>
    <row r="9" spans="1:2" ht="15.5">
      <c r="A9" s="112" t="s">
        <v>554</v>
      </c>
      <c r="B9" s="111">
        <v>4</v>
      </c>
    </row>
    <row r="10" spans="1:2" ht="15.5">
      <c r="A10" s="110" t="s">
        <v>553</v>
      </c>
      <c r="B10" s="109">
        <v>4</v>
      </c>
    </row>
    <row r="11" spans="1:2" ht="15.5">
      <c r="A11" s="112" t="s">
        <v>552</v>
      </c>
      <c r="B11" s="111">
        <v>4</v>
      </c>
    </row>
    <row r="12" spans="1:2" ht="15.5">
      <c r="A12" s="110" t="s">
        <v>551</v>
      </c>
      <c r="B12" s="109">
        <v>4</v>
      </c>
    </row>
    <row r="13" spans="1:2" ht="15.5">
      <c r="A13" s="119" t="s">
        <v>550</v>
      </c>
      <c r="B13" s="120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workbookViewId="0">
      <selection activeCell="K7" sqref="K7"/>
    </sheetView>
  </sheetViews>
  <sheetFormatPr defaultRowHeight="14.5"/>
  <cols>
    <col min="1" max="1" width="8.7265625" style="108"/>
    <col min="2" max="8" width="9.1796875" style="108" customWidth="1"/>
  </cols>
  <sheetData>
    <row r="1" spans="1:8" ht="15.5">
      <c r="A1" s="121" t="s">
        <v>605</v>
      </c>
      <c r="B1" s="115"/>
      <c r="C1" s="115"/>
      <c r="D1" s="115"/>
      <c r="E1" s="115"/>
      <c r="F1" s="115"/>
      <c r="G1" s="115"/>
      <c r="H1" s="115"/>
    </row>
    <row r="2" spans="1:8" ht="15.5">
      <c r="A2" s="121"/>
      <c r="B2" s="115"/>
      <c r="C2" s="115"/>
      <c r="D2" s="115"/>
      <c r="E2" s="115"/>
      <c r="F2" s="115"/>
      <c r="G2" s="115"/>
      <c r="H2" s="115"/>
    </row>
    <row r="4" spans="1:8" ht="34.5">
      <c r="B4" s="122" t="s">
        <v>603</v>
      </c>
      <c r="C4" s="122" t="s">
        <v>602</v>
      </c>
      <c r="D4" s="122" t="s">
        <v>601</v>
      </c>
      <c r="E4" s="122" t="s">
        <v>600</v>
      </c>
      <c r="F4" s="122" t="s">
        <v>599</v>
      </c>
      <c r="G4" s="122" t="s">
        <v>598</v>
      </c>
      <c r="H4" s="123" t="s">
        <v>606</v>
      </c>
    </row>
    <row r="5" spans="1:8">
      <c r="A5" s="108" t="s">
        <v>149</v>
      </c>
      <c r="B5" s="108">
        <v>22340.296055171002</v>
      </c>
      <c r="C5" s="108">
        <v>29538.964560568998</v>
      </c>
      <c r="D5" s="108">
        <v>16409.639193364997</v>
      </c>
      <c r="E5" s="108">
        <v>1562777.5635673502</v>
      </c>
      <c r="F5" s="108">
        <v>2101286.3660812499</v>
      </c>
      <c r="G5" s="108">
        <v>1112996.1026375247</v>
      </c>
      <c r="H5" s="124">
        <f>E5/B5</f>
        <v>69.953305887619223</v>
      </c>
    </row>
    <row r="6" spans="1:8">
      <c r="A6" s="108" t="s">
        <v>265</v>
      </c>
      <c r="B6" s="108">
        <v>478.67728144</v>
      </c>
      <c r="C6" s="108">
        <v>614.68084590599994</v>
      </c>
      <c r="D6" s="108">
        <v>370.83820078899998</v>
      </c>
      <c r="E6" s="108">
        <v>12928.449344841581</v>
      </c>
      <c r="F6" s="108">
        <v>16160.476359689817</v>
      </c>
      <c r="G6" s="108">
        <v>10351.212070164955</v>
      </c>
      <c r="H6" s="124">
        <f t="shared" ref="H6:H69" si="0">E6/B6</f>
        <v>27.008696351640207</v>
      </c>
    </row>
    <row r="7" spans="1:8">
      <c r="A7" s="108" t="s">
        <v>75</v>
      </c>
      <c r="B7" s="108">
        <v>6242.7583550469999</v>
      </c>
      <c r="C7" s="108">
        <v>7765.8835283569988</v>
      </c>
      <c r="D7" s="108">
        <v>5028.3188122400006</v>
      </c>
      <c r="E7" s="108">
        <v>187757.52822249109</v>
      </c>
      <c r="F7" s="108">
        <v>232965.42637821779</v>
      </c>
      <c r="G7" s="108">
        <v>151987.56002812632</v>
      </c>
      <c r="H7" s="124">
        <f t="shared" si="0"/>
        <v>30.076052530640922</v>
      </c>
    </row>
    <row r="8" spans="1:8">
      <c r="A8" s="108" t="s">
        <v>597</v>
      </c>
      <c r="B8" s="108">
        <v>12.617976517999999</v>
      </c>
      <c r="C8" s="108">
        <v>15.020656016999997</v>
      </c>
      <c r="D8" s="108">
        <v>10.462991907999999</v>
      </c>
      <c r="E8" s="108">
        <v>389.06196850323107</v>
      </c>
      <c r="F8" s="108">
        <v>489.88355802769604</v>
      </c>
      <c r="G8" s="108">
        <v>306.14947774219456</v>
      </c>
      <c r="H8" s="124">
        <f t="shared" si="0"/>
        <v>30.83394298192108</v>
      </c>
    </row>
    <row r="9" spans="1:8">
      <c r="A9" s="108" t="s">
        <v>596</v>
      </c>
      <c r="B9" s="108">
        <v>20.750983028</v>
      </c>
      <c r="C9" s="108">
        <v>25.838422488999999</v>
      </c>
      <c r="D9" s="108">
        <v>15.751210088000001</v>
      </c>
      <c r="E9" s="108">
        <v>241.57767673260599</v>
      </c>
      <c r="F9" s="108">
        <v>304.11790482345668</v>
      </c>
      <c r="G9" s="108">
        <v>185.21889521969305</v>
      </c>
      <c r="H9" s="124">
        <f t="shared" si="0"/>
        <v>11.641746147960177</v>
      </c>
    </row>
    <row r="10" spans="1:8">
      <c r="A10" s="108" t="s">
        <v>57</v>
      </c>
      <c r="B10" s="108">
        <v>27407.079809866002</v>
      </c>
      <c r="C10" s="108">
        <v>37964.627837270004</v>
      </c>
      <c r="D10" s="108">
        <v>19814.676802721999</v>
      </c>
      <c r="E10" s="108">
        <v>1414068.7415705994</v>
      </c>
      <c r="F10" s="108">
        <v>1980549.6344420468</v>
      </c>
      <c r="G10" s="108">
        <v>979615.41379447258</v>
      </c>
      <c r="H10" s="124">
        <f t="shared" si="0"/>
        <v>51.595016739490902</v>
      </c>
    </row>
    <row r="11" spans="1:8">
      <c r="A11" s="108" t="s">
        <v>303</v>
      </c>
      <c r="B11" s="108">
        <v>30.274154064000001</v>
      </c>
      <c r="C11" s="108">
        <v>35.274003734000004</v>
      </c>
      <c r="D11" s="108">
        <v>25.853644809999999</v>
      </c>
      <c r="E11" s="108">
        <v>587.42087531205675</v>
      </c>
      <c r="F11" s="108">
        <v>704.12113313888233</v>
      </c>
      <c r="G11" s="108">
        <v>491.16495075457721</v>
      </c>
      <c r="H11" s="124">
        <f t="shared" si="0"/>
        <v>19.403378673116364</v>
      </c>
    </row>
    <row r="12" spans="1:8">
      <c r="A12" s="108" t="s">
        <v>343</v>
      </c>
      <c r="B12" s="108">
        <v>37769.882316529998</v>
      </c>
      <c r="C12" s="108">
        <v>41139.992449483005</v>
      </c>
      <c r="D12" s="108">
        <v>33461.200922457007</v>
      </c>
      <c r="E12" s="108">
        <v>657547.2929860208</v>
      </c>
      <c r="F12" s="108">
        <v>714860.04346344376</v>
      </c>
      <c r="G12" s="108">
        <v>594312.03927810525</v>
      </c>
      <c r="H12" s="124">
        <f t="shared" si="0"/>
        <v>17.40930213855194</v>
      </c>
    </row>
    <row r="13" spans="1:8">
      <c r="A13" s="108" t="s">
        <v>189</v>
      </c>
      <c r="B13" s="108">
        <v>625.674835175</v>
      </c>
      <c r="C13" s="108">
        <v>762.01227057300002</v>
      </c>
      <c r="D13" s="108">
        <v>497.65941056400004</v>
      </c>
      <c r="E13" s="108">
        <v>20214.889825201393</v>
      </c>
      <c r="F13" s="108">
        <v>25469.619312607007</v>
      </c>
      <c r="G13" s="108">
        <v>15662.127017481263</v>
      </c>
      <c r="H13" s="124">
        <f t="shared" si="0"/>
        <v>32.308938587161379</v>
      </c>
    </row>
    <row r="14" spans="1:8">
      <c r="A14" s="108" t="s">
        <v>371</v>
      </c>
      <c r="B14" s="108">
        <v>4372.5860563830001</v>
      </c>
      <c r="C14" s="108">
        <v>4954.5367627719997</v>
      </c>
      <c r="D14" s="108">
        <v>3577.1045801569999</v>
      </c>
      <c r="E14" s="108">
        <v>51046.488757584164</v>
      </c>
      <c r="F14" s="108">
        <v>56734.123033867487</v>
      </c>
      <c r="G14" s="108">
        <v>44099.84692411717</v>
      </c>
      <c r="H14" s="124">
        <f t="shared" si="0"/>
        <v>11.674210204066236</v>
      </c>
    </row>
    <row r="15" spans="1:8">
      <c r="A15" s="108" t="s">
        <v>289</v>
      </c>
      <c r="B15" s="108">
        <v>1261.2345252559999</v>
      </c>
      <c r="C15" s="108">
        <v>1413.341096738</v>
      </c>
      <c r="D15" s="108">
        <v>1076.0287541090001</v>
      </c>
      <c r="E15" s="108">
        <v>15811.798568204922</v>
      </c>
      <c r="F15" s="108">
        <v>17583.789516161251</v>
      </c>
      <c r="G15" s="108">
        <v>13836.488052998648</v>
      </c>
      <c r="H15" s="124">
        <f t="shared" si="0"/>
        <v>12.536763188428823</v>
      </c>
    </row>
    <row r="16" spans="1:8">
      <c r="A16" s="108" t="s">
        <v>191</v>
      </c>
      <c r="B16" s="108">
        <v>3117.3143404749999</v>
      </c>
      <c r="C16" s="108">
        <v>4115.8886191460006</v>
      </c>
      <c r="D16" s="108">
        <v>2281.7013205920002</v>
      </c>
      <c r="E16" s="108">
        <v>182797.37282142526</v>
      </c>
      <c r="F16" s="108">
        <v>249067.56573884271</v>
      </c>
      <c r="G16" s="108">
        <v>129408.23759551805</v>
      </c>
      <c r="H16" s="124">
        <f t="shared" si="0"/>
        <v>58.639377636062065</v>
      </c>
    </row>
    <row r="17" spans="1:8">
      <c r="A17" s="108" t="s">
        <v>595</v>
      </c>
      <c r="B17" s="108">
        <v>104.843720745</v>
      </c>
      <c r="C17" s="108">
        <v>128.11960913999999</v>
      </c>
      <c r="D17" s="108">
        <v>85.711473842000004</v>
      </c>
      <c r="E17" s="108">
        <v>2717.048660574816</v>
      </c>
      <c r="F17" s="108">
        <v>3424.2514532661862</v>
      </c>
      <c r="G17" s="108">
        <v>2132.2841608411454</v>
      </c>
      <c r="H17" s="124">
        <f t="shared" si="0"/>
        <v>25.915225454304494</v>
      </c>
    </row>
    <row r="18" spans="1:8">
      <c r="A18" s="108" t="s">
        <v>193</v>
      </c>
      <c r="B18" s="108">
        <v>95.084522352999997</v>
      </c>
      <c r="C18" s="108">
        <v>117.03550087200001</v>
      </c>
      <c r="D18" s="108">
        <v>74.94530578600002</v>
      </c>
      <c r="E18" s="108">
        <v>2478.9647152783568</v>
      </c>
      <c r="F18" s="108">
        <v>3053.1491759794944</v>
      </c>
      <c r="G18" s="108">
        <v>1995.0526438804902</v>
      </c>
      <c r="H18" s="124">
        <f t="shared" si="0"/>
        <v>26.071169670235435</v>
      </c>
    </row>
    <row r="19" spans="1:8">
      <c r="A19" s="108" t="s">
        <v>151</v>
      </c>
      <c r="B19" s="108">
        <v>66598.240740805006</v>
      </c>
      <c r="C19" s="108">
        <v>88351.163417264004</v>
      </c>
      <c r="D19" s="108">
        <v>50446.677285910991</v>
      </c>
      <c r="E19" s="108">
        <v>2605444.0079771951</v>
      </c>
      <c r="F19" s="108">
        <v>3498787.1497138264</v>
      </c>
      <c r="G19" s="108">
        <v>1929160.241814923</v>
      </c>
      <c r="H19" s="124">
        <f t="shared" si="0"/>
        <v>39.121814315146452</v>
      </c>
    </row>
    <row r="20" spans="1:8">
      <c r="A20" s="108" t="s">
        <v>307</v>
      </c>
      <c r="B20" s="108">
        <v>166.67585195599997</v>
      </c>
      <c r="C20" s="108">
        <v>195.178462897</v>
      </c>
      <c r="D20" s="108">
        <v>138.82900413600001</v>
      </c>
      <c r="E20" s="108">
        <v>2603.2086829648883</v>
      </c>
      <c r="F20" s="108">
        <v>3105.0032488293227</v>
      </c>
      <c r="G20" s="108">
        <v>2097.4445265089803</v>
      </c>
      <c r="H20" s="124">
        <f t="shared" si="0"/>
        <v>15.618391341128996</v>
      </c>
    </row>
    <row r="21" spans="1:8">
      <c r="A21" s="108" t="s">
        <v>225</v>
      </c>
      <c r="B21" s="108">
        <v>1476.919333303</v>
      </c>
      <c r="C21" s="108">
        <v>1946.8619843490001</v>
      </c>
      <c r="D21" s="108">
        <v>1100.7106518200001</v>
      </c>
      <c r="E21" s="108">
        <v>41815.672032478942</v>
      </c>
      <c r="F21" s="108">
        <v>56815.553282232038</v>
      </c>
      <c r="G21" s="108">
        <v>29730.584969681284</v>
      </c>
      <c r="H21" s="124">
        <f t="shared" si="0"/>
        <v>28.312766370903869</v>
      </c>
    </row>
    <row r="22" spans="1:8">
      <c r="A22" s="108" t="s">
        <v>291</v>
      </c>
      <c r="B22" s="108">
        <v>6435.2916078399994</v>
      </c>
      <c r="C22" s="108">
        <v>7188.3338097709993</v>
      </c>
      <c r="D22" s="108">
        <v>5368.9950860340005</v>
      </c>
      <c r="E22" s="108">
        <v>71356.272695874955</v>
      </c>
      <c r="F22" s="108">
        <v>78426.483566500421</v>
      </c>
      <c r="G22" s="108">
        <v>61755.777565996374</v>
      </c>
      <c r="H22" s="124">
        <f t="shared" si="0"/>
        <v>11.088273390586201</v>
      </c>
    </row>
    <row r="23" spans="1:8">
      <c r="A23" s="108" t="s">
        <v>327</v>
      </c>
      <c r="B23" s="108">
        <v>132.52291597299998</v>
      </c>
      <c r="C23" s="108">
        <v>156.03812958999998</v>
      </c>
      <c r="D23" s="108">
        <v>111.76515050799999</v>
      </c>
      <c r="E23" s="108">
        <v>4150.1479360094208</v>
      </c>
      <c r="F23" s="108">
        <v>4978.3082722306626</v>
      </c>
      <c r="G23" s="108">
        <v>3448.5517766149974</v>
      </c>
      <c r="H23" s="124">
        <f t="shared" si="0"/>
        <v>31.316455011108914</v>
      </c>
    </row>
    <row r="24" spans="1:8">
      <c r="A24" s="108" t="s">
        <v>97</v>
      </c>
      <c r="B24" s="108">
        <v>12185.141020358</v>
      </c>
      <c r="C24" s="108">
        <v>16796.357786248002</v>
      </c>
      <c r="D24" s="108">
        <v>8774.5417203750003</v>
      </c>
      <c r="E24" s="108">
        <v>707203.46938799683</v>
      </c>
      <c r="F24" s="108">
        <v>988301.00501354772</v>
      </c>
      <c r="G24" s="108">
        <v>482015.32410693681</v>
      </c>
      <c r="H24" s="124">
        <f t="shared" si="0"/>
        <v>58.038185049024499</v>
      </c>
    </row>
    <row r="25" spans="1:8">
      <c r="A25" s="108" t="s">
        <v>594</v>
      </c>
      <c r="B25" s="108">
        <v>17.965228765999999</v>
      </c>
      <c r="C25" s="108">
        <v>21.940515893000001</v>
      </c>
      <c r="D25" s="108">
        <v>14.607863915000001</v>
      </c>
      <c r="E25" s="108">
        <v>238.38171570717364</v>
      </c>
      <c r="F25" s="108">
        <v>291.73303729702639</v>
      </c>
      <c r="G25" s="108">
        <v>199.07488440106829</v>
      </c>
      <c r="H25" s="124">
        <f t="shared" si="0"/>
        <v>13.269060962826241</v>
      </c>
    </row>
    <row r="26" spans="1:8">
      <c r="A26" s="108" t="s">
        <v>153</v>
      </c>
      <c r="B26" s="108">
        <v>270.36887599900001</v>
      </c>
      <c r="C26" s="108">
        <v>438.190534802</v>
      </c>
      <c r="D26" s="108">
        <v>166.690244686</v>
      </c>
      <c r="E26" s="108">
        <v>10142.656090542292</v>
      </c>
      <c r="F26" s="108">
        <v>17064.608589530544</v>
      </c>
      <c r="G26" s="108">
        <v>6320.7418247946725</v>
      </c>
      <c r="H26" s="124">
        <f t="shared" si="0"/>
        <v>37.514140830987536</v>
      </c>
    </row>
    <row r="27" spans="1:8">
      <c r="A27" s="108" t="s">
        <v>593</v>
      </c>
      <c r="B27" s="108">
        <v>8187.739868402</v>
      </c>
      <c r="C27" s="108">
        <v>10447.889024025</v>
      </c>
      <c r="D27" s="108">
        <v>6350.0762143030006</v>
      </c>
      <c r="E27" s="108">
        <v>299772.17043914337</v>
      </c>
      <c r="F27" s="108">
        <v>397806.75780442526</v>
      </c>
      <c r="G27" s="108">
        <v>222507.77667365081</v>
      </c>
      <c r="H27" s="124">
        <f t="shared" si="0"/>
        <v>36.612322235104166</v>
      </c>
    </row>
    <row r="28" spans="1:8">
      <c r="A28" s="108" t="s">
        <v>267</v>
      </c>
      <c r="B28" s="108">
        <v>535.45739652900011</v>
      </c>
      <c r="C28" s="108">
        <v>695.69825895700001</v>
      </c>
      <c r="D28" s="108">
        <v>421.57134567700001</v>
      </c>
      <c r="E28" s="108">
        <v>9846.8570994163147</v>
      </c>
      <c r="F28" s="108">
        <v>12947.002499034539</v>
      </c>
      <c r="G28" s="108">
        <v>7687.4401468640644</v>
      </c>
      <c r="H28" s="124">
        <f t="shared" si="0"/>
        <v>18.389618227793058</v>
      </c>
    </row>
    <row r="29" spans="1:8">
      <c r="A29" s="108" t="s">
        <v>87</v>
      </c>
      <c r="B29" s="108">
        <v>3919.8579339290004</v>
      </c>
      <c r="C29" s="108">
        <v>6060.7558128890005</v>
      </c>
      <c r="D29" s="108">
        <v>2399.634853042</v>
      </c>
      <c r="E29" s="108">
        <v>173198.01095750614</v>
      </c>
      <c r="F29" s="108">
        <v>269738.48315853026</v>
      </c>
      <c r="G29" s="108">
        <v>105636.83036865926</v>
      </c>
      <c r="H29" s="124">
        <f t="shared" si="0"/>
        <v>44.184767375970729</v>
      </c>
    </row>
    <row r="30" spans="1:8">
      <c r="A30" s="108" t="s">
        <v>347</v>
      </c>
      <c r="B30" s="108">
        <v>96130.394646789995</v>
      </c>
      <c r="C30" s="108">
        <v>104416.56635851001</v>
      </c>
      <c r="D30" s="108">
        <v>83871.416725616989</v>
      </c>
      <c r="E30" s="108">
        <v>2251550.8227307978</v>
      </c>
      <c r="F30" s="108">
        <v>2486348.8138427576</v>
      </c>
      <c r="G30" s="108">
        <v>2030638.6596379203</v>
      </c>
      <c r="H30" s="124">
        <f t="shared" si="0"/>
        <v>23.421841042093153</v>
      </c>
    </row>
    <row r="31" spans="1:8">
      <c r="A31" s="108" t="s">
        <v>167</v>
      </c>
      <c r="B31" s="108">
        <v>101.81947418399999</v>
      </c>
      <c r="C31" s="108">
        <v>118.01520058400001</v>
      </c>
      <c r="D31" s="108">
        <v>85.253014429000018</v>
      </c>
      <c r="E31" s="108">
        <v>2680.6173869163131</v>
      </c>
      <c r="F31" s="108">
        <v>3159.220585090673</v>
      </c>
      <c r="G31" s="108">
        <v>2202.8511548579927</v>
      </c>
      <c r="H31" s="124">
        <f t="shared" si="0"/>
        <v>26.32715802550813</v>
      </c>
    </row>
    <row r="32" spans="1:8">
      <c r="A32" s="108" t="s">
        <v>227</v>
      </c>
      <c r="B32" s="108">
        <v>2114.6564113499999</v>
      </c>
      <c r="C32" s="108">
        <v>2593.120301082</v>
      </c>
      <c r="D32" s="108">
        <v>1692.3664578040002</v>
      </c>
      <c r="E32" s="108">
        <v>48249.229363985272</v>
      </c>
      <c r="F32" s="108">
        <v>60486.094006764244</v>
      </c>
      <c r="G32" s="108">
        <v>38339.50389134272</v>
      </c>
      <c r="H32" s="124">
        <f t="shared" si="0"/>
        <v>22.816581031801231</v>
      </c>
    </row>
    <row r="33" spans="1:8">
      <c r="A33" s="108" t="s">
        <v>99</v>
      </c>
      <c r="B33" s="108">
        <v>33251.548356726998</v>
      </c>
      <c r="C33" s="108">
        <v>43427.569746595007</v>
      </c>
      <c r="D33" s="108">
        <v>24700.084134297998</v>
      </c>
      <c r="E33" s="108">
        <v>2101798.5558987558</v>
      </c>
      <c r="F33" s="108">
        <v>2831101.3084783587</v>
      </c>
      <c r="G33" s="108">
        <v>1500055.1329043983</v>
      </c>
      <c r="H33" s="124">
        <f t="shared" si="0"/>
        <v>63.209043180497446</v>
      </c>
    </row>
    <row r="34" spans="1:8">
      <c r="A34" s="108" t="s">
        <v>20</v>
      </c>
      <c r="B34" s="108">
        <v>16202.507489226999</v>
      </c>
      <c r="C34" s="108">
        <v>23723.954231967</v>
      </c>
      <c r="D34" s="108">
        <v>10983.006426982</v>
      </c>
      <c r="E34" s="108">
        <v>775477.39444342838</v>
      </c>
      <c r="F34" s="108">
        <v>1175462.1765135762</v>
      </c>
      <c r="G34" s="108">
        <v>506964.80831525987</v>
      </c>
      <c r="H34" s="124">
        <f t="shared" si="0"/>
        <v>47.8615667950804</v>
      </c>
    </row>
    <row r="35" spans="1:8">
      <c r="A35" s="108" t="s">
        <v>592</v>
      </c>
      <c r="B35" s="108">
        <v>26913.445922252999</v>
      </c>
      <c r="C35" s="108">
        <v>37754.344986420001</v>
      </c>
      <c r="D35" s="108">
        <v>18681.799525377002</v>
      </c>
      <c r="E35" s="108">
        <v>1473159.0167716832</v>
      </c>
      <c r="F35" s="108">
        <v>2092712.2405456926</v>
      </c>
      <c r="G35" s="108">
        <v>985897.59291970357</v>
      </c>
      <c r="H35" s="124">
        <f t="shared" si="0"/>
        <v>54.73691555616157</v>
      </c>
    </row>
    <row r="36" spans="1:8">
      <c r="A36" s="108" t="s">
        <v>101</v>
      </c>
      <c r="B36" s="108">
        <v>360.25264595900001</v>
      </c>
      <c r="C36" s="108">
        <v>440.19880301499995</v>
      </c>
      <c r="D36" s="108">
        <v>298.01622784599999</v>
      </c>
      <c r="E36" s="108">
        <v>8527.8332280135164</v>
      </c>
      <c r="F36" s="108">
        <v>10662.091154530501</v>
      </c>
      <c r="G36" s="108">
        <v>6845.8138108740895</v>
      </c>
      <c r="H36" s="124">
        <f t="shared" si="0"/>
        <v>23.671812889291203</v>
      </c>
    </row>
    <row r="37" spans="1:8">
      <c r="A37" s="108" t="s">
        <v>169</v>
      </c>
      <c r="B37" s="108">
        <v>18580.579284383999</v>
      </c>
      <c r="C37" s="108">
        <v>22875.159985743001</v>
      </c>
      <c r="D37" s="108">
        <v>14803.686651549</v>
      </c>
      <c r="E37" s="108">
        <v>715371.65569261985</v>
      </c>
      <c r="F37" s="108">
        <v>919660.71839205851</v>
      </c>
      <c r="G37" s="108">
        <v>559457.40438596276</v>
      </c>
      <c r="H37" s="124">
        <f t="shared" si="0"/>
        <v>38.501041584524337</v>
      </c>
    </row>
    <row r="38" spans="1:8">
      <c r="A38" s="108" t="s">
        <v>59</v>
      </c>
      <c r="B38" s="108">
        <v>27873.589056353005</v>
      </c>
      <c r="C38" s="108">
        <v>40465.789291419998</v>
      </c>
      <c r="D38" s="108">
        <v>18991.477071939</v>
      </c>
      <c r="E38" s="108">
        <v>1443978.9177202575</v>
      </c>
      <c r="F38" s="108">
        <v>2098518.0458669029</v>
      </c>
      <c r="G38" s="108">
        <v>951912.85742741672</v>
      </c>
      <c r="H38" s="124">
        <f t="shared" si="0"/>
        <v>51.804556449509072</v>
      </c>
    </row>
    <row r="39" spans="1:8">
      <c r="A39" s="108" t="s">
        <v>367</v>
      </c>
      <c r="B39" s="108">
        <v>9311.5159891370004</v>
      </c>
      <c r="C39" s="108">
        <v>10482.954448749999</v>
      </c>
      <c r="D39" s="108">
        <v>7723.6707088769999</v>
      </c>
      <c r="E39" s="108">
        <v>113328.23410343187</v>
      </c>
      <c r="F39" s="108">
        <v>124760.84215606163</v>
      </c>
      <c r="G39" s="108">
        <v>99576.252365257606</v>
      </c>
      <c r="H39" s="124">
        <f t="shared" si="0"/>
        <v>12.170760833750684</v>
      </c>
    </row>
    <row r="40" spans="1:8">
      <c r="A40" s="108" t="s">
        <v>61</v>
      </c>
      <c r="B40" s="108">
        <v>16864.52011184</v>
      </c>
      <c r="C40" s="108">
        <v>23962.953884324997</v>
      </c>
      <c r="D40" s="108">
        <v>11997.003722148998</v>
      </c>
      <c r="E40" s="108">
        <v>921368.15353651345</v>
      </c>
      <c r="F40" s="108">
        <v>1335794.0264186221</v>
      </c>
      <c r="G40" s="108">
        <v>639322.07766315667</v>
      </c>
      <c r="H40" s="124">
        <f t="shared" si="0"/>
        <v>54.633523363030797</v>
      </c>
    </row>
    <row r="41" spans="1:8">
      <c r="A41" s="108" t="s">
        <v>63</v>
      </c>
      <c r="B41" s="108">
        <v>28454.011208197</v>
      </c>
      <c r="C41" s="108">
        <v>37824.26968250201</v>
      </c>
      <c r="D41" s="108">
        <v>21351.452202586999</v>
      </c>
      <c r="E41" s="108">
        <v>1832660.092825905</v>
      </c>
      <c r="F41" s="108">
        <v>2489813.5442113313</v>
      </c>
      <c r="G41" s="108">
        <v>1316376.3370630455</v>
      </c>
      <c r="H41" s="124">
        <f t="shared" si="0"/>
        <v>64.407794015978823</v>
      </c>
    </row>
    <row r="42" spans="1:8">
      <c r="A42" s="108" t="s">
        <v>349</v>
      </c>
      <c r="B42" s="108">
        <v>5380.2994988800001</v>
      </c>
      <c r="C42" s="108">
        <v>5952.9417443639995</v>
      </c>
      <c r="D42" s="108">
        <v>4609.3387038760002</v>
      </c>
      <c r="E42" s="108">
        <v>87230.701694731819</v>
      </c>
      <c r="F42" s="108">
        <v>95924.554880179363</v>
      </c>
      <c r="G42" s="108">
        <v>76689.758296344138</v>
      </c>
      <c r="H42" s="124">
        <f t="shared" si="0"/>
        <v>16.212982513871275</v>
      </c>
    </row>
    <row r="43" spans="1:8">
      <c r="A43" s="108" t="s">
        <v>139</v>
      </c>
      <c r="B43" s="108">
        <v>226934.83498352001</v>
      </c>
      <c r="C43" s="108">
        <v>278187.25272739999</v>
      </c>
      <c r="D43" s="108">
        <v>189894.81484454099</v>
      </c>
      <c r="E43" s="108">
        <v>5059199.3018134665</v>
      </c>
      <c r="F43" s="108">
        <v>6149981.3543810388</v>
      </c>
      <c r="G43" s="108">
        <v>4243312.5998104978</v>
      </c>
      <c r="H43" s="124">
        <f t="shared" si="0"/>
        <v>22.29362143621919</v>
      </c>
    </row>
    <row r="44" spans="1:8">
      <c r="A44" s="108" t="s">
        <v>351</v>
      </c>
      <c r="B44" s="108">
        <v>9014.7484276720006</v>
      </c>
      <c r="C44" s="108">
        <v>11712.564090952999</v>
      </c>
      <c r="D44" s="108">
        <v>6783.5690911540005</v>
      </c>
      <c r="E44" s="108">
        <v>258433.29997841467</v>
      </c>
      <c r="F44" s="108">
        <v>350517.92857751017</v>
      </c>
      <c r="G44" s="108">
        <v>187246.5672021301</v>
      </c>
      <c r="H44" s="124">
        <f t="shared" si="0"/>
        <v>28.667832724551513</v>
      </c>
    </row>
    <row r="45" spans="1:8">
      <c r="A45" s="108" t="s">
        <v>23</v>
      </c>
      <c r="B45" s="108">
        <v>780.73541804599995</v>
      </c>
      <c r="C45" s="108">
        <v>1092.0052989830001</v>
      </c>
      <c r="D45" s="108">
        <v>539.12107959900004</v>
      </c>
      <c r="E45" s="108">
        <v>29989.188627084965</v>
      </c>
      <c r="F45" s="108">
        <v>43033.509560322986</v>
      </c>
      <c r="G45" s="108">
        <v>19637.436255661109</v>
      </c>
      <c r="H45" s="124">
        <f t="shared" si="0"/>
        <v>38.411461724307273</v>
      </c>
    </row>
    <row r="46" spans="1:8">
      <c r="A46" s="108" t="s">
        <v>591</v>
      </c>
      <c r="B46" s="108">
        <v>4726.1390497650009</v>
      </c>
      <c r="C46" s="108">
        <v>6781.7026345079994</v>
      </c>
      <c r="D46" s="108">
        <v>3268.9147131159998</v>
      </c>
      <c r="E46" s="108">
        <v>191960.8400811787</v>
      </c>
      <c r="F46" s="108">
        <v>283233.46151895961</v>
      </c>
      <c r="G46" s="108">
        <v>129296.62788677061</v>
      </c>
      <c r="H46" s="124">
        <f t="shared" si="0"/>
        <v>40.616841370912184</v>
      </c>
    </row>
    <row r="47" spans="1:8">
      <c r="A47" s="108" t="s">
        <v>590</v>
      </c>
      <c r="B47" s="108">
        <v>10.03302671</v>
      </c>
      <c r="C47" s="108">
        <v>11.995030626</v>
      </c>
      <c r="D47" s="108">
        <v>8.3401973390000013</v>
      </c>
      <c r="E47" s="108">
        <v>205.16615957389476</v>
      </c>
      <c r="F47" s="108">
        <v>253.57266665285437</v>
      </c>
      <c r="G47" s="108">
        <v>163.70114741363025</v>
      </c>
      <c r="H47" s="124">
        <f t="shared" si="0"/>
        <v>20.449079375957801</v>
      </c>
    </row>
    <row r="48" spans="1:8">
      <c r="A48" s="108" t="s">
        <v>329</v>
      </c>
      <c r="B48" s="108">
        <v>730.65761153400001</v>
      </c>
      <c r="C48" s="108">
        <v>923.13612601500006</v>
      </c>
      <c r="D48" s="108">
        <v>561.80560702699995</v>
      </c>
      <c r="E48" s="108">
        <v>15918.650235600155</v>
      </c>
      <c r="F48" s="108">
        <v>20711.930871002296</v>
      </c>
      <c r="G48" s="108">
        <v>12064.780502362084</v>
      </c>
      <c r="H48" s="124">
        <f t="shared" si="0"/>
        <v>21.786743865131697</v>
      </c>
    </row>
    <row r="49" spans="1:8">
      <c r="A49" s="108" t="s">
        <v>269</v>
      </c>
      <c r="B49" s="108">
        <v>634.06819019400007</v>
      </c>
      <c r="C49" s="108">
        <v>778.82638235500008</v>
      </c>
      <c r="D49" s="108">
        <v>505.961532826</v>
      </c>
      <c r="E49" s="108">
        <v>9746.3901707784207</v>
      </c>
      <c r="F49" s="108">
        <v>12146.361797614049</v>
      </c>
      <c r="G49" s="108">
        <v>7763.062063123728</v>
      </c>
      <c r="H49" s="124">
        <f t="shared" si="0"/>
        <v>15.371201901480669</v>
      </c>
    </row>
    <row r="50" spans="1:8">
      <c r="A50" s="108" t="s">
        <v>309</v>
      </c>
      <c r="B50" s="108">
        <v>7177.1397130949999</v>
      </c>
      <c r="C50" s="108">
        <v>8529.5951389049987</v>
      </c>
      <c r="D50" s="108">
        <v>5855.9624801640002</v>
      </c>
      <c r="E50" s="108">
        <v>103929.85191910011</v>
      </c>
      <c r="F50" s="108">
        <v>124685.39413454501</v>
      </c>
      <c r="G50" s="108">
        <v>84679.475126917154</v>
      </c>
      <c r="H50" s="124">
        <f t="shared" si="0"/>
        <v>14.480678386332041</v>
      </c>
    </row>
    <row r="51" spans="1:8">
      <c r="A51" s="108" t="s">
        <v>195</v>
      </c>
      <c r="B51" s="108">
        <v>174.21810074599998</v>
      </c>
      <c r="C51" s="108">
        <v>212.45598375100002</v>
      </c>
      <c r="D51" s="108">
        <v>148.07941685200001</v>
      </c>
      <c r="E51" s="108">
        <v>2412.5755358671822</v>
      </c>
      <c r="F51" s="108">
        <v>2841.5799273878611</v>
      </c>
      <c r="G51" s="108">
        <v>2080.9950713893909</v>
      </c>
      <c r="H51" s="124">
        <f t="shared" si="0"/>
        <v>13.848018808244152</v>
      </c>
    </row>
    <row r="52" spans="1:8">
      <c r="A52" s="108" t="s">
        <v>229</v>
      </c>
      <c r="B52" s="108">
        <v>3453.662946035</v>
      </c>
      <c r="C52" s="108">
        <v>4126.0543983039997</v>
      </c>
      <c r="D52" s="108">
        <v>2839.7891456910002</v>
      </c>
      <c r="E52" s="108">
        <v>54095.483046136389</v>
      </c>
      <c r="F52" s="108">
        <v>65652.763229057105</v>
      </c>
      <c r="G52" s="108">
        <v>44080.810907771069</v>
      </c>
      <c r="H52" s="124">
        <f t="shared" si="0"/>
        <v>15.663220149563539</v>
      </c>
    </row>
    <row r="53" spans="1:8">
      <c r="A53" s="108" t="s">
        <v>589</v>
      </c>
      <c r="B53" s="108">
        <v>10415.998062056</v>
      </c>
      <c r="C53" s="108">
        <v>13559.183089945</v>
      </c>
      <c r="D53" s="108">
        <v>7974.5527476620009</v>
      </c>
      <c r="E53" s="108">
        <v>276141.87679442356</v>
      </c>
      <c r="F53" s="108">
        <v>374663.92843820597</v>
      </c>
      <c r="G53" s="108">
        <v>201419.44123586887</v>
      </c>
      <c r="H53" s="124">
        <f t="shared" si="0"/>
        <v>26.511321829097604</v>
      </c>
    </row>
    <row r="54" spans="1:8">
      <c r="A54" s="108" t="s">
        <v>588</v>
      </c>
      <c r="B54" s="108">
        <v>95497.630212864984</v>
      </c>
      <c r="C54" s="108">
        <v>135088.42734384999</v>
      </c>
      <c r="D54" s="108">
        <v>68861.029880129005</v>
      </c>
      <c r="E54" s="108">
        <v>4409828.8423369676</v>
      </c>
      <c r="F54" s="108">
        <v>6336414.8693232518</v>
      </c>
      <c r="G54" s="108">
        <v>3097910.4841776015</v>
      </c>
      <c r="H54" s="124">
        <f t="shared" si="0"/>
        <v>46.177364113721183</v>
      </c>
    </row>
    <row r="55" spans="1:8">
      <c r="A55" s="108" t="s">
        <v>245</v>
      </c>
      <c r="B55" s="108">
        <v>2503.7930631879999</v>
      </c>
      <c r="C55" s="108">
        <v>2805.532124669</v>
      </c>
      <c r="D55" s="108">
        <v>2080.150319329</v>
      </c>
      <c r="E55" s="108">
        <v>27493.346820353334</v>
      </c>
      <c r="F55" s="108">
        <v>30390.201860330591</v>
      </c>
      <c r="G55" s="108">
        <v>23935.783287989376</v>
      </c>
      <c r="H55" s="124">
        <f t="shared" si="0"/>
        <v>10.980678565083542</v>
      </c>
    </row>
    <row r="56" spans="1:8">
      <c r="A56" s="108" t="s">
        <v>25</v>
      </c>
      <c r="B56" s="108">
        <v>1147.8906493099998</v>
      </c>
      <c r="C56" s="108">
        <v>1678.0678015579999</v>
      </c>
      <c r="D56" s="108">
        <v>775.24680860100011</v>
      </c>
      <c r="E56" s="108">
        <v>55188.613285526197</v>
      </c>
      <c r="F56" s="108">
        <v>82588.889836304268</v>
      </c>
      <c r="G56" s="108">
        <v>35931.337443412405</v>
      </c>
      <c r="H56" s="124">
        <f t="shared" si="0"/>
        <v>48.078284563690993</v>
      </c>
    </row>
    <row r="57" spans="1:8">
      <c r="A57" s="108" t="s">
        <v>311</v>
      </c>
      <c r="B57" s="108">
        <v>33.528742040000004</v>
      </c>
      <c r="C57" s="108">
        <v>40.694458347000001</v>
      </c>
      <c r="D57" s="108">
        <v>26.968479447</v>
      </c>
      <c r="E57" s="108">
        <v>722.635229856009</v>
      </c>
      <c r="F57" s="108">
        <v>914.83576656253558</v>
      </c>
      <c r="G57" s="108">
        <v>565.26058244170395</v>
      </c>
      <c r="H57" s="124">
        <f t="shared" si="0"/>
        <v>21.552709284288106</v>
      </c>
    </row>
    <row r="58" spans="1:8">
      <c r="A58" s="108" t="s">
        <v>313</v>
      </c>
      <c r="B58" s="108">
        <v>2975.7890083319999</v>
      </c>
      <c r="C58" s="108">
        <v>3904.4189083219999</v>
      </c>
      <c r="D58" s="108">
        <v>2266.7417425590002</v>
      </c>
      <c r="E58" s="108">
        <v>103478.22082678275</v>
      </c>
      <c r="F58" s="108">
        <v>141546.57408672481</v>
      </c>
      <c r="G58" s="108">
        <v>75281.038256419139</v>
      </c>
      <c r="H58" s="124">
        <f t="shared" si="0"/>
        <v>34.77337288935842</v>
      </c>
    </row>
    <row r="59" spans="1:8">
      <c r="A59" s="108" t="s">
        <v>353</v>
      </c>
      <c r="B59" s="108">
        <v>6424.8565728499989</v>
      </c>
      <c r="C59" s="108">
        <v>8367.4493171499998</v>
      </c>
      <c r="D59" s="108">
        <v>5019.2743834460007</v>
      </c>
      <c r="E59" s="108">
        <v>187549.15526611419</v>
      </c>
      <c r="F59" s="108">
        <v>250210.34994958763</v>
      </c>
      <c r="G59" s="108">
        <v>139665.48961366797</v>
      </c>
      <c r="H59" s="124">
        <f t="shared" si="0"/>
        <v>29.191181645774755</v>
      </c>
    </row>
    <row r="60" spans="1:8">
      <c r="A60" s="108" t="s">
        <v>587</v>
      </c>
      <c r="B60" s="108">
        <v>22277.801565516998</v>
      </c>
      <c r="C60" s="108">
        <v>29258.525676386002</v>
      </c>
      <c r="D60" s="108">
        <v>16900.327414427</v>
      </c>
      <c r="E60" s="108">
        <v>1048148.129447566</v>
      </c>
      <c r="F60" s="108">
        <v>1400923.4668381796</v>
      </c>
      <c r="G60" s="108">
        <v>767564.27260499727</v>
      </c>
      <c r="H60" s="124">
        <f t="shared" si="0"/>
        <v>47.048992979179623</v>
      </c>
    </row>
    <row r="61" spans="1:8">
      <c r="A61" s="108" t="s">
        <v>331</v>
      </c>
      <c r="B61" s="108">
        <v>2409.749146782</v>
      </c>
      <c r="C61" s="108">
        <v>3063.440388859</v>
      </c>
      <c r="D61" s="108">
        <v>1809.1703932159999</v>
      </c>
      <c r="E61" s="108">
        <v>53329.063329601617</v>
      </c>
      <c r="F61" s="108">
        <v>71096.575738063184</v>
      </c>
      <c r="G61" s="108">
        <v>39303.2721646399</v>
      </c>
      <c r="H61" s="124">
        <f t="shared" si="0"/>
        <v>22.130545580156223</v>
      </c>
    </row>
    <row r="62" spans="1:8">
      <c r="A62" s="108" t="s">
        <v>69</v>
      </c>
      <c r="B62" s="108">
        <v>680.706055451</v>
      </c>
      <c r="C62" s="108">
        <v>1074.099539606</v>
      </c>
      <c r="D62" s="108">
        <v>433.91639441899997</v>
      </c>
      <c r="E62" s="108">
        <v>28942.663274956227</v>
      </c>
      <c r="F62" s="108">
        <v>48418.574726061765</v>
      </c>
      <c r="G62" s="108">
        <v>16955.197860969038</v>
      </c>
      <c r="H62" s="124">
        <f t="shared" si="0"/>
        <v>42.518592339802737</v>
      </c>
    </row>
    <row r="63" spans="1:8">
      <c r="A63" s="108" t="s">
        <v>27</v>
      </c>
      <c r="B63" s="108">
        <v>9579.5833152569994</v>
      </c>
      <c r="C63" s="108">
        <v>15203.460029580001</v>
      </c>
      <c r="D63" s="108">
        <v>6038.3033703610017</v>
      </c>
      <c r="E63" s="108">
        <v>442988.1914914301</v>
      </c>
      <c r="F63" s="108">
        <v>687862.97182006889</v>
      </c>
      <c r="G63" s="108">
        <v>278707.73631756159</v>
      </c>
      <c r="H63" s="124">
        <f t="shared" si="0"/>
        <v>46.242949918907378</v>
      </c>
    </row>
    <row r="64" spans="1:8">
      <c r="A64" s="108" t="s">
        <v>247</v>
      </c>
      <c r="B64" s="108">
        <v>252.59067778799999</v>
      </c>
      <c r="C64" s="108">
        <v>319.16933224899998</v>
      </c>
      <c r="D64" s="108">
        <v>192.193805247</v>
      </c>
      <c r="E64" s="108">
        <v>5793.9028295417647</v>
      </c>
      <c r="F64" s="108">
        <v>7532.0451841464292</v>
      </c>
      <c r="G64" s="108">
        <v>4339.8604378430828</v>
      </c>
      <c r="H64" s="124">
        <f t="shared" si="0"/>
        <v>22.937912357971509</v>
      </c>
    </row>
    <row r="65" spans="1:8">
      <c r="A65" s="108" t="s">
        <v>89</v>
      </c>
      <c r="B65" s="108">
        <v>2811.9384155550001</v>
      </c>
      <c r="C65" s="108">
        <v>4182.0234452290006</v>
      </c>
      <c r="D65" s="108">
        <v>1616.4579115480001</v>
      </c>
      <c r="E65" s="108">
        <v>140290.81183008783</v>
      </c>
      <c r="F65" s="108">
        <v>209909.13030263269</v>
      </c>
      <c r="G65" s="108">
        <v>80385.95282295483</v>
      </c>
      <c r="H65" s="124">
        <f t="shared" si="0"/>
        <v>49.891139526396152</v>
      </c>
    </row>
    <row r="66" spans="1:8">
      <c r="A66" s="108" t="s">
        <v>29</v>
      </c>
      <c r="B66" s="108">
        <v>82656.036751816995</v>
      </c>
      <c r="C66" s="108">
        <v>105966.17815597</v>
      </c>
      <c r="D66" s="108">
        <v>64635.707702928004</v>
      </c>
      <c r="E66" s="108">
        <v>3994653.2016857238</v>
      </c>
      <c r="F66" s="108">
        <v>5371109.7546685161</v>
      </c>
      <c r="G66" s="108">
        <v>2969636.2286339784</v>
      </c>
      <c r="H66" s="124">
        <f t="shared" si="0"/>
        <v>48.328632229005478</v>
      </c>
    </row>
    <row r="67" spans="1:8">
      <c r="A67" s="108" t="s">
        <v>375</v>
      </c>
      <c r="B67" s="108">
        <v>256.97994296499996</v>
      </c>
      <c r="C67" s="108">
        <v>323.68853121099994</v>
      </c>
      <c r="D67" s="108">
        <v>199.499355979</v>
      </c>
      <c r="E67" s="108">
        <v>10662.646133770604</v>
      </c>
      <c r="F67" s="108">
        <v>13782.746040619239</v>
      </c>
      <c r="G67" s="108">
        <v>8005.1294919047668</v>
      </c>
      <c r="H67" s="124">
        <f t="shared" si="0"/>
        <v>41.492133630144167</v>
      </c>
    </row>
    <row r="68" spans="1:8">
      <c r="A68" s="108" t="s">
        <v>249</v>
      </c>
      <c r="B68" s="108">
        <v>833.16220647400007</v>
      </c>
      <c r="C68" s="108">
        <v>948.293312603</v>
      </c>
      <c r="D68" s="108">
        <v>700.61730352500001</v>
      </c>
      <c r="E68" s="108">
        <v>10086.426003387611</v>
      </c>
      <c r="F68" s="108">
        <v>11341.938407868205</v>
      </c>
      <c r="G68" s="108">
        <v>8797.7756778463136</v>
      </c>
      <c r="H68" s="124">
        <f t="shared" si="0"/>
        <v>12.106197238679442</v>
      </c>
    </row>
    <row r="69" spans="1:8">
      <c r="A69" s="108" t="s">
        <v>293</v>
      </c>
      <c r="B69" s="108">
        <v>24316.246595254997</v>
      </c>
      <c r="C69" s="108">
        <v>27932.773359980001</v>
      </c>
      <c r="D69" s="108">
        <v>19408.708927266001</v>
      </c>
      <c r="E69" s="108">
        <v>251261.96024171199</v>
      </c>
      <c r="F69" s="108">
        <v>284013.56971015304</v>
      </c>
      <c r="G69" s="108">
        <v>209767.39166609143</v>
      </c>
      <c r="H69" s="124">
        <f t="shared" si="0"/>
        <v>10.333089823605528</v>
      </c>
    </row>
    <row r="70" spans="1:8">
      <c r="A70" s="108" t="s">
        <v>71</v>
      </c>
      <c r="B70" s="108">
        <v>1414.61965091</v>
      </c>
      <c r="C70" s="108">
        <v>1994.3612467509997</v>
      </c>
      <c r="D70" s="108">
        <v>950.24283112099988</v>
      </c>
      <c r="E70" s="108">
        <v>50910.864402427345</v>
      </c>
      <c r="F70" s="108">
        <v>74932.344324312275</v>
      </c>
      <c r="G70" s="108">
        <v>33014.863960841394</v>
      </c>
      <c r="H70" s="124">
        <f t="shared" ref="H70:H133" si="1">E70/B70</f>
        <v>35.989083263248375</v>
      </c>
    </row>
    <row r="71" spans="1:8">
      <c r="A71" s="108" t="s">
        <v>586</v>
      </c>
      <c r="B71" s="108">
        <v>2125.9528247650001</v>
      </c>
      <c r="C71" s="108">
        <v>2814.4827441719999</v>
      </c>
      <c r="D71" s="108">
        <v>1588.8555128369999</v>
      </c>
      <c r="E71" s="108">
        <v>83434.344604800979</v>
      </c>
      <c r="F71" s="108">
        <v>115088.08220416878</v>
      </c>
      <c r="G71" s="108">
        <v>59578.801961559686</v>
      </c>
      <c r="H71" s="124">
        <f t="shared" si="1"/>
        <v>39.245623718872359</v>
      </c>
    </row>
    <row r="72" spans="1:8">
      <c r="A72" s="108" t="s">
        <v>197</v>
      </c>
      <c r="B72" s="108">
        <v>951.25490625099997</v>
      </c>
      <c r="C72" s="108">
        <v>1162.3885721429999</v>
      </c>
      <c r="D72" s="108">
        <v>748.21083490900003</v>
      </c>
      <c r="E72" s="108">
        <v>25227.846533983837</v>
      </c>
      <c r="F72" s="108">
        <v>31614.673468287718</v>
      </c>
      <c r="G72" s="108">
        <v>19588.091295712424</v>
      </c>
      <c r="H72" s="124">
        <f t="shared" si="1"/>
        <v>26.520595445241433</v>
      </c>
    </row>
    <row r="73" spans="1:8">
      <c r="A73" s="108" t="s">
        <v>295</v>
      </c>
      <c r="B73" s="108">
        <v>25630.507666653</v>
      </c>
      <c r="C73" s="108">
        <v>28518.070310665</v>
      </c>
      <c r="D73" s="108">
        <v>22177.524092494001</v>
      </c>
      <c r="E73" s="108">
        <v>324158.09075037186</v>
      </c>
      <c r="F73" s="108">
        <v>356784.34863517492</v>
      </c>
      <c r="G73" s="108">
        <v>290474.01622571365</v>
      </c>
      <c r="H73" s="124">
        <f t="shared" si="1"/>
        <v>12.647353496322788</v>
      </c>
    </row>
    <row r="74" spans="1:8">
      <c r="A74" s="108" t="s">
        <v>107</v>
      </c>
      <c r="B74" s="108">
        <v>30333.596509777002</v>
      </c>
      <c r="C74" s="108">
        <v>39858.3246506</v>
      </c>
      <c r="D74" s="108">
        <v>22863.593645907</v>
      </c>
      <c r="E74" s="108">
        <v>1235410.6623694617</v>
      </c>
      <c r="F74" s="108">
        <v>1694167.6326040956</v>
      </c>
      <c r="G74" s="108">
        <v>875661.93452770286</v>
      </c>
      <c r="H74" s="124">
        <f t="shared" si="1"/>
        <v>40.727470676656132</v>
      </c>
    </row>
    <row r="75" spans="1:8">
      <c r="A75" s="108" t="s">
        <v>271</v>
      </c>
      <c r="B75" s="108">
        <v>6109.625783995999</v>
      </c>
      <c r="C75" s="108">
        <v>6836.4930944309999</v>
      </c>
      <c r="D75" s="108">
        <v>5151.6978058390005</v>
      </c>
      <c r="E75" s="108">
        <v>70224.181198423161</v>
      </c>
      <c r="F75" s="108">
        <v>77586.645886667102</v>
      </c>
      <c r="G75" s="108">
        <v>61259.888853787306</v>
      </c>
      <c r="H75" s="124">
        <f t="shared" si="1"/>
        <v>11.494023313567505</v>
      </c>
    </row>
    <row r="76" spans="1:8">
      <c r="A76" s="108" t="s">
        <v>585</v>
      </c>
      <c r="B76" s="108">
        <v>15.98303754</v>
      </c>
      <c r="C76" s="108">
        <v>19.749454417000003</v>
      </c>
      <c r="D76" s="108">
        <v>12.572917599999998</v>
      </c>
      <c r="E76" s="108">
        <v>335.32412535836022</v>
      </c>
      <c r="F76" s="108">
        <v>427.56761011757175</v>
      </c>
      <c r="G76" s="108">
        <v>256.61556914167784</v>
      </c>
      <c r="H76" s="124">
        <f t="shared" si="1"/>
        <v>20.979999860424542</v>
      </c>
    </row>
    <row r="77" spans="1:8">
      <c r="A77" s="108" t="s">
        <v>315</v>
      </c>
      <c r="B77" s="108">
        <v>47.821982394999999</v>
      </c>
      <c r="C77" s="108">
        <v>53.775675901</v>
      </c>
      <c r="D77" s="108">
        <v>41.919959234000004</v>
      </c>
      <c r="E77" s="108">
        <v>1079.986400553694</v>
      </c>
      <c r="F77" s="108">
        <v>1226.674526832323</v>
      </c>
      <c r="G77" s="108">
        <v>939.23021177571002</v>
      </c>
      <c r="H77" s="124">
        <f t="shared" si="1"/>
        <v>22.58347200317257</v>
      </c>
    </row>
    <row r="78" spans="1:8">
      <c r="A78" s="108" t="s">
        <v>584</v>
      </c>
      <c r="B78" s="108">
        <v>38.06472935</v>
      </c>
      <c r="C78" s="108">
        <v>45.579623742999999</v>
      </c>
      <c r="D78" s="108">
        <v>31.318877220000001</v>
      </c>
      <c r="E78" s="108">
        <v>1188.6425613553902</v>
      </c>
      <c r="F78" s="108">
        <v>1444.7785766425391</v>
      </c>
      <c r="G78" s="108">
        <v>950.17520959621584</v>
      </c>
      <c r="H78" s="124">
        <f t="shared" si="1"/>
        <v>31.226875421232705</v>
      </c>
    </row>
    <row r="79" spans="1:8">
      <c r="A79" s="108" t="s">
        <v>333</v>
      </c>
      <c r="B79" s="108">
        <v>10460.864761882001</v>
      </c>
      <c r="C79" s="108">
        <v>13158.052865616</v>
      </c>
      <c r="D79" s="108">
        <v>8232.2084974480003</v>
      </c>
      <c r="E79" s="108">
        <v>413105.06576130236</v>
      </c>
      <c r="F79" s="108">
        <v>547565.36777918355</v>
      </c>
      <c r="G79" s="108">
        <v>311323.56149946066</v>
      </c>
      <c r="H79" s="124">
        <f t="shared" si="1"/>
        <v>39.49052732873502</v>
      </c>
    </row>
    <row r="80" spans="1:8">
      <c r="A80" s="108" t="s">
        <v>109</v>
      </c>
      <c r="B80" s="108">
        <v>19423.916303776998</v>
      </c>
      <c r="C80" s="108">
        <v>26164.998068655001</v>
      </c>
      <c r="D80" s="108">
        <v>14080.997570293001</v>
      </c>
      <c r="E80" s="108">
        <v>1073405.2844956124</v>
      </c>
      <c r="F80" s="108">
        <v>1487333.2504369635</v>
      </c>
      <c r="G80" s="108">
        <v>754112.95912905643</v>
      </c>
      <c r="H80" s="124">
        <f t="shared" si="1"/>
        <v>55.26204230435691</v>
      </c>
    </row>
    <row r="81" spans="1:8">
      <c r="A81" s="108" t="s">
        <v>111</v>
      </c>
      <c r="B81" s="108">
        <v>2254.007747911</v>
      </c>
      <c r="C81" s="108">
        <v>3044.2120851990003</v>
      </c>
      <c r="D81" s="108">
        <v>1659.2539665960001</v>
      </c>
      <c r="E81" s="108">
        <v>102808.67035568786</v>
      </c>
      <c r="F81" s="108">
        <v>142905.0400372119</v>
      </c>
      <c r="G81" s="108">
        <v>72821.413137866039</v>
      </c>
      <c r="H81" s="124">
        <f t="shared" si="1"/>
        <v>45.611498208455707</v>
      </c>
    </row>
    <row r="82" spans="1:8">
      <c r="A82" s="108" t="s">
        <v>355</v>
      </c>
      <c r="B82" s="108">
        <v>346.47206647400003</v>
      </c>
      <c r="C82" s="108">
        <v>446.54426145200011</v>
      </c>
      <c r="D82" s="108">
        <v>263.95364827899999</v>
      </c>
      <c r="E82" s="108">
        <v>11581.885005523285</v>
      </c>
      <c r="F82" s="108">
        <v>15682.93058596618</v>
      </c>
      <c r="G82" s="108">
        <v>8375.3125240928239</v>
      </c>
      <c r="H82" s="124">
        <f t="shared" si="1"/>
        <v>33.428048394753965</v>
      </c>
    </row>
    <row r="83" spans="1:8">
      <c r="A83" s="108" t="s">
        <v>317</v>
      </c>
      <c r="B83" s="108">
        <v>8046.5562861590006</v>
      </c>
      <c r="C83" s="108">
        <v>10570.191316277</v>
      </c>
      <c r="D83" s="108">
        <v>5985.7517929900005</v>
      </c>
      <c r="E83" s="108">
        <v>452923.32736121048</v>
      </c>
      <c r="F83" s="108">
        <v>591675.31830559729</v>
      </c>
      <c r="G83" s="108">
        <v>339614.93594627624</v>
      </c>
      <c r="H83" s="124">
        <f t="shared" si="1"/>
        <v>56.287846782391931</v>
      </c>
    </row>
    <row r="84" spans="1:8">
      <c r="A84" s="108" t="s">
        <v>335</v>
      </c>
      <c r="B84" s="108">
        <v>1731.4034206880001</v>
      </c>
      <c r="C84" s="108">
        <v>2484.4780106469998</v>
      </c>
      <c r="D84" s="108">
        <v>1330.7104363080002</v>
      </c>
      <c r="E84" s="108">
        <v>60349.873765720753</v>
      </c>
      <c r="F84" s="108">
        <v>89735.723550043811</v>
      </c>
      <c r="G84" s="108">
        <v>41264.956296248216</v>
      </c>
      <c r="H84" s="124">
        <f t="shared" si="1"/>
        <v>34.85604397254788</v>
      </c>
    </row>
    <row r="85" spans="1:8">
      <c r="A85" s="108" t="s">
        <v>231</v>
      </c>
      <c r="B85" s="108">
        <v>1285.4396483140001</v>
      </c>
      <c r="C85" s="108">
        <v>1540.2342467649999</v>
      </c>
      <c r="D85" s="108">
        <v>1060.0914254830002</v>
      </c>
      <c r="E85" s="108">
        <v>23100.918726348631</v>
      </c>
      <c r="F85" s="108">
        <v>28208.644585428523</v>
      </c>
      <c r="G85" s="108">
        <v>18911.638348583394</v>
      </c>
      <c r="H85" s="124">
        <f t="shared" si="1"/>
        <v>17.971220007604483</v>
      </c>
    </row>
    <row r="86" spans="1:8">
      <c r="A86" s="108" t="s">
        <v>251</v>
      </c>
      <c r="B86" s="108">
        <v>103.334467872</v>
      </c>
      <c r="C86" s="108">
        <v>119.102726218</v>
      </c>
      <c r="D86" s="108">
        <v>83.150747424000002</v>
      </c>
      <c r="E86" s="108">
        <v>1164.1617689555596</v>
      </c>
      <c r="F86" s="108">
        <v>1335.2027898415977</v>
      </c>
      <c r="G86" s="108">
        <v>978.38243320808363</v>
      </c>
      <c r="H86" s="124">
        <f t="shared" si="1"/>
        <v>11.265957941522496</v>
      </c>
    </row>
    <row r="87" spans="1:8">
      <c r="A87" s="108" t="s">
        <v>155</v>
      </c>
      <c r="B87" s="108">
        <v>869051.63160838</v>
      </c>
      <c r="C87" s="108">
        <v>1107468.5135134999</v>
      </c>
      <c r="D87" s="108">
        <v>667482.52455133002</v>
      </c>
      <c r="E87" s="108">
        <v>33071065.410742849</v>
      </c>
      <c r="F87" s="108">
        <v>42324232.676569656</v>
      </c>
      <c r="G87" s="108">
        <v>25381278.022027284</v>
      </c>
      <c r="H87" s="124">
        <f t="shared" si="1"/>
        <v>38.054200933421221</v>
      </c>
    </row>
    <row r="88" spans="1:8">
      <c r="A88" s="108" t="s">
        <v>171</v>
      </c>
      <c r="B88" s="108">
        <v>123469.34761526799</v>
      </c>
      <c r="C88" s="108">
        <v>144022.99406170999</v>
      </c>
      <c r="D88" s="108">
        <v>104291.16942561499</v>
      </c>
      <c r="E88" s="108">
        <v>4209605.4888749626</v>
      </c>
      <c r="F88" s="108">
        <v>5089113.2242947388</v>
      </c>
      <c r="G88" s="108">
        <v>3533631.7104143226</v>
      </c>
      <c r="H88" s="124">
        <f t="shared" si="1"/>
        <v>34.094336531137628</v>
      </c>
    </row>
    <row r="89" spans="1:8">
      <c r="A89" s="108" t="s">
        <v>583</v>
      </c>
      <c r="B89" s="108">
        <v>11314.639824069996</v>
      </c>
      <c r="C89" s="108">
        <v>12396.106946539998</v>
      </c>
      <c r="D89" s="108">
        <v>10031.698124378998</v>
      </c>
      <c r="E89" s="108">
        <v>287088.4751491354</v>
      </c>
      <c r="F89" s="108">
        <v>319936.02099244238</v>
      </c>
      <c r="G89" s="108">
        <v>256019.47719703434</v>
      </c>
      <c r="H89" s="124">
        <f t="shared" si="1"/>
        <v>25.373187270036016</v>
      </c>
    </row>
    <row r="90" spans="1:8">
      <c r="A90" s="108" t="s">
        <v>199</v>
      </c>
      <c r="B90" s="108">
        <v>4127.5063051950001</v>
      </c>
      <c r="C90" s="108">
        <v>5203.9008812279999</v>
      </c>
      <c r="D90" s="108">
        <v>3295.4263831339999</v>
      </c>
      <c r="E90" s="108">
        <v>190428.97117837091</v>
      </c>
      <c r="F90" s="108">
        <v>249472.81838700338</v>
      </c>
      <c r="G90" s="108">
        <v>144333.81026379272</v>
      </c>
      <c r="H90" s="124">
        <f t="shared" si="1"/>
        <v>46.136566996564348</v>
      </c>
    </row>
    <row r="91" spans="1:8">
      <c r="A91" s="108" t="s">
        <v>253</v>
      </c>
      <c r="B91" s="108">
        <v>1746.892584577</v>
      </c>
      <c r="C91" s="108">
        <v>1968.0958699609998</v>
      </c>
      <c r="D91" s="108">
        <v>1451.371048044</v>
      </c>
      <c r="E91" s="108">
        <v>19449.613389964947</v>
      </c>
      <c r="F91" s="108">
        <v>21664.206760530662</v>
      </c>
      <c r="G91" s="108">
        <v>16828.918253417301</v>
      </c>
      <c r="H91" s="124">
        <f t="shared" si="1"/>
        <v>11.133834765618722</v>
      </c>
    </row>
    <row r="92" spans="1:8">
      <c r="A92" s="108" t="s">
        <v>201</v>
      </c>
      <c r="B92" s="108">
        <v>1767.4352376280001</v>
      </c>
      <c r="C92" s="108">
        <v>1974.9588648389997</v>
      </c>
      <c r="D92" s="108">
        <v>1507.7387265100001</v>
      </c>
      <c r="E92" s="108">
        <v>23186.540503206146</v>
      </c>
      <c r="F92" s="108">
        <v>25552.408685934155</v>
      </c>
      <c r="G92" s="108">
        <v>20555.52365978005</v>
      </c>
      <c r="H92" s="124">
        <f t="shared" si="1"/>
        <v>13.118749705547241</v>
      </c>
    </row>
    <row r="93" spans="1:8">
      <c r="A93" s="108" t="s">
        <v>273</v>
      </c>
      <c r="B93" s="108">
        <v>12852.691330725002</v>
      </c>
      <c r="C93" s="108">
        <v>14056.056246167</v>
      </c>
      <c r="D93" s="108">
        <v>10711.756211165002</v>
      </c>
      <c r="E93" s="108">
        <v>144241.57037586661</v>
      </c>
      <c r="F93" s="108">
        <v>155796.74952564843</v>
      </c>
      <c r="G93" s="108">
        <v>124791.01054810977</v>
      </c>
      <c r="H93" s="124">
        <f t="shared" si="1"/>
        <v>11.222674431700536</v>
      </c>
    </row>
    <row r="94" spans="1:8">
      <c r="A94" s="108" t="s">
        <v>319</v>
      </c>
      <c r="B94" s="108">
        <v>491.36565613600004</v>
      </c>
      <c r="C94" s="108">
        <v>601.50844198599998</v>
      </c>
      <c r="D94" s="108">
        <v>389.13692615100001</v>
      </c>
      <c r="E94" s="108">
        <v>9835.7077451536497</v>
      </c>
      <c r="F94" s="108">
        <v>12554.213849786334</v>
      </c>
      <c r="G94" s="108">
        <v>7632.8826646526759</v>
      </c>
      <c r="H94" s="124">
        <f t="shared" si="1"/>
        <v>20.017084267752171</v>
      </c>
    </row>
    <row r="95" spans="1:8">
      <c r="A95" s="108" t="s">
        <v>143</v>
      </c>
      <c r="B95" s="108">
        <v>122789.04599177399</v>
      </c>
      <c r="C95" s="108">
        <v>138192.78231335999</v>
      </c>
      <c r="D95" s="108">
        <v>96709.617296287004</v>
      </c>
      <c r="E95" s="108">
        <v>1289140.346633994</v>
      </c>
      <c r="F95" s="108">
        <v>1417600.1445761793</v>
      </c>
      <c r="G95" s="108">
        <v>1064437.0116398183</v>
      </c>
      <c r="H95" s="124">
        <f t="shared" si="1"/>
        <v>10.498822075059996</v>
      </c>
    </row>
    <row r="96" spans="1:8">
      <c r="A96" s="108" t="s">
        <v>203</v>
      </c>
      <c r="B96" s="108">
        <v>1083.7745504929999</v>
      </c>
      <c r="C96" s="108">
        <v>1318.519269265</v>
      </c>
      <c r="D96" s="108">
        <v>897.93896195399998</v>
      </c>
      <c r="E96" s="108">
        <v>47192.080839780465</v>
      </c>
      <c r="F96" s="108">
        <v>60712.08215673767</v>
      </c>
      <c r="G96" s="108">
        <v>36972.247535826238</v>
      </c>
      <c r="H96" s="124">
        <f t="shared" si="1"/>
        <v>43.544186213187224</v>
      </c>
    </row>
    <row r="97" spans="1:8">
      <c r="A97" s="108" t="s">
        <v>129</v>
      </c>
      <c r="B97" s="108">
        <v>4811.5516313469998</v>
      </c>
      <c r="C97" s="108">
        <v>5765.3746182499999</v>
      </c>
      <c r="D97" s="108">
        <v>3968.5418467139998</v>
      </c>
      <c r="E97" s="108">
        <v>185088.66596403788</v>
      </c>
      <c r="F97" s="108">
        <v>228044.47415213211</v>
      </c>
      <c r="G97" s="108">
        <v>147178.64669362485</v>
      </c>
      <c r="H97" s="124">
        <f t="shared" si="1"/>
        <v>38.467563095072116</v>
      </c>
    </row>
    <row r="98" spans="1:8">
      <c r="A98" s="108" t="s">
        <v>31</v>
      </c>
      <c r="B98" s="108">
        <v>47121.408720756001</v>
      </c>
      <c r="C98" s="108">
        <v>60738.054069689999</v>
      </c>
      <c r="D98" s="108">
        <v>35345.762999913</v>
      </c>
      <c r="E98" s="108">
        <v>2073191.3429982355</v>
      </c>
      <c r="F98" s="108">
        <v>2709575.3129906459</v>
      </c>
      <c r="G98" s="108">
        <v>1535204.5108499613</v>
      </c>
      <c r="H98" s="124">
        <f t="shared" si="1"/>
        <v>43.99680313642741</v>
      </c>
    </row>
    <row r="99" spans="1:8">
      <c r="A99" s="108" t="s">
        <v>383</v>
      </c>
      <c r="B99" s="108">
        <v>104.630619164</v>
      </c>
      <c r="C99" s="108">
        <v>134.567993844</v>
      </c>
      <c r="D99" s="108">
        <v>81.334122206999993</v>
      </c>
      <c r="E99" s="108">
        <v>4305.2401447445127</v>
      </c>
      <c r="F99" s="108">
        <v>5558.8368867868685</v>
      </c>
      <c r="G99" s="108">
        <v>3337.0519554288521</v>
      </c>
      <c r="H99" s="124">
        <f t="shared" si="1"/>
        <v>41.147038784090519</v>
      </c>
    </row>
    <row r="100" spans="1:8">
      <c r="A100" s="108" t="s">
        <v>205</v>
      </c>
      <c r="B100" s="108">
        <v>695.03281814900004</v>
      </c>
      <c r="C100" s="108">
        <v>823.47490450900011</v>
      </c>
      <c r="D100" s="108">
        <v>571.99215430699985</v>
      </c>
      <c r="E100" s="108">
        <v>14905.208324420631</v>
      </c>
      <c r="F100" s="108">
        <v>17695.139956281109</v>
      </c>
      <c r="G100" s="108">
        <v>12443.362119401283</v>
      </c>
      <c r="H100" s="124">
        <f t="shared" si="1"/>
        <v>21.445330256657428</v>
      </c>
    </row>
    <row r="101" spans="1:8">
      <c r="A101" s="108" t="s">
        <v>582</v>
      </c>
      <c r="B101" s="108">
        <v>1216.455930823</v>
      </c>
      <c r="C101" s="108">
        <v>1594.8870517109999</v>
      </c>
      <c r="D101" s="108">
        <v>861.67230122699993</v>
      </c>
      <c r="E101" s="108">
        <v>69106.302241179103</v>
      </c>
      <c r="F101" s="108">
        <v>89053.629949191338</v>
      </c>
      <c r="G101" s="108">
        <v>49643.967893437686</v>
      </c>
      <c r="H101" s="124">
        <f t="shared" si="1"/>
        <v>56.809540313083801</v>
      </c>
    </row>
    <row r="102" spans="1:8">
      <c r="A102" s="108" t="s">
        <v>581</v>
      </c>
      <c r="B102" s="108">
        <v>5605.1644830819996</v>
      </c>
      <c r="C102" s="108">
        <v>7672.5499531860005</v>
      </c>
      <c r="D102" s="108">
        <v>4092.9248851379998</v>
      </c>
      <c r="E102" s="108">
        <v>262716.67768621951</v>
      </c>
      <c r="F102" s="108">
        <v>374661.75429526396</v>
      </c>
      <c r="G102" s="108">
        <v>182986.90348528698</v>
      </c>
      <c r="H102" s="124">
        <f t="shared" si="1"/>
        <v>46.870467134224889</v>
      </c>
    </row>
    <row r="103" spans="1:8">
      <c r="A103" s="108" t="s">
        <v>255</v>
      </c>
      <c r="B103" s="108">
        <v>412.93184569300001</v>
      </c>
      <c r="C103" s="108">
        <v>512.87516447300004</v>
      </c>
      <c r="D103" s="108">
        <v>332.101327271</v>
      </c>
      <c r="E103" s="108">
        <v>10321.740043823384</v>
      </c>
      <c r="F103" s="108">
        <v>13111.113536039418</v>
      </c>
      <c r="G103" s="108">
        <v>8122.950673449539</v>
      </c>
      <c r="H103" s="124">
        <f t="shared" si="1"/>
        <v>24.996231585144503</v>
      </c>
    </row>
    <row r="104" spans="1:8">
      <c r="A104" s="108" t="s">
        <v>207</v>
      </c>
      <c r="B104" s="108">
        <v>953.36036323000008</v>
      </c>
      <c r="C104" s="108">
        <v>1379.5551833129998</v>
      </c>
      <c r="D104" s="108">
        <v>764.00702587599994</v>
      </c>
      <c r="E104" s="108">
        <v>19464.253232714778</v>
      </c>
      <c r="F104" s="108">
        <v>25477.505971118204</v>
      </c>
      <c r="G104" s="108">
        <v>15794.420241047459</v>
      </c>
      <c r="H104" s="124">
        <f t="shared" si="1"/>
        <v>20.416469976546516</v>
      </c>
    </row>
    <row r="105" spans="1:8">
      <c r="A105" s="108" t="s">
        <v>91</v>
      </c>
      <c r="B105" s="108">
        <v>9395.822873784</v>
      </c>
      <c r="C105" s="108">
        <v>12873.485195824</v>
      </c>
      <c r="D105" s="108">
        <v>6765.6644480369996</v>
      </c>
      <c r="E105" s="108">
        <v>443602.3250429277</v>
      </c>
      <c r="F105" s="108">
        <v>615827.74878568493</v>
      </c>
      <c r="G105" s="108">
        <v>313768.79964393756</v>
      </c>
      <c r="H105" s="124">
        <f t="shared" si="1"/>
        <v>47.212716863858333</v>
      </c>
    </row>
    <row r="106" spans="1:8">
      <c r="A106" s="108" t="s">
        <v>113</v>
      </c>
      <c r="B106" s="108">
        <v>3121.8179182160002</v>
      </c>
      <c r="C106" s="108">
        <v>4310.2948181629999</v>
      </c>
      <c r="D106" s="108">
        <v>2282.259137821</v>
      </c>
      <c r="E106" s="108">
        <v>135388.06989465843</v>
      </c>
      <c r="F106" s="108">
        <v>193888.76353832195</v>
      </c>
      <c r="G106" s="108">
        <v>93812.786882354005</v>
      </c>
      <c r="H106" s="124">
        <f t="shared" si="1"/>
        <v>43.368342882735313</v>
      </c>
    </row>
    <row r="107" spans="1:8">
      <c r="A107" s="108" t="s">
        <v>79</v>
      </c>
      <c r="B107" s="108">
        <v>927.780394344</v>
      </c>
      <c r="C107" s="108">
        <v>1178.952597726</v>
      </c>
      <c r="D107" s="108">
        <v>719.61398780000002</v>
      </c>
      <c r="E107" s="108">
        <v>25344.832912712642</v>
      </c>
      <c r="F107" s="108">
        <v>33043.139505942039</v>
      </c>
      <c r="G107" s="108">
        <v>19247.715935411852</v>
      </c>
      <c r="H107" s="124">
        <f t="shared" si="1"/>
        <v>27.317706934983313</v>
      </c>
    </row>
    <row r="108" spans="1:8">
      <c r="A108" s="108" t="s">
        <v>257</v>
      </c>
      <c r="B108" s="108">
        <v>688.53901667299999</v>
      </c>
      <c r="C108" s="108">
        <v>873.72827023600007</v>
      </c>
      <c r="D108" s="108">
        <v>532.76009675500006</v>
      </c>
      <c r="E108" s="108">
        <v>17103.86988866936</v>
      </c>
      <c r="F108" s="108">
        <v>22091.208884776781</v>
      </c>
      <c r="G108" s="108">
        <v>12739.702252004918</v>
      </c>
      <c r="H108" s="124">
        <f t="shared" si="1"/>
        <v>24.840814354014025</v>
      </c>
    </row>
    <row r="109" spans="1:8">
      <c r="A109" s="108" t="s">
        <v>297</v>
      </c>
      <c r="B109" s="108">
        <v>138.77759255400002</v>
      </c>
      <c r="C109" s="108">
        <v>162.11992139499998</v>
      </c>
      <c r="D109" s="108">
        <v>112.16535461700001</v>
      </c>
      <c r="E109" s="108">
        <v>1639.7929106327599</v>
      </c>
      <c r="F109" s="108">
        <v>1904.994269826966</v>
      </c>
      <c r="G109" s="108">
        <v>1362.5743801860572</v>
      </c>
      <c r="H109" s="124">
        <f t="shared" si="1"/>
        <v>11.815977496472977</v>
      </c>
    </row>
    <row r="110" spans="1:8">
      <c r="A110" s="108" t="s">
        <v>33</v>
      </c>
      <c r="B110" s="108">
        <v>26140.408990673001</v>
      </c>
      <c r="C110" s="108">
        <v>35861.128133172999</v>
      </c>
      <c r="D110" s="108">
        <v>19233.350293263</v>
      </c>
      <c r="E110" s="108">
        <v>1302973.3563274606</v>
      </c>
      <c r="F110" s="108">
        <v>1794078.1301668969</v>
      </c>
      <c r="G110" s="108">
        <v>942967.57963294699</v>
      </c>
      <c r="H110" s="124">
        <f t="shared" si="1"/>
        <v>49.845178657777183</v>
      </c>
    </row>
    <row r="111" spans="1:8">
      <c r="A111" s="108" t="s">
        <v>35</v>
      </c>
      <c r="B111" s="108">
        <v>23460.713505635998</v>
      </c>
      <c r="C111" s="108">
        <v>30502.881600080003</v>
      </c>
      <c r="D111" s="108">
        <v>18303.110258969002</v>
      </c>
      <c r="E111" s="108">
        <v>1160628.3893033867</v>
      </c>
      <c r="F111" s="108">
        <v>1572033.5257648795</v>
      </c>
      <c r="G111" s="108">
        <v>867224.51401375467</v>
      </c>
      <c r="H111" s="124">
        <f t="shared" si="1"/>
        <v>49.47114626435242</v>
      </c>
    </row>
    <row r="112" spans="1:8">
      <c r="A112" s="108" t="s">
        <v>175</v>
      </c>
      <c r="B112" s="108">
        <v>24001.954212201003</v>
      </c>
      <c r="C112" s="108">
        <v>30278.012482530001</v>
      </c>
      <c r="D112" s="108">
        <v>15286.058315075001</v>
      </c>
      <c r="E112" s="108">
        <v>531924.48505037802</v>
      </c>
      <c r="F112" s="108">
        <v>675812.77432620723</v>
      </c>
      <c r="G112" s="108">
        <v>353590.71514260536</v>
      </c>
      <c r="H112" s="124">
        <f t="shared" si="1"/>
        <v>22.161715681466589</v>
      </c>
    </row>
    <row r="113" spans="1:8">
      <c r="A113" s="108" t="s">
        <v>159</v>
      </c>
      <c r="B113" s="108">
        <v>49.186961975000003</v>
      </c>
      <c r="C113" s="108">
        <v>59.077995715</v>
      </c>
      <c r="D113" s="108">
        <v>40.003876914999999</v>
      </c>
      <c r="E113" s="108">
        <v>1326.9364578892162</v>
      </c>
      <c r="F113" s="108">
        <v>1633.7804638043963</v>
      </c>
      <c r="G113" s="108">
        <v>1084.0125210067038</v>
      </c>
      <c r="H113" s="124">
        <f t="shared" si="1"/>
        <v>26.977402234430564</v>
      </c>
    </row>
    <row r="114" spans="1:8">
      <c r="A114" s="108" t="s">
        <v>115</v>
      </c>
      <c r="B114" s="108">
        <v>21995.686038366999</v>
      </c>
      <c r="C114" s="108">
        <v>30482.963951595004</v>
      </c>
      <c r="D114" s="108">
        <v>15646.7242281</v>
      </c>
      <c r="E114" s="108">
        <v>1440860.5075973053</v>
      </c>
      <c r="F114" s="108">
        <v>2000179.5458905164</v>
      </c>
      <c r="G114" s="108">
        <v>1009610.843351634</v>
      </c>
      <c r="H114" s="124">
        <f t="shared" si="1"/>
        <v>65.506504552029767</v>
      </c>
    </row>
    <row r="115" spans="1:8">
      <c r="A115" s="108" t="s">
        <v>275</v>
      </c>
      <c r="B115" s="108">
        <v>193.06576009199998</v>
      </c>
      <c r="C115" s="108">
        <v>222.29396760399999</v>
      </c>
      <c r="D115" s="108">
        <v>159.71791800699998</v>
      </c>
      <c r="E115" s="108">
        <v>2324.0576983073288</v>
      </c>
      <c r="F115" s="108">
        <v>2677.7796386638875</v>
      </c>
      <c r="G115" s="108">
        <v>1982.2660743807237</v>
      </c>
      <c r="H115" s="124">
        <f t="shared" si="1"/>
        <v>12.037648194065408</v>
      </c>
    </row>
    <row r="116" spans="1:8">
      <c r="A116" s="108" t="s">
        <v>426</v>
      </c>
      <c r="B116" s="108">
        <v>27.613315041999996</v>
      </c>
      <c r="C116" s="108">
        <v>36.953682859000004</v>
      </c>
      <c r="D116" s="108">
        <v>20.261601602999999</v>
      </c>
      <c r="E116" s="108">
        <v>1216.8787687881363</v>
      </c>
      <c r="F116" s="108">
        <v>1608.875846236203</v>
      </c>
      <c r="G116" s="108">
        <v>886.27833716879127</v>
      </c>
      <c r="H116" s="124">
        <f t="shared" si="1"/>
        <v>44.068550514027649</v>
      </c>
    </row>
    <row r="117" spans="1:8">
      <c r="A117" s="108" t="s">
        <v>117</v>
      </c>
      <c r="B117" s="108">
        <v>2286.0930129150001</v>
      </c>
      <c r="C117" s="108">
        <v>3164.041039272</v>
      </c>
      <c r="D117" s="108">
        <v>1662.7952473079999</v>
      </c>
      <c r="E117" s="108">
        <v>87836.345304781265</v>
      </c>
      <c r="F117" s="108">
        <v>131127.24126122086</v>
      </c>
      <c r="G117" s="108">
        <v>58353.45112465405</v>
      </c>
      <c r="H117" s="124">
        <f t="shared" si="1"/>
        <v>38.422034802853901</v>
      </c>
    </row>
    <row r="118" spans="1:8">
      <c r="A118" s="108" t="s">
        <v>37</v>
      </c>
      <c r="B118" s="108">
        <v>305.78018926099998</v>
      </c>
      <c r="C118" s="108">
        <v>369.31047013399996</v>
      </c>
      <c r="D118" s="108">
        <v>252.384741021</v>
      </c>
      <c r="E118" s="108">
        <v>6534.5482463827784</v>
      </c>
      <c r="F118" s="108">
        <v>8092.039471465122</v>
      </c>
      <c r="G118" s="108">
        <v>5287.5916841237249</v>
      </c>
      <c r="H118" s="124">
        <f t="shared" si="1"/>
        <v>21.37008372640252</v>
      </c>
    </row>
    <row r="119" spans="1:8">
      <c r="A119" s="108" t="s">
        <v>337</v>
      </c>
      <c r="B119" s="108">
        <v>25822.036632049007</v>
      </c>
      <c r="C119" s="108">
        <v>29853.397301289999</v>
      </c>
      <c r="D119" s="108">
        <v>22053.687016532</v>
      </c>
      <c r="E119" s="108">
        <v>798286.01549911895</v>
      </c>
      <c r="F119" s="108">
        <v>950110.1586141095</v>
      </c>
      <c r="G119" s="108">
        <v>676729.57308116625</v>
      </c>
      <c r="H119" s="124">
        <f t="shared" si="1"/>
        <v>30.914912982050637</v>
      </c>
    </row>
    <row r="120" spans="1:8">
      <c r="A120" s="108" t="s">
        <v>580</v>
      </c>
      <c r="B120" s="108">
        <v>51.377085847999993</v>
      </c>
      <c r="C120" s="108">
        <v>67.420296000999997</v>
      </c>
      <c r="D120" s="108">
        <v>36.719782848999998</v>
      </c>
      <c r="E120" s="108">
        <v>1953.2888037572191</v>
      </c>
      <c r="F120" s="108">
        <v>2591.7777397842133</v>
      </c>
      <c r="G120" s="108">
        <v>1286.3056819869494</v>
      </c>
      <c r="H120" s="124">
        <f t="shared" si="1"/>
        <v>38.018676449187062</v>
      </c>
    </row>
    <row r="121" spans="1:8">
      <c r="A121" s="108" t="s">
        <v>579</v>
      </c>
      <c r="B121" s="108">
        <v>25.647900892999999</v>
      </c>
      <c r="C121" s="108">
        <v>30.555789438000005</v>
      </c>
      <c r="D121" s="108">
        <v>20.189171004999999</v>
      </c>
      <c r="E121" s="108">
        <v>283.29839343927796</v>
      </c>
      <c r="F121" s="108">
        <v>338.85213278435401</v>
      </c>
      <c r="G121" s="108">
        <v>225.81258747105014</v>
      </c>
      <c r="H121" s="124">
        <f t="shared" si="1"/>
        <v>11.045675613812033</v>
      </c>
    </row>
    <row r="122" spans="1:8">
      <c r="A122" s="108" t="s">
        <v>145</v>
      </c>
      <c r="B122" s="108">
        <v>904.64191996900001</v>
      </c>
      <c r="C122" s="108">
        <v>1317.032219314</v>
      </c>
      <c r="D122" s="108">
        <v>577.71417785199992</v>
      </c>
      <c r="E122" s="108">
        <v>51746.478855659087</v>
      </c>
      <c r="F122" s="108">
        <v>74598.7442414455</v>
      </c>
      <c r="G122" s="108">
        <v>33744.278294995827</v>
      </c>
      <c r="H122" s="124">
        <f t="shared" si="1"/>
        <v>57.20106233572762</v>
      </c>
    </row>
    <row r="123" spans="1:8">
      <c r="A123" s="108" t="s">
        <v>277</v>
      </c>
      <c r="B123" s="108">
        <v>73.608218910000005</v>
      </c>
      <c r="C123" s="108">
        <v>90.130076270999993</v>
      </c>
      <c r="D123" s="108">
        <v>60.382977926000002</v>
      </c>
      <c r="E123" s="108">
        <v>1516.2124427341437</v>
      </c>
      <c r="F123" s="108">
        <v>1846.8819311677769</v>
      </c>
      <c r="G123" s="108">
        <v>1243.0584056456123</v>
      </c>
      <c r="H123" s="124">
        <f t="shared" si="1"/>
        <v>20.598412313005436</v>
      </c>
    </row>
    <row r="124" spans="1:8">
      <c r="A124" s="108" t="s">
        <v>81</v>
      </c>
      <c r="B124" s="108">
        <v>10254.447622068999</v>
      </c>
      <c r="C124" s="108">
        <v>15350.767480103999</v>
      </c>
      <c r="D124" s="108">
        <v>7646.8943646239995</v>
      </c>
      <c r="E124" s="108">
        <v>322388.78903769772</v>
      </c>
      <c r="F124" s="108">
        <v>504057.17896444659</v>
      </c>
      <c r="G124" s="108">
        <v>226389.64385959771</v>
      </c>
      <c r="H124" s="124">
        <f t="shared" si="1"/>
        <v>31.438922984390903</v>
      </c>
    </row>
    <row r="125" spans="1:8">
      <c r="A125" s="108" t="s">
        <v>39</v>
      </c>
      <c r="B125" s="108">
        <v>63203.363600789999</v>
      </c>
      <c r="C125" s="108">
        <v>90021.049258829997</v>
      </c>
      <c r="D125" s="108">
        <v>42087.489594180995</v>
      </c>
      <c r="E125" s="108">
        <v>3340706.5127034672</v>
      </c>
      <c r="F125" s="108">
        <v>4863325.4998084549</v>
      </c>
      <c r="G125" s="108">
        <v>2172661.97826058</v>
      </c>
      <c r="H125" s="124">
        <f t="shared" si="1"/>
        <v>52.856467162163987</v>
      </c>
    </row>
    <row r="126" spans="1:8">
      <c r="A126" s="108" t="s">
        <v>177</v>
      </c>
      <c r="B126" s="108">
        <v>37846.023549900005</v>
      </c>
      <c r="C126" s="108">
        <v>50362.972548010002</v>
      </c>
      <c r="D126" s="108">
        <v>27639.265481815997</v>
      </c>
      <c r="E126" s="108">
        <v>1507469.3634267682</v>
      </c>
      <c r="F126" s="108">
        <v>2123439.6071475609</v>
      </c>
      <c r="G126" s="108">
        <v>1045098.409689398</v>
      </c>
      <c r="H126" s="124">
        <f t="shared" si="1"/>
        <v>39.831644702095822</v>
      </c>
    </row>
    <row r="127" spans="1:8">
      <c r="A127" s="108" t="s">
        <v>93</v>
      </c>
      <c r="B127" s="108">
        <v>3414.7516533839998</v>
      </c>
      <c r="C127" s="108">
        <v>4988.4011874380003</v>
      </c>
      <c r="D127" s="108">
        <v>2220.2292659160003</v>
      </c>
      <c r="E127" s="108">
        <v>143944.35733825021</v>
      </c>
      <c r="F127" s="108">
        <v>217764.76962598442</v>
      </c>
      <c r="G127" s="108">
        <v>88754.9645213529</v>
      </c>
      <c r="H127" s="124">
        <f t="shared" si="1"/>
        <v>42.153682595219522</v>
      </c>
    </row>
    <row r="128" spans="1:8">
      <c r="A128" s="108" t="s">
        <v>578</v>
      </c>
      <c r="B128" s="108">
        <v>4.2927468160000002</v>
      </c>
      <c r="C128" s="108">
        <v>5.7206676220000006</v>
      </c>
      <c r="D128" s="108">
        <v>3.3579865509999998</v>
      </c>
      <c r="E128" s="108">
        <v>246.93190543613917</v>
      </c>
      <c r="F128" s="108">
        <v>331.92259227054274</v>
      </c>
      <c r="G128" s="108">
        <v>189.75597938089402</v>
      </c>
      <c r="H128" s="124">
        <f t="shared" si="1"/>
        <v>57.523053657804908</v>
      </c>
    </row>
    <row r="129" spans="1:8">
      <c r="A129" s="108" t="s">
        <v>161</v>
      </c>
      <c r="B129" s="108">
        <v>16396.492776863</v>
      </c>
      <c r="C129" s="108">
        <v>21619.966265178999</v>
      </c>
      <c r="D129" s="108">
        <v>11962.562007896</v>
      </c>
      <c r="E129" s="108">
        <v>659282.70234283351</v>
      </c>
      <c r="F129" s="108">
        <v>865256.32237861224</v>
      </c>
      <c r="G129" s="108">
        <v>487479.04152373981</v>
      </c>
      <c r="H129" s="124">
        <f t="shared" si="1"/>
        <v>40.208763624934697</v>
      </c>
    </row>
    <row r="130" spans="1:8">
      <c r="A130" s="108" t="s">
        <v>299</v>
      </c>
      <c r="B130" s="108">
        <v>6449.374876767999</v>
      </c>
      <c r="C130" s="108">
        <v>7267.7865551609993</v>
      </c>
      <c r="D130" s="108">
        <v>5422.5058717370002</v>
      </c>
      <c r="E130" s="108">
        <v>71470.286026920425</v>
      </c>
      <c r="F130" s="108">
        <v>79685.868312141392</v>
      </c>
      <c r="G130" s="108">
        <v>62423.860627250149</v>
      </c>
      <c r="H130" s="124">
        <f t="shared" si="1"/>
        <v>11.081738523894987</v>
      </c>
    </row>
    <row r="131" spans="1:8">
      <c r="A131" s="108" t="s">
        <v>373</v>
      </c>
      <c r="B131" s="108">
        <v>915.26677983900004</v>
      </c>
      <c r="C131" s="108">
        <v>1054.8612046100002</v>
      </c>
      <c r="D131" s="108">
        <v>745.147400877</v>
      </c>
      <c r="E131" s="108">
        <v>9834.6548341550442</v>
      </c>
      <c r="F131" s="108">
        <v>10999.021906057615</v>
      </c>
      <c r="G131" s="108">
        <v>8547.991491835719</v>
      </c>
      <c r="H131" s="124">
        <f t="shared" si="1"/>
        <v>10.745123772420767</v>
      </c>
    </row>
    <row r="132" spans="1:8">
      <c r="A132" s="108" t="s">
        <v>339</v>
      </c>
      <c r="B132" s="108">
        <v>1162.2817706359999</v>
      </c>
      <c r="C132" s="108">
        <v>1409.842439756</v>
      </c>
      <c r="D132" s="108">
        <v>968.34466085899999</v>
      </c>
      <c r="E132" s="108">
        <v>50096.956088110368</v>
      </c>
      <c r="F132" s="108">
        <v>61528.139678098123</v>
      </c>
      <c r="G132" s="108">
        <v>40319.372696746097</v>
      </c>
      <c r="H132" s="124">
        <f t="shared" si="1"/>
        <v>43.102247108889387</v>
      </c>
    </row>
    <row r="133" spans="1:8">
      <c r="A133" s="108" t="s">
        <v>119</v>
      </c>
      <c r="B133" s="108">
        <v>30184.543949789</v>
      </c>
      <c r="C133" s="108">
        <v>40965.490715066</v>
      </c>
      <c r="D133" s="108">
        <v>21903.381424349001</v>
      </c>
      <c r="E133" s="108">
        <v>2033683.3225238575</v>
      </c>
      <c r="F133" s="108">
        <v>2803659.6079146527</v>
      </c>
      <c r="G133" s="108">
        <v>1431036.2446359585</v>
      </c>
      <c r="H133" s="124">
        <f t="shared" si="1"/>
        <v>67.374989196683671</v>
      </c>
    </row>
    <row r="134" spans="1:8">
      <c r="A134" s="108" t="s">
        <v>121</v>
      </c>
      <c r="B134" s="108">
        <v>233028.02865422997</v>
      </c>
      <c r="C134" s="108">
        <v>303173.24695423001</v>
      </c>
      <c r="D134" s="108">
        <v>180043.66740883898</v>
      </c>
      <c r="E134" s="108">
        <v>15227813.695384631</v>
      </c>
      <c r="F134" s="108">
        <v>20030049.787791681</v>
      </c>
      <c r="G134" s="108">
        <v>11467180.391561421</v>
      </c>
      <c r="H134" s="124">
        <f t="shared" ref="H134:H197" si="2">E134/B134</f>
        <v>65.347562622948928</v>
      </c>
    </row>
    <row r="135" spans="1:8">
      <c r="A135" s="108" t="s">
        <v>577</v>
      </c>
      <c r="B135" s="108">
        <v>0.91431200400000001</v>
      </c>
      <c r="C135" s="108">
        <v>1.1375993960000002</v>
      </c>
      <c r="D135" s="108">
        <v>0.73942678099999992</v>
      </c>
      <c r="E135" s="108">
        <v>24.39232671740843</v>
      </c>
      <c r="F135" s="108">
        <v>31.204959358604153</v>
      </c>
      <c r="G135" s="108">
        <v>18.985934555339735</v>
      </c>
      <c r="H135" s="124">
        <f t="shared" si="2"/>
        <v>26.678340228166171</v>
      </c>
    </row>
    <row r="136" spans="1:8">
      <c r="A136" s="108" t="s">
        <v>279</v>
      </c>
      <c r="B136" s="108">
        <v>219.11363985599999</v>
      </c>
      <c r="C136" s="108">
        <v>297.83782767500003</v>
      </c>
      <c r="D136" s="108">
        <v>171.701423619</v>
      </c>
      <c r="E136" s="108">
        <v>5309.5659074676141</v>
      </c>
      <c r="F136" s="108">
        <v>6826.5213291217178</v>
      </c>
      <c r="G136" s="108">
        <v>4132.4536080692351</v>
      </c>
      <c r="H136" s="124">
        <f t="shared" si="2"/>
        <v>24.232019106419049</v>
      </c>
    </row>
    <row r="137" spans="1:8">
      <c r="A137" s="108" t="s">
        <v>576</v>
      </c>
      <c r="B137" s="108">
        <v>11.701541126999997</v>
      </c>
      <c r="C137" s="108">
        <v>13.864766081999999</v>
      </c>
      <c r="D137" s="108">
        <v>9.8239443719999997</v>
      </c>
      <c r="E137" s="108">
        <v>338.9465974223599</v>
      </c>
      <c r="F137" s="108">
        <v>411.65742297826796</v>
      </c>
      <c r="G137" s="108">
        <v>278.489093571654</v>
      </c>
      <c r="H137" s="124">
        <f t="shared" si="2"/>
        <v>28.9659792452704</v>
      </c>
    </row>
    <row r="138" spans="1:8">
      <c r="A138" s="108" t="s">
        <v>259</v>
      </c>
      <c r="B138" s="108">
        <v>2083.5543964349995</v>
      </c>
      <c r="C138" s="108">
        <v>2291.1301803289998</v>
      </c>
      <c r="D138" s="108">
        <v>1732.9998994370001</v>
      </c>
      <c r="E138" s="108">
        <v>20468.786778394493</v>
      </c>
      <c r="F138" s="108">
        <v>22251.617383448363</v>
      </c>
      <c r="G138" s="108">
        <v>17606.868010104296</v>
      </c>
      <c r="H138" s="124">
        <f t="shared" si="2"/>
        <v>9.8239752287806699</v>
      </c>
    </row>
    <row r="139" spans="1:8">
      <c r="A139" s="108" t="s">
        <v>209</v>
      </c>
      <c r="B139" s="108">
        <v>426.34988060399991</v>
      </c>
      <c r="C139" s="108">
        <v>492.17482731899997</v>
      </c>
      <c r="D139" s="108">
        <v>357.36210799599991</v>
      </c>
      <c r="E139" s="108">
        <v>13253.178190342696</v>
      </c>
      <c r="F139" s="108">
        <v>15212.078750823783</v>
      </c>
      <c r="G139" s="108">
        <v>11524.165542611121</v>
      </c>
      <c r="H139" s="124">
        <f t="shared" si="2"/>
        <v>31.085216141182517</v>
      </c>
    </row>
    <row r="140" spans="1:8">
      <c r="A140" s="108" t="s">
        <v>163</v>
      </c>
      <c r="B140" s="108">
        <v>131604.54949410399</v>
      </c>
      <c r="C140" s="108">
        <v>177222.48314171701</v>
      </c>
      <c r="D140" s="108">
        <v>97200.236457905994</v>
      </c>
      <c r="E140" s="108">
        <v>7625614.5585364224</v>
      </c>
      <c r="F140" s="108">
        <v>10194608.848418649</v>
      </c>
      <c r="G140" s="108">
        <v>5618057.2460583337</v>
      </c>
      <c r="H140" s="124">
        <f t="shared" si="2"/>
        <v>57.943396241617442</v>
      </c>
    </row>
    <row r="141" spans="1:8">
      <c r="A141" s="108" t="s">
        <v>575</v>
      </c>
      <c r="B141" s="108">
        <v>18.551594998000002</v>
      </c>
      <c r="C141" s="108">
        <v>22.839949955000002</v>
      </c>
      <c r="D141" s="108">
        <v>14.851566851000001</v>
      </c>
      <c r="E141" s="108">
        <v>569.06684446006261</v>
      </c>
      <c r="F141" s="108">
        <v>710.49292352425573</v>
      </c>
      <c r="G141" s="108">
        <v>445.61778763395057</v>
      </c>
      <c r="H141" s="124">
        <f t="shared" si="2"/>
        <v>30.674820387218038</v>
      </c>
    </row>
    <row r="142" spans="1:8">
      <c r="A142" s="108" t="s">
        <v>574</v>
      </c>
      <c r="B142" s="108">
        <v>525.63875414799998</v>
      </c>
      <c r="C142" s="108">
        <v>680.484967858</v>
      </c>
      <c r="D142" s="108">
        <v>440.89593107400003</v>
      </c>
      <c r="E142" s="108">
        <v>16905.459616264521</v>
      </c>
      <c r="F142" s="108">
        <v>20742.917159570905</v>
      </c>
      <c r="G142" s="108">
        <v>14054.070939452742</v>
      </c>
      <c r="H142" s="124">
        <f t="shared" si="2"/>
        <v>32.161745082259635</v>
      </c>
    </row>
    <row r="143" spans="1:8">
      <c r="A143" s="108" t="s">
        <v>341</v>
      </c>
      <c r="B143" s="108">
        <v>1066.2226457520001</v>
      </c>
      <c r="C143" s="108">
        <v>1406.8123233800002</v>
      </c>
      <c r="D143" s="108">
        <v>793.46158686700005</v>
      </c>
      <c r="E143" s="108">
        <v>34700.447156002629</v>
      </c>
      <c r="F143" s="108">
        <v>47432.243810609332</v>
      </c>
      <c r="G143" s="108">
        <v>24971.669274562533</v>
      </c>
      <c r="H143" s="124">
        <f t="shared" si="2"/>
        <v>32.545216793373044</v>
      </c>
    </row>
    <row r="144" spans="1:8">
      <c r="A144" s="108" t="s">
        <v>377</v>
      </c>
      <c r="B144" s="108">
        <v>8164.6981027909997</v>
      </c>
      <c r="C144" s="108">
        <v>11284.580526252001</v>
      </c>
      <c r="D144" s="108">
        <v>5744.7107124129998</v>
      </c>
      <c r="E144" s="108">
        <v>556217.14546437189</v>
      </c>
      <c r="F144" s="108">
        <v>759098.34931204363</v>
      </c>
      <c r="G144" s="108">
        <v>392392.96983138227</v>
      </c>
      <c r="H144" s="124">
        <f t="shared" si="2"/>
        <v>68.124643246054134</v>
      </c>
    </row>
    <row r="145" spans="1:8">
      <c r="A145" s="108" t="s">
        <v>357</v>
      </c>
      <c r="B145" s="108">
        <v>1781.6904816809997</v>
      </c>
      <c r="C145" s="108">
        <v>2332.1313593169998</v>
      </c>
      <c r="D145" s="108">
        <v>1323.6699740179999</v>
      </c>
      <c r="E145" s="108">
        <v>50513.819857348433</v>
      </c>
      <c r="F145" s="108">
        <v>69827.503921892159</v>
      </c>
      <c r="G145" s="108">
        <v>36061.070260346147</v>
      </c>
      <c r="H145" s="124">
        <f t="shared" si="2"/>
        <v>28.35162469391954</v>
      </c>
    </row>
    <row r="146" spans="1:8">
      <c r="A146" s="108" t="s">
        <v>359</v>
      </c>
      <c r="B146" s="108">
        <v>20335.029526669001</v>
      </c>
      <c r="C146" s="108">
        <v>26698.186931380002</v>
      </c>
      <c r="D146" s="108">
        <v>14947.170217807001</v>
      </c>
      <c r="E146" s="108">
        <v>468249.67272500449</v>
      </c>
      <c r="F146" s="108">
        <v>642856.14714087977</v>
      </c>
      <c r="G146" s="108">
        <v>333756.36450978683</v>
      </c>
      <c r="H146" s="124">
        <f t="shared" si="2"/>
        <v>23.026751552580929</v>
      </c>
    </row>
    <row r="147" spans="1:8">
      <c r="A147" s="108" t="s">
        <v>179</v>
      </c>
      <c r="B147" s="108">
        <v>87724.182756045993</v>
      </c>
      <c r="C147" s="108">
        <v>105144.68767816799</v>
      </c>
      <c r="D147" s="108">
        <v>69670.263737625995</v>
      </c>
      <c r="E147" s="108">
        <v>2950150.0178337609</v>
      </c>
      <c r="F147" s="108">
        <v>3540143.1747751194</v>
      </c>
      <c r="G147" s="108">
        <v>2435495.4483556831</v>
      </c>
      <c r="H147" s="124">
        <f t="shared" si="2"/>
        <v>33.629837578970609</v>
      </c>
    </row>
    <row r="148" spans="1:8">
      <c r="A148" s="108" t="s">
        <v>233</v>
      </c>
      <c r="B148" s="108">
        <v>12487.080216752</v>
      </c>
      <c r="C148" s="108">
        <v>14512.994156908</v>
      </c>
      <c r="D148" s="108">
        <v>10483.474163565999</v>
      </c>
      <c r="E148" s="108">
        <v>220661.35065891017</v>
      </c>
      <c r="F148" s="108">
        <v>260928.98742313578</v>
      </c>
      <c r="G148" s="108">
        <v>185437.77301842865</v>
      </c>
      <c r="H148" s="124">
        <f t="shared" si="2"/>
        <v>17.671172670363941</v>
      </c>
    </row>
    <row r="149" spans="1:8">
      <c r="A149" s="108" t="s">
        <v>281</v>
      </c>
      <c r="B149" s="108">
        <v>8569.7956452340004</v>
      </c>
      <c r="C149" s="108">
        <v>9543.3696722120003</v>
      </c>
      <c r="D149" s="108">
        <v>7154.2219666049996</v>
      </c>
      <c r="E149" s="108">
        <v>101532.55341959374</v>
      </c>
      <c r="F149" s="108">
        <v>112612.20903085072</v>
      </c>
      <c r="G149" s="108">
        <v>87877.280013209966</v>
      </c>
      <c r="H149" s="124">
        <f t="shared" si="2"/>
        <v>11.847721652039622</v>
      </c>
    </row>
    <row r="150" spans="1:8">
      <c r="A150" s="108" t="s">
        <v>573</v>
      </c>
      <c r="B150" s="108">
        <v>1294.883320611</v>
      </c>
      <c r="C150" s="108">
        <v>1603.0663857640002</v>
      </c>
      <c r="D150" s="108">
        <v>1007.858031382</v>
      </c>
      <c r="E150" s="108">
        <v>20005.117706122546</v>
      </c>
      <c r="F150" s="108">
        <v>25333.104802268503</v>
      </c>
      <c r="G150" s="108">
        <v>15466.840846810235</v>
      </c>
      <c r="H150" s="124">
        <f t="shared" si="2"/>
        <v>15.449359326586265</v>
      </c>
    </row>
    <row r="151" spans="1:8">
      <c r="A151" s="108" t="s">
        <v>211</v>
      </c>
      <c r="B151" s="108">
        <v>79.171497042000027</v>
      </c>
      <c r="C151" s="108">
        <v>105.541304064</v>
      </c>
      <c r="D151" s="108">
        <v>60.271919570999998</v>
      </c>
      <c r="E151" s="108">
        <v>2941.5504280212363</v>
      </c>
      <c r="F151" s="108">
        <v>3991.9887676590633</v>
      </c>
      <c r="G151" s="108">
        <v>2220.1979100740168</v>
      </c>
      <c r="H151" s="124">
        <f t="shared" si="2"/>
        <v>37.15415948824058</v>
      </c>
    </row>
    <row r="152" spans="1:8">
      <c r="A152" s="108" t="s">
        <v>572</v>
      </c>
      <c r="B152" s="108">
        <v>18872.164901292002</v>
      </c>
      <c r="C152" s="108">
        <v>22074.674718088001</v>
      </c>
      <c r="D152" s="108">
        <v>11525.698590842001</v>
      </c>
      <c r="E152" s="108">
        <v>254207.31802781957</v>
      </c>
      <c r="F152" s="108">
        <v>293897.24910480267</v>
      </c>
      <c r="G152" s="108">
        <v>162697.29109514237</v>
      </c>
      <c r="H152" s="124">
        <f t="shared" si="2"/>
        <v>13.469960619643397</v>
      </c>
    </row>
    <row r="153" spans="1:8">
      <c r="A153" s="108" t="s">
        <v>571</v>
      </c>
      <c r="B153" s="108">
        <v>1067.254761015</v>
      </c>
      <c r="C153" s="108">
        <v>1276.2675719690001</v>
      </c>
      <c r="D153" s="108">
        <v>873.90842798400013</v>
      </c>
      <c r="E153" s="108">
        <v>37419.377724125654</v>
      </c>
      <c r="F153" s="108">
        <v>45123.560708919133</v>
      </c>
      <c r="G153" s="108">
        <v>30406.527532345692</v>
      </c>
      <c r="H153" s="124">
        <f t="shared" si="2"/>
        <v>35.06133595369338</v>
      </c>
    </row>
    <row r="154" spans="1:8">
      <c r="A154" s="108" t="s">
        <v>237</v>
      </c>
      <c r="B154" s="108">
        <v>7338.3912763180006</v>
      </c>
      <c r="C154" s="108">
        <v>8829.120365879</v>
      </c>
      <c r="D154" s="108">
        <v>6048.7766267710012</v>
      </c>
      <c r="E154" s="108">
        <v>200159.59310511214</v>
      </c>
      <c r="F154" s="108">
        <v>241290.28366044417</v>
      </c>
      <c r="G154" s="108">
        <v>165773.36036148499</v>
      </c>
      <c r="H154" s="124">
        <f t="shared" si="2"/>
        <v>27.275677402355843</v>
      </c>
    </row>
    <row r="155" spans="1:8">
      <c r="A155" s="108" t="s">
        <v>239</v>
      </c>
      <c r="B155" s="108">
        <v>41921.050981099994</v>
      </c>
      <c r="C155" s="108">
        <v>51268.017842499998</v>
      </c>
      <c r="D155" s="108">
        <v>33608.888410270003</v>
      </c>
      <c r="E155" s="108">
        <v>1383202.0097222277</v>
      </c>
      <c r="F155" s="108">
        <v>1720259.4743262036</v>
      </c>
      <c r="G155" s="108">
        <v>1082348.1800983853</v>
      </c>
      <c r="H155" s="124">
        <f t="shared" si="2"/>
        <v>32.995403916419967</v>
      </c>
    </row>
    <row r="156" spans="1:8">
      <c r="A156" s="108" t="s">
        <v>41</v>
      </c>
      <c r="B156" s="108">
        <v>10933.206641359</v>
      </c>
      <c r="C156" s="108">
        <v>14395.135088700999</v>
      </c>
      <c r="D156" s="108">
        <v>8130.4815255510002</v>
      </c>
      <c r="E156" s="108">
        <v>504027.87163919152</v>
      </c>
      <c r="F156" s="108">
        <v>696282.74598094937</v>
      </c>
      <c r="G156" s="108">
        <v>360480.70545463671</v>
      </c>
      <c r="H156" s="124">
        <f t="shared" si="2"/>
        <v>46.100644410443593</v>
      </c>
    </row>
    <row r="157" spans="1:8">
      <c r="A157" s="108" t="s">
        <v>570</v>
      </c>
      <c r="B157" s="108">
        <v>21.459805052</v>
      </c>
      <c r="C157" s="108">
        <v>25.476696291000003</v>
      </c>
      <c r="D157" s="108">
        <v>17.967948888000002</v>
      </c>
      <c r="E157" s="108">
        <v>508.68661057304996</v>
      </c>
      <c r="F157" s="108">
        <v>639.72625120943667</v>
      </c>
      <c r="G157" s="108">
        <v>390.4985458805748</v>
      </c>
      <c r="H157" s="124">
        <f t="shared" si="2"/>
        <v>23.70415804525874</v>
      </c>
    </row>
    <row r="158" spans="1:8">
      <c r="A158" s="108" t="s">
        <v>321</v>
      </c>
      <c r="B158" s="108">
        <v>59.187468320000008</v>
      </c>
      <c r="C158" s="108">
        <v>69.621339307999989</v>
      </c>
      <c r="D158" s="108">
        <v>49.448345633999999</v>
      </c>
      <c r="E158" s="108">
        <v>1207.3092307506918</v>
      </c>
      <c r="F158" s="108">
        <v>1468.0489114152188</v>
      </c>
      <c r="G158" s="108">
        <v>985.66403877173184</v>
      </c>
      <c r="H158" s="124">
        <f t="shared" si="2"/>
        <v>20.398054943376088</v>
      </c>
    </row>
    <row r="159" spans="1:8">
      <c r="A159" s="108" t="s">
        <v>323</v>
      </c>
      <c r="B159" s="108">
        <v>43.074158576999999</v>
      </c>
      <c r="C159" s="108">
        <v>50.243106473000005</v>
      </c>
      <c r="D159" s="108">
        <v>37.014072990000003</v>
      </c>
      <c r="E159" s="108">
        <v>953.42125433336037</v>
      </c>
      <c r="F159" s="108">
        <v>1153.0640903166072</v>
      </c>
      <c r="G159" s="108">
        <v>794.40185952088393</v>
      </c>
      <c r="H159" s="124">
        <f t="shared" si="2"/>
        <v>22.134413899902665</v>
      </c>
    </row>
    <row r="160" spans="1:8">
      <c r="A160" s="108" t="s">
        <v>387</v>
      </c>
      <c r="B160" s="108">
        <v>76.666759318999993</v>
      </c>
      <c r="C160" s="108">
        <v>99.386761481999997</v>
      </c>
      <c r="D160" s="108">
        <v>59.939677228999997</v>
      </c>
      <c r="E160" s="108">
        <v>2407.6662274753517</v>
      </c>
      <c r="F160" s="108">
        <v>3229.8246051943693</v>
      </c>
      <c r="G160" s="108">
        <v>1739.2272508139067</v>
      </c>
      <c r="H160" s="124">
        <f t="shared" si="2"/>
        <v>31.404304145129949</v>
      </c>
    </row>
    <row r="161" spans="1:8">
      <c r="A161" s="108" t="s">
        <v>427</v>
      </c>
      <c r="B161" s="108">
        <v>8.139374707</v>
      </c>
      <c r="C161" s="108">
        <v>10.930956465</v>
      </c>
      <c r="D161" s="108">
        <v>5.6742637470000004</v>
      </c>
      <c r="E161" s="108">
        <v>92.74043743404745</v>
      </c>
      <c r="F161" s="108">
        <v>127.59472438103299</v>
      </c>
      <c r="G161" s="108">
        <v>63.361395200817249</v>
      </c>
      <c r="H161" s="124">
        <f t="shared" si="2"/>
        <v>11.394049392306401</v>
      </c>
    </row>
    <row r="162" spans="1:8">
      <c r="A162" s="108" t="s">
        <v>73</v>
      </c>
      <c r="B162" s="108">
        <v>128.990642471</v>
      </c>
      <c r="C162" s="108">
        <v>163.35621934299996</v>
      </c>
      <c r="D162" s="108">
        <v>101.220078023</v>
      </c>
      <c r="E162" s="108">
        <v>4430.1631375105644</v>
      </c>
      <c r="F162" s="108">
        <v>5869.6039412533501</v>
      </c>
      <c r="G162" s="108">
        <v>3329.7462404133348</v>
      </c>
      <c r="H162" s="124">
        <f t="shared" si="2"/>
        <v>34.344841243089121</v>
      </c>
    </row>
    <row r="163" spans="1:8">
      <c r="A163" s="108" t="s">
        <v>213</v>
      </c>
      <c r="B163" s="108">
        <v>6060.1112608589992</v>
      </c>
      <c r="C163" s="108">
        <v>7872.7800641399999</v>
      </c>
      <c r="D163" s="108">
        <v>4698.1910923309997</v>
      </c>
      <c r="E163" s="108">
        <v>204789.16125698132</v>
      </c>
      <c r="F163" s="108">
        <v>274797.16628121189</v>
      </c>
      <c r="G163" s="108">
        <v>154417.82955394138</v>
      </c>
      <c r="H163" s="124">
        <f t="shared" si="2"/>
        <v>33.792970531691722</v>
      </c>
    </row>
    <row r="164" spans="1:8">
      <c r="A164" s="108" t="s">
        <v>123</v>
      </c>
      <c r="B164" s="108">
        <v>10924.740067212</v>
      </c>
      <c r="C164" s="108">
        <v>14078.704076159</v>
      </c>
      <c r="D164" s="108">
        <v>8136.0332999309994</v>
      </c>
      <c r="E164" s="108">
        <v>479196.6014096773</v>
      </c>
      <c r="F164" s="108">
        <v>640318.98476478702</v>
      </c>
      <c r="G164" s="108">
        <v>336153.63089112233</v>
      </c>
      <c r="H164" s="124">
        <f t="shared" si="2"/>
        <v>43.863432764672503</v>
      </c>
    </row>
    <row r="165" spans="1:8">
      <c r="A165" s="108" t="s">
        <v>283</v>
      </c>
      <c r="B165" s="108">
        <v>1714.1024003520004</v>
      </c>
      <c r="C165" s="108">
        <v>2110.5215985590003</v>
      </c>
      <c r="D165" s="108">
        <v>1360.883374023</v>
      </c>
      <c r="E165" s="108">
        <v>31911.698012087196</v>
      </c>
      <c r="F165" s="108">
        <v>39682.264769791575</v>
      </c>
      <c r="G165" s="108">
        <v>24511.272635925194</v>
      </c>
      <c r="H165" s="124">
        <f t="shared" si="2"/>
        <v>18.617147963583712</v>
      </c>
    </row>
    <row r="166" spans="1:8">
      <c r="A166" s="108" t="s">
        <v>43</v>
      </c>
      <c r="B166" s="108">
        <v>81.624079774999998</v>
      </c>
      <c r="C166" s="108">
        <v>93.132788578000003</v>
      </c>
      <c r="D166" s="108">
        <v>66.852199143999997</v>
      </c>
      <c r="E166" s="108">
        <v>1853.7542894729818</v>
      </c>
      <c r="F166" s="108">
        <v>2135.6322524790412</v>
      </c>
      <c r="G166" s="108">
        <v>1542.3364884847467</v>
      </c>
      <c r="H166" s="124">
        <f t="shared" si="2"/>
        <v>22.710875204754881</v>
      </c>
    </row>
    <row r="167" spans="1:8">
      <c r="A167" s="108" t="s">
        <v>125</v>
      </c>
      <c r="B167" s="108">
        <v>10385.333625130999</v>
      </c>
      <c r="C167" s="108">
        <v>14271.543953267003</v>
      </c>
      <c r="D167" s="108">
        <v>7410.8471305159992</v>
      </c>
      <c r="E167" s="108">
        <v>596431.04762096866</v>
      </c>
      <c r="F167" s="108">
        <v>841910.17859702068</v>
      </c>
      <c r="G167" s="108">
        <v>403243.92103880097</v>
      </c>
      <c r="H167" s="124">
        <f t="shared" si="2"/>
        <v>57.430128790248212</v>
      </c>
    </row>
    <row r="168" spans="1:8">
      <c r="A168" s="108" t="s">
        <v>181</v>
      </c>
      <c r="B168" s="108">
        <v>3532.7820026090003</v>
      </c>
      <c r="C168" s="108">
        <v>3896.0624233060003</v>
      </c>
      <c r="D168" s="108">
        <v>2951.2280454349993</v>
      </c>
      <c r="E168" s="108">
        <v>49753.758068755174</v>
      </c>
      <c r="F168" s="108">
        <v>54332.90187362022</v>
      </c>
      <c r="G168" s="108">
        <v>43428.002047902621</v>
      </c>
      <c r="H168" s="124">
        <f t="shared" si="2"/>
        <v>14.083449822834087</v>
      </c>
    </row>
    <row r="169" spans="1:8">
      <c r="A169" s="108" t="s">
        <v>569</v>
      </c>
      <c r="B169" s="108">
        <v>1882.6637103580001</v>
      </c>
      <c r="C169" s="108">
        <v>2304.0893651640008</v>
      </c>
      <c r="D169" s="108">
        <v>1488.9688485710001</v>
      </c>
      <c r="E169" s="108">
        <v>33961.897667424331</v>
      </c>
      <c r="F169" s="108">
        <v>42311.185515828358</v>
      </c>
      <c r="G169" s="108">
        <v>26359.59926134803</v>
      </c>
      <c r="H169" s="124">
        <f t="shared" si="2"/>
        <v>18.03927992055802</v>
      </c>
    </row>
    <row r="170" spans="1:8">
      <c r="A170" s="108" t="s">
        <v>285</v>
      </c>
      <c r="B170" s="108">
        <v>706.45967006499995</v>
      </c>
      <c r="C170" s="108">
        <v>884.60363300799997</v>
      </c>
      <c r="D170" s="108">
        <v>547.27015823199997</v>
      </c>
      <c r="E170" s="108">
        <v>8164.0869439610597</v>
      </c>
      <c r="F170" s="108">
        <v>10362.750299945217</v>
      </c>
      <c r="G170" s="108">
        <v>6413.3815344093236</v>
      </c>
      <c r="H170" s="124">
        <f t="shared" si="2"/>
        <v>11.556338301958409</v>
      </c>
    </row>
    <row r="171" spans="1:8">
      <c r="A171" s="108" t="s">
        <v>379</v>
      </c>
      <c r="B171" s="108">
        <v>524.62097026499998</v>
      </c>
      <c r="C171" s="108">
        <v>628.69283768499997</v>
      </c>
      <c r="D171" s="108">
        <v>426.41392893799991</v>
      </c>
      <c r="E171" s="108">
        <v>23990.514714152356</v>
      </c>
      <c r="F171" s="108">
        <v>29297.879598318286</v>
      </c>
      <c r="G171" s="108">
        <v>19008.043262253392</v>
      </c>
      <c r="H171" s="124">
        <f t="shared" si="2"/>
        <v>45.729233244401399</v>
      </c>
    </row>
    <row r="172" spans="1:8">
      <c r="A172" s="108" t="s">
        <v>45</v>
      </c>
      <c r="B172" s="108">
        <v>42804.944579083007</v>
      </c>
      <c r="C172" s="108">
        <v>66579.349849177001</v>
      </c>
      <c r="D172" s="108">
        <v>27134.173063958002</v>
      </c>
      <c r="E172" s="108">
        <v>2537949.840912235</v>
      </c>
      <c r="F172" s="108">
        <v>3954942.9527399819</v>
      </c>
      <c r="G172" s="108">
        <v>1586689.0907137785</v>
      </c>
      <c r="H172" s="124">
        <f t="shared" si="2"/>
        <v>59.291043730317675</v>
      </c>
    </row>
    <row r="173" spans="1:8">
      <c r="A173" s="108" t="s">
        <v>95</v>
      </c>
      <c r="B173" s="108">
        <v>88912.161351649993</v>
      </c>
      <c r="C173" s="108">
        <v>117375.92368380001</v>
      </c>
      <c r="D173" s="108">
        <v>65434.490949290004</v>
      </c>
      <c r="E173" s="108">
        <v>3740532.9615146252</v>
      </c>
      <c r="F173" s="108">
        <v>5089770.6921985522</v>
      </c>
      <c r="G173" s="108">
        <v>2632330.7781119845</v>
      </c>
      <c r="H173" s="124">
        <f t="shared" si="2"/>
        <v>42.069981256227891</v>
      </c>
    </row>
    <row r="174" spans="1:8">
      <c r="A174" s="108" t="s">
        <v>47</v>
      </c>
      <c r="B174" s="108">
        <v>13211.869879394999</v>
      </c>
      <c r="C174" s="108">
        <v>18585.210228739998</v>
      </c>
      <c r="D174" s="108">
        <v>9085.7377591439999</v>
      </c>
      <c r="E174" s="108">
        <v>788660.72888235073</v>
      </c>
      <c r="F174" s="108">
        <v>1125137.500868978</v>
      </c>
      <c r="G174" s="108">
        <v>527284.25414823787</v>
      </c>
      <c r="H174" s="124">
        <f t="shared" si="2"/>
        <v>59.6933466709608</v>
      </c>
    </row>
    <row r="175" spans="1:8">
      <c r="A175" s="108" t="s">
        <v>287</v>
      </c>
      <c r="B175" s="108">
        <v>14638.488243181</v>
      </c>
      <c r="C175" s="108">
        <v>16719.882991299</v>
      </c>
      <c r="D175" s="108">
        <v>12101.118878123001</v>
      </c>
      <c r="E175" s="108">
        <v>165164.09780710581</v>
      </c>
      <c r="F175" s="108">
        <v>185361.79857282731</v>
      </c>
      <c r="G175" s="108">
        <v>142380.2835429667</v>
      </c>
      <c r="H175" s="124">
        <f t="shared" si="2"/>
        <v>11.282865762046409</v>
      </c>
    </row>
    <row r="176" spans="1:8">
      <c r="A176" s="108" t="s">
        <v>165</v>
      </c>
      <c r="B176" s="108">
        <v>5589.9424528449999</v>
      </c>
      <c r="C176" s="108">
        <v>7417.4439234769998</v>
      </c>
      <c r="D176" s="108">
        <v>4206.1693723830003</v>
      </c>
      <c r="E176" s="108">
        <v>131888.95073191731</v>
      </c>
      <c r="F176" s="108">
        <v>175713.35267686369</v>
      </c>
      <c r="G176" s="108">
        <v>98668.43761948272</v>
      </c>
      <c r="H176" s="124">
        <f t="shared" si="2"/>
        <v>23.593972897662383</v>
      </c>
    </row>
    <row r="177" spans="1:8">
      <c r="A177" s="108" t="s">
        <v>83</v>
      </c>
      <c r="B177" s="108">
        <v>8277.3232119299992</v>
      </c>
      <c r="C177" s="108">
        <v>11275.002432125</v>
      </c>
      <c r="D177" s="108">
        <v>5812.7950095060005</v>
      </c>
      <c r="E177" s="108">
        <v>428758.15068501502</v>
      </c>
      <c r="F177" s="108">
        <v>635133.58891078876</v>
      </c>
      <c r="G177" s="108">
        <v>279954.43139006995</v>
      </c>
      <c r="H177" s="124">
        <f t="shared" si="2"/>
        <v>51.79913115716581</v>
      </c>
    </row>
    <row r="178" spans="1:8">
      <c r="A178" s="108" t="s">
        <v>361</v>
      </c>
      <c r="B178" s="108">
        <v>179.77318348799997</v>
      </c>
      <c r="C178" s="108">
        <v>217.93761311400002</v>
      </c>
      <c r="D178" s="108">
        <v>145.67677144799998</v>
      </c>
      <c r="E178" s="108">
        <v>4892.8208427130403</v>
      </c>
      <c r="F178" s="108">
        <v>6156.3946197131054</v>
      </c>
      <c r="G178" s="108">
        <v>3864.5998055821715</v>
      </c>
      <c r="H178" s="124">
        <f t="shared" si="2"/>
        <v>27.216633469917056</v>
      </c>
    </row>
    <row r="179" spans="1:8">
      <c r="A179" s="108" t="s">
        <v>261</v>
      </c>
      <c r="B179" s="108">
        <v>2935.517561483</v>
      </c>
      <c r="C179" s="108">
        <v>3283.6613527669997</v>
      </c>
      <c r="D179" s="108">
        <v>2459.1558158150001</v>
      </c>
      <c r="E179" s="108">
        <v>31693.086302020158</v>
      </c>
      <c r="F179" s="108">
        <v>35172.650969497627</v>
      </c>
      <c r="G179" s="108">
        <v>27506.35408240134</v>
      </c>
      <c r="H179" s="124">
        <f t="shared" si="2"/>
        <v>10.796421972692633</v>
      </c>
    </row>
    <row r="180" spans="1:8">
      <c r="A180" s="108" t="s">
        <v>301</v>
      </c>
      <c r="B180" s="108">
        <v>1990.942898217</v>
      </c>
      <c r="C180" s="108">
        <v>2273.6406075119999</v>
      </c>
      <c r="D180" s="108">
        <v>1621.7755882000001</v>
      </c>
      <c r="E180" s="108">
        <v>21000.230273128487</v>
      </c>
      <c r="F180" s="108">
        <v>23557.018102074591</v>
      </c>
      <c r="G180" s="108">
        <v>17777.108878096144</v>
      </c>
      <c r="H180" s="124">
        <f t="shared" si="2"/>
        <v>10.54788175589333</v>
      </c>
    </row>
    <row r="181" spans="1:8">
      <c r="A181" s="108" t="s">
        <v>217</v>
      </c>
      <c r="B181" s="108">
        <v>2368.507950613</v>
      </c>
      <c r="C181" s="108">
        <v>3036.6701577780004</v>
      </c>
      <c r="D181" s="108">
        <v>1819.6603770199999</v>
      </c>
      <c r="E181" s="108">
        <v>81651.397539142927</v>
      </c>
      <c r="F181" s="108">
        <v>105797.06940864891</v>
      </c>
      <c r="G181" s="108">
        <v>60828.702597708507</v>
      </c>
      <c r="H181" s="124">
        <f t="shared" si="2"/>
        <v>34.473769664995423</v>
      </c>
    </row>
    <row r="182" spans="1:8">
      <c r="A182" s="108" t="s">
        <v>568</v>
      </c>
      <c r="B182" s="108">
        <v>14021.02490054</v>
      </c>
      <c r="C182" s="108">
        <v>17519.263906194999</v>
      </c>
      <c r="D182" s="108">
        <v>11150.687958699</v>
      </c>
      <c r="E182" s="108">
        <v>193971.38311386356</v>
      </c>
      <c r="F182" s="108">
        <v>249499.33356213963</v>
      </c>
      <c r="G182" s="108">
        <v>153141.35997601628</v>
      </c>
      <c r="H182" s="124">
        <f t="shared" si="2"/>
        <v>13.834322703926802</v>
      </c>
    </row>
    <row r="183" spans="1:8">
      <c r="A183" s="108" t="s">
        <v>133</v>
      </c>
      <c r="B183" s="108">
        <v>4061.3680169060003</v>
      </c>
      <c r="C183" s="108">
        <v>5524.1967767130009</v>
      </c>
      <c r="D183" s="108">
        <v>3001.7436189110003</v>
      </c>
      <c r="E183" s="108">
        <v>263228.92320380022</v>
      </c>
      <c r="F183" s="108">
        <v>361984.04604349704</v>
      </c>
      <c r="G183" s="108">
        <v>188187.28583490499</v>
      </c>
      <c r="H183" s="124">
        <f t="shared" si="2"/>
        <v>64.812871453183703</v>
      </c>
    </row>
    <row r="184" spans="1:8">
      <c r="A184" s="108" t="s">
        <v>183</v>
      </c>
      <c r="B184" s="108">
        <v>41023.688601840004</v>
      </c>
      <c r="C184" s="108">
        <v>55094.756423779996</v>
      </c>
      <c r="D184" s="108">
        <v>25878.055122264999</v>
      </c>
      <c r="E184" s="108">
        <v>845247.39686804055</v>
      </c>
      <c r="F184" s="108">
        <v>1152553.0265435106</v>
      </c>
      <c r="G184" s="108">
        <v>542080.83568195091</v>
      </c>
      <c r="H184" s="124">
        <f t="shared" si="2"/>
        <v>20.603885844388195</v>
      </c>
    </row>
    <row r="185" spans="1:8">
      <c r="A185" s="108" t="s">
        <v>185</v>
      </c>
      <c r="B185" s="108">
        <v>904.77487294199977</v>
      </c>
      <c r="C185" s="108">
        <v>1167.8824738100002</v>
      </c>
      <c r="D185" s="108">
        <v>652.61188412400008</v>
      </c>
      <c r="E185" s="108">
        <v>38261.55469029941</v>
      </c>
      <c r="F185" s="108">
        <v>50495.073462712615</v>
      </c>
      <c r="G185" s="108">
        <v>24884.353838283881</v>
      </c>
      <c r="H185" s="124">
        <f t="shared" si="2"/>
        <v>42.288480631526284</v>
      </c>
    </row>
    <row r="186" spans="1:8">
      <c r="A186" s="108" t="s">
        <v>127</v>
      </c>
      <c r="B186" s="108">
        <v>7046.3420022700002</v>
      </c>
      <c r="C186" s="108">
        <v>9639.3133890650006</v>
      </c>
      <c r="D186" s="108">
        <v>5168.9776979790004</v>
      </c>
      <c r="E186" s="108">
        <v>319374.98431846668</v>
      </c>
      <c r="F186" s="108">
        <v>453622.45085685514</v>
      </c>
      <c r="G186" s="108">
        <v>223234.32889261111</v>
      </c>
      <c r="H186" s="124">
        <f t="shared" si="2"/>
        <v>45.324933733784007</v>
      </c>
    </row>
    <row r="187" spans="1:8">
      <c r="A187" s="108" t="s">
        <v>567</v>
      </c>
      <c r="B187" s="108">
        <v>0.55902722300000007</v>
      </c>
      <c r="C187" s="108">
        <v>0.70708869999999979</v>
      </c>
      <c r="D187" s="108">
        <v>0.44109064600000003</v>
      </c>
      <c r="E187" s="108">
        <v>15.415148387549266</v>
      </c>
      <c r="F187" s="108">
        <v>20.308741749863565</v>
      </c>
      <c r="G187" s="108">
        <v>11.48882743411956</v>
      </c>
      <c r="H187" s="124">
        <f t="shared" si="2"/>
        <v>27.574951189003659</v>
      </c>
    </row>
    <row r="188" spans="1:8">
      <c r="A188" s="108" t="s">
        <v>389</v>
      </c>
      <c r="B188" s="108">
        <v>38.787435406</v>
      </c>
      <c r="C188" s="108">
        <v>47.337943777000007</v>
      </c>
      <c r="D188" s="108">
        <v>31.024367494</v>
      </c>
      <c r="E188" s="108">
        <v>1082.9216468891723</v>
      </c>
      <c r="F188" s="108">
        <v>1397.3783564678713</v>
      </c>
      <c r="G188" s="108">
        <v>828.49124097287313</v>
      </c>
      <c r="H188" s="124">
        <f t="shared" si="2"/>
        <v>27.919392853739847</v>
      </c>
    </row>
    <row r="189" spans="1:8">
      <c r="A189" s="108" t="s">
        <v>325</v>
      </c>
      <c r="B189" s="108">
        <v>303.50730368500001</v>
      </c>
      <c r="C189" s="108">
        <v>389.33926704199996</v>
      </c>
      <c r="D189" s="108">
        <v>232.50839734300001</v>
      </c>
      <c r="E189" s="108">
        <v>7223.7824892982608</v>
      </c>
      <c r="F189" s="108">
        <v>9583.4475030978119</v>
      </c>
      <c r="G189" s="108">
        <v>5314.244243621959</v>
      </c>
      <c r="H189" s="124">
        <f t="shared" si="2"/>
        <v>23.80101698243012</v>
      </c>
    </row>
    <row r="190" spans="1:8">
      <c r="A190" s="108" t="s">
        <v>85</v>
      </c>
      <c r="B190" s="108">
        <v>1963.453773574</v>
      </c>
      <c r="C190" s="108">
        <v>2609.7935959199999</v>
      </c>
      <c r="D190" s="108">
        <v>1471.3029164260001</v>
      </c>
      <c r="E190" s="108">
        <v>43983.518263224199</v>
      </c>
      <c r="F190" s="108">
        <v>58799.185731428617</v>
      </c>
      <c r="G190" s="108">
        <v>32823.75852229452</v>
      </c>
      <c r="H190" s="124">
        <f t="shared" si="2"/>
        <v>22.401096911572651</v>
      </c>
    </row>
    <row r="191" spans="1:8">
      <c r="A191" s="108" t="s">
        <v>219</v>
      </c>
      <c r="B191" s="108">
        <v>15717.517747815999</v>
      </c>
      <c r="C191" s="108">
        <v>18960.124290891003</v>
      </c>
      <c r="D191" s="108">
        <v>12118.430989228</v>
      </c>
      <c r="E191" s="108">
        <v>327281.35755230318</v>
      </c>
      <c r="F191" s="108">
        <v>393907.58793363941</v>
      </c>
      <c r="G191" s="108">
        <v>259446.5967352516</v>
      </c>
      <c r="H191" s="124">
        <f t="shared" si="2"/>
        <v>20.822712772045701</v>
      </c>
    </row>
    <row r="192" spans="1:8">
      <c r="A192" s="108" t="s">
        <v>135</v>
      </c>
      <c r="B192" s="108">
        <v>1749.8404084219999</v>
      </c>
      <c r="C192" s="108">
        <v>2383.453575046</v>
      </c>
      <c r="D192" s="108">
        <v>1250.994150772</v>
      </c>
      <c r="E192" s="108">
        <v>116436.75701501688</v>
      </c>
      <c r="F192" s="108">
        <v>159337.31921428331</v>
      </c>
      <c r="G192" s="108">
        <v>83697.764777463439</v>
      </c>
      <c r="H192" s="124">
        <f t="shared" si="2"/>
        <v>66.541357974479027</v>
      </c>
    </row>
    <row r="193" spans="1:8">
      <c r="A193" s="108" t="s">
        <v>566</v>
      </c>
      <c r="B193" s="108">
        <v>5.8330418019999994</v>
      </c>
      <c r="C193" s="108">
        <v>7.7471652779999998</v>
      </c>
      <c r="D193" s="108">
        <v>4.4611119590000001</v>
      </c>
      <c r="E193" s="108">
        <v>190.50708673460164</v>
      </c>
      <c r="F193" s="108">
        <v>260.19830639593886</v>
      </c>
      <c r="G193" s="108">
        <v>141.50109948254814</v>
      </c>
      <c r="H193" s="124">
        <f t="shared" si="2"/>
        <v>32.659989967718332</v>
      </c>
    </row>
    <row r="194" spans="1:8">
      <c r="A194" s="108" t="s">
        <v>49</v>
      </c>
      <c r="B194" s="108">
        <v>39531.752274380007</v>
      </c>
      <c r="C194" s="108">
        <v>53823.064613460003</v>
      </c>
      <c r="D194" s="108">
        <v>28665.799478347999</v>
      </c>
      <c r="E194" s="108">
        <v>1987124.3470418458</v>
      </c>
      <c r="F194" s="108">
        <v>2828754.4412113046</v>
      </c>
      <c r="G194" s="108">
        <v>1385050.9788963711</v>
      </c>
      <c r="H194" s="124">
        <f t="shared" si="2"/>
        <v>50.266538484044737</v>
      </c>
    </row>
    <row r="195" spans="1:8">
      <c r="A195" s="108" t="s">
        <v>243</v>
      </c>
      <c r="B195" s="108">
        <v>13353.04213226</v>
      </c>
      <c r="C195" s="108">
        <v>17873.71078931</v>
      </c>
      <c r="D195" s="108">
        <v>9604.2184092999996</v>
      </c>
      <c r="E195" s="108">
        <v>476137.56773274048</v>
      </c>
      <c r="F195" s="108">
        <v>651634.16522440175</v>
      </c>
      <c r="G195" s="108">
        <v>332918.46426943451</v>
      </c>
      <c r="H195" s="124">
        <f t="shared" si="2"/>
        <v>35.657609930131649</v>
      </c>
    </row>
    <row r="196" spans="1:8">
      <c r="A196" s="108" t="s">
        <v>221</v>
      </c>
      <c r="B196" s="108">
        <v>721.27510937500006</v>
      </c>
      <c r="C196" s="108">
        <v>970.44297382900004</v>
      </c>
      <c r="D196" s="108">
        <v>512.81711484300001</v>
      </c>
      <c r="E196" s="108">
        <v>23900.493884185289</v>
      </c>
      <c r="F196" s="108">
        <v>34493.543588483451</v>
      </c>
      <c r="G196" s="108">
        <v>16108.625905109537</v>
      </c>
      <c r="H196" s="124">
        <f t="shared" si="2"/>
        <v>33.136446237408038</v>
      </c>
    </row>
    <row r="197" spans="1:8">
      <c r="A197" s="108" t="s">
        <v>263</v>
      </c>
      <c r="B197" s="108">
        <v>42326.285719705003</v>
      </c>
      <c r="C197" s="108">
        <v>45379.430536364001</v>
      </c>
      <c r="D197" s="108">
        <v>36731.821042258001</v>
      </c>
      <c r="E197" s="108">
        <v>481203.57729526656</v>
      </c>
      <c r="F197" s="108">
        <v>508624.36681830179</v>
      </c>
      <c r="G197" s="108">
        <v>433164.39277494792</v>
      </c>
      <c r="H197" s="124">
        <f t="shared" si="2"/>
        <v>11.368906321757457</v>
      </c>
    </row>
    <row r="198" spans="1:8">
      <c r="A198" s="108" t="s">
        <v>565</v>
      </c>
      <c r="B198" s="108">
        <v>62667.174623550003</v>
      </c>
      <c r="C198" s="108">
        <v>84488.947428669999</v>
      </c>
      <c r="D198" s="108">
        <v>46388.433641786003</v>
      </c>
      <c r="E198" s="108">
        <v>3256770.185005229</v>
      </c>
      <c r="F198" s="108">
        <v>4523348.238435166</v>
      </c>
      <c r="G198" s="108">
        <v>2310799.533049535</v>
      </c>
      <c r="H198" s="124">
        <f t="shared" ref="H198:H208" si="3">E198/B198</f>
        <v>51.969315747344247</v>
      </c>
    </row>
    <row r="199" spans="1:8">
      <c r="A199" s="108" t="s">
        <v>564</v>
      </c>
      <c r="B199" s="108">
        <v>83131.121038233003</v>
      </c>
      <c r="C199" s="108">
        <v>88820.142481806994</v>
      </c>
      <c r="D199" s="108">
        <v>73272.930263285991</v>
      </c>
      <c r="E199" s="108">
        <v>1241023.0003919811</v>
      </c>
      <c r="F199" s="108">
        <v>1298870.779478309</v>
      </c>
      <c r="G199" s="108">
        <v>1150708.9451514701</v>
      </c>
      <c r="H199" s="124">
        <f t="shared" si="3"/>
        <v>14.928500721423204</v>
      </c>
    </row>
    <row r="200" spans="1:8">
      <c r="A200" s="108" t="s">
        <v>563</v>
      </c>
      <c r="B200" s="108">
        <v>26.471452762000002</v>
      </c>
      <c r="C200" s="108">
        <v>30.537012178000001</v>
      </c>
      <c r="D200" s="108">
        <v>22.332290494000002</v>
      </c>
      <c r="E200" s="108">
        <v>480.92584837900722</v>
      </c>
      <c r="F200" s="108">
        <v>567.54784421539057</v>
      </c>
      <c r="G200" s="108">
        <v>400.21798661741315</v>
      </c>
      <c r="H200" s="124">
        <f t="shared" si="3"/>
        <v>18.167716471888554</v>
      </c>
    </row>
    <row r="201" spans="1:8">
      <c r="A201" s="108" t="s">
        <v>363</v>
      </c>
      <c r="B201" s="108">
        <v>1668.1998046159999</v>
      </c>
      <c r="C201" s="108">
        <v>1851.591618145</v>
      </c>
      <c r="D201" s="108">
        <v>1446.9132560539999</v>
      </c>
      <c r="E201" s="108">
        <v>24665.98680499717</v>
      </c>
      <c r="F201" s="108">
        <v>27386.377311060402</v>
      </c>
      <c r="G201" s="108">
        <v>21751.068828772328</v>
      </c>
      <c r="H201" s="124">
        <f t="shared" si="3"/>
        <v>14.785990704917383</v>
      </c>
    </row>
    <row r="202" spans="1:8">
      <c r="A202" s="108" t="s">
        <v>137</v>
      </c>
      <c r="B202" s="108">
        <v>13444.708341430001</v>
      </c>
      <c r="C202" s="108">
        <v>17314.070116970001</v>
      </c>
      <c r="D202" s="108">
        <v>10263.369702616001</v>
      </c>
      <c r="E202" s="108">
        <v>884512.88513256144</v>
      </c>
      <c r="F202" s="108">
        <v>1136125.9635572385</v>
      </c>
      <c r="G202" s="108">
        <v>687859.90332573361</v>
      </c>
      <c r="H202" s="124">
        <f t="shared" si="3"/>
        <v>65.788923245506652</v>
      </c>
    </row>
    <row r="203" spans="1:8">
      <c r="A203" s="108" t="s">
        <v>381</v>
      </c>
      <c r="B203" s="108">
        <v>155.91121716200001</v>
      </c>
      <c r="C203" s="108">
        <v>206.25913074900001</v>
      </c>
      <c r="D203" s="108">
        <v>116.47701967500001</v>
      </c>
      <c r="E203" s="108">
        <v>6916.8947943630365</v>
      </c>
      <c r="F203" s="108">
        <v>9153.151676197871</v>
      </c>
      <c r="G203" s="108">
        <v>5047.0964222762168</v>
      </c>
      <c r="H203" s="124">
        <f t="shared" si="3"/>
        <v>44.364317848766561</v>
      </c>
    </row>
    <row r="204" spans="1:8">
      <c r="A204" s="108" t="s">
        <v>562</v>
      </c>
      <c r="B204" s="108">
        <v>6565.4910529820008</v>
      </c>
      <c r="C204" s="108">
        <v>8613.9987045050002</v>
      </c>
      <c r="D204" s="108">
        <v>4950.1554439690008</v>
      </c>
      <c r="E204" s="108">
        <v>196317.2607066315</v>
      </c>
      <c r="F204" s="108">
        <v>262661.58060386172</v>
      </c>
      <c r="G204" s="108">
        <v>142908.64739379159</v>
      </c>
      <c r="H204" s="124">
        <f t="shared" si="3"/>
        <v>29.901382717971345</v>
      </c>
    </row>
    <row r="205" spans="1:8">
      <c r="A205" s="108" t="s">
        <v>561</v>
      </c>
      <c r="B205" s="108">
        <v>42230.371594230004</v>
      </c>
      <c r="C205" s="108">
        <v>54607.474331470003</v>
      </c>
      <c r="D205" s="108">
        <v>32402.287576424998</v>
      </c>
      <c r="E205" s="108">
        <v>1167290.5043322248</v>
      </c>
      <c r="F205" s="108">
        <v>1540109.1432491755</v>
      </c>
      <c r="G205" s="108">
        <v>878249.39102118346</v>
      </c>
      <c r="H205" s="124">
        <f t="shared" si="3"/>
        <v>27.641019017026917</v>
      </c>
    </row>
    <row r="206" spans="1:8">
      <c r="A206" s="108" t="s">
        <v>560</v>
      </c>
      <c r="B206" s="108">
        <v>7349.1350847989997</v>
      </c>
      <c r="C206" s="108">
        <v>10065.395926461</v>
      </c>
      <c r="D206" s="108">
        <v>5180.4643345900004</v>
      </c>
      <c r="E206" s="108">
        <v>402645.06607872597</v>
      </c>
      <c r="F206" s="108">
        <v>594696.48302975704</v>
      </c>
      <c r="G206" s="108">
        <v>266276.16321898258</v>
      </c>
      <c r="H206" s="124">
        <f t="shared" si="3"/>
        <v>54.788088861172213</v>
      </c>
    </row>
    <row r="207" spans="1:8">
      <c r="A207" s="108" t="s">
        <v>53</v>
      </c>
      <c r="B207" s="108">
        <v>24312.854752472002</v>
      </c>
      <c r="C207" s="108">
        <v>33734.405688910003</v>
      </c>
      <c r="D207" s="108">
        <v>16649.986641713003</v>
      </c>
      <c r="E207" s="108">
        <v>1254425.0254444669</v>
      </c>
      <c r="F207" s="108">
        <v>1787077.3473340902</v>
      </c>
      <c r="G207" s="108">
        <v>840859.63224333862</v>
      </c>
      <c r="H207" s="124">
        <f t="shared" si="3"/>
        <v>51.595135092760906</v>
      </c>
    </row>
    <row r="208" spans="1:8">
      <c r="A208" s="108" t="s">
        <v>55</v>
      </c>
      <c r="B208" s="108">
        <v>32761.050168410002</v>
      </c>
      <c r="C208" s="108">
        <v>44351.739310730001</v>
      </c>
      <c r="D208" s="108">
        <v>23045.552197500001</v>
      </c>
      <c r="E208" s="108">
        <v>1579872.0028261961</v>
      </c>
      <c r="F208" s="108">
        <v>2175990.0341707938</v>
      </c>
      <c r="G208" s="108">
        <v>1090206.2784504143</v>
      </c>
      <c r="H208" s="124">
        <f t="shared" si="3"/>
        <v>48.224095219926596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7"/>
  <sheetViews>
    <sheetView workbookViewId="0">
      <selection activeCell="L20" sqref="L20"/>
    </sheetView>
  </sheetViews>
  <sheetFormatPr defaultRowHeight="14.5"/>
  <cols>
    <col min="8" max="8" width="9.81640625" customWidth="1"/>
  </cols>
  <sheetData>
    <row r="1" spans="1:9" ht="15.5">
      <c r="A1" s="97" t="s">
        <v>617</v>
      </c>
    </row>
    <row r="3" spans="1:9">
      <c r="A3" s="125" t="s">
        <v>607</v>
      </c>
      <c r="B3" s="125" t="s">
        <v>608</v>
      </c>
      <c r="C3" s="125" t="s">
        <v>609</v>
      </c>
      <c r="D3" s="125" t="s">
        <v>610</v>
      </c>
      <c r="E3" s="125" t="s">
        <v>611</v>
      </c>
      <c r="F3" s="125" t="s">
        <v>612</v>
      </c>
      <c r="G3" s="125" t="s">
        <v>613</v>
      </c>
      <c r="H3" s="125" t="s">
        <v>614</v>
      </c>
      <c r="I3" s="125" t="s">
        <v>615</v>
      </c>
    </row>
    <row r="4" spans="1:9">
      <c r="A4" s="125" t="s">
        <v>323</v>
      </c>
      <c r="B4" s="125" t="s">
        <v>616</v>
      </c>
      <c r="C4" s="126">
        <v>17.896819678532442</v>
      </c>
      <c r="D4" s="127">
        <v>159.461535</v>
      </c>
      <c r="E4" s="127">
        <v>178.25587200000001</v>
      </c>
      <c r="F4" s="127">
        <v>141.5383483</v>
      </c>
      <c r="G4" s="127">
        <v>2853.8543375569898</v>
      </c>
      <c r="H4" s="127">
        <v>3216.28758429154</v>
      </c>
      <c r="I4" s="127">
        <v>2517.1767527509601</v>
      </c>
    </row>
    <row r="5" spans="1:9">
      <c r="A5" s="125" t="s">
        <v>213</v>
      </c>
      <c r="B5" s="125" t="s">
        <v>616</v>
      </c>
      <c r="C5" s="126">
        <v>29.161232765171718</v>
      </c>
      <c r="D5" s="127">
        <v>29689.064699999999</v>
      </c>
      <c r="E5" s="127">
        <v>36175.780760000001</v>
      </c>
      <c r="F5" s="127">
        <v>24089.215789999998</v>
      </c>
      <c r="G5" s="127">
        <v>865769.72629694303</v>
      </c>
      <c r="H5" s="127">
        <v>1084724.8617686699</v>
      </c>
      <c r="I5" s="127">
        <v>685500.15410623106</v>
      </c>
    </row>
    <row r="6" spans="1:9">
      <c r="A6" s="125" t="s">
        <v>357</v>
      </c>
      <c r="B6" s="125" t="s">
        <v>616</v>
      </c>
      <c r="C6" s="126">
        <v>19.861805532108836</v>
      </c>
      <c r="D6" s="127">
        <v>4752.7499509999998</v>
      </c>
      <c r="E6" s="127">
        <v>5991.1570780000002</v>
      </c>
      <c r="F6" s="127">
        <v>3731.8912369999998</v>
      </c>
      <c r="G6" s="127">
        <v>94398.195269501797</v>
      </c>
      <c r="H6" s="127">
        <v>121525.711518747</v>
      </c>
      <c r="I6" s="127">
        <v>73223.786447802602</v>
      </c>
    </row>
    <row r="7" spans="1:9">
      <c r="A7" s="125" t="s">
        <v>335</v>
      </c>
      <c r="B7" s="125" t="s">
        <v>616</v>
      </c>
      <c r="C7" s="126">
        <v>19.498805394705013</v>
      </c>
      <c r="D7" s="127">
        <v>7606.4923470000003</v>
      </c>
      <c r="E7" s="127">
        <v>9374.4629260000002</v>
      </c>
      <c r="F7" s="127">
        <v>6221.7744119999998</v>
      </c>
      <c r="G7" s="127">
        <v>148317.51401046599</v>
      </c>
      <c r="H7" s="127">
        <v>185534.840506843</v>
      </c>
      <c r="I7" s="127">
        <v>121173.92100609701</v>
      </c>
    </row>
    <row r="8" spans="1:9">
      <c r="A8" s="125" t="s">
        <v>353</v>
      </c>
      <c r="B8" s="125" t="s">
        <v>616</v>
      </c>
      <c r="C8" s="126">
        <v>19.029262115286411</v>
      </c>
      <c r="D8" s="127">
        <v>10683.989020000001</v>
      </c>
      <c r="E8" s="127">
        <v>13328.870779999999</v>
      </c>
      <c r="F8" s="127">
        <v>8640.5330580000009</v>
      </c>
      <c r="G8" s="127">
        <v>203308.42749842201</v>
      </c>
      <c r="H8" s="127">
        <v>261022.003388913</v>
      </c>
      <c r="I8" s="127">
        <v>160309.073505515</v>
      </c>
    </row>
    <row r="9" spans="1:9">
      <c r="A9" s="125" t="s">
        <v>267</v>
      </c>
      <c r="B9" s="125" t="s">
        <v>616</v>
      </c>
      <c r="C9" s="126">
        <v>16.114562168720308</v>
      </c>
      <c r="D9" s="127">
        <v>8817.4648089999991</v>
      </c>
      <c r="E9" s="127">
        <v>10659.702240000001</v>
      </c>
      <c r="F9" s="127">
        <v>7236.7749190000004</v>
      </c>
      <c r="G9" s="127">
        <v>142089.58483513401</v>
      </c>
      <c r="H9" s="127">
        <v>174636.10103548001</v>
      </c>
      <c r="I9" s="127">
        <v>114878.988928901</v>
      </c>
    </row>
    <row r="10" spans="1:9">
      <c r="A10" s="125" t="s">
        <v>574</v>
      </c>
      <c r="B10" s="125" t="s">
        <v>616</v>
      </c>
      <c r="C10" s="126">
        <v>22.229518805492752</v>
      </c>
      <c r="D10" s="127">
        <v>3809.824791</v>
      </c>
      <c r="E10" s="127">
        <v>4366.0336299999999</v>
      </c>
      <c r="F10" s="127">
        <v>3325.6948179999999</v>
      </c>
      <c r="G10" s="127">
        <v>84690.571837166994</v>
      </c>
      <c r="H10" s="127">
        <v>97776.319627382094</v>
      </c>
      <c r="I10" s="127">
        <v>73163.935865133404</v>
      </c>
    </row>
    <row r="11" spans="1:9">
      <c r="A11" s="125" t="s">
        <v>575</v>
      </c>
      <c r="B11" s="125" t="s">
        <v>616</v>
      </c>
      <c r="C11" s="126">
        <v>27.442289565025771</v>
      </c>
      <c r="D11" s="127">
        <v>40.820398660000002</v>
      </c>
      <c r="E11" s="127">
        <v>50.980788949999997</v>
      </c>
      <c r="F11" s="127">
        <v>32.686356750000002</v>
      </c>
      <c r="G11" s="127">
        <v>1120.2052001875099</v>
      </c>
      <c r="H11" s="127">
        <v>1426.85489688082</v>
      </c>
      <c r="I11" s="127">
        <v>884.97659178781703</v>
      </c>
    </row>
    <row r="12" spans="1:9">
      <c r="A12" s="125" t="s">
        <v>211</v>
      </c>
      <c r="B12" s="125" t="s">
        <v>616</v>
      </c>
      <c r="C12" s="126">
        <v>27.816849669027278</v>
      </c>
      <c r="D12" s="127">
        <v>830.00813700000003</v>
      </c>
      <c r="E12" s="127">
        <v>1067.603034</v>
      </c>
      <c r="F12" s="127">
        <v>630.60739550000005</v>
      </c>
      <c r="G12" s="127">
        <v>23088.211570998399</v>
      </c>
      <c r="H12" s="127">
        <v>30233.5002740323</v>
      </c>
      <c r="I12" s="127">
        <v>17175.950830539699</v>
      </c>
    </row>
    <row r="13" spans="1:9">
      <c r="A13" s="125" t="s">
        <v>593</v>
      </c>
      <c r="B13" s="125" t="s">
        <v>616</v>
      </c>
      <c r="C13" s="126">
        <v>19.162221442588894</v>
      </c>
      <c r="D13" s="127">
        <v>7714.3921300000002</v>
      </c>
      <c r="E13" s="127">
        <v>10112.18543</v>
      </c>
      <c r="F13" s="127">
        <v>5470.405761</v>
      </c>
      <c r="G13" s="127">
        <v>147824.89029002501</v>
      </c>
      <c r="H13" s="127">
        <v>198811.80463774601</v>
      </c>
      <c r="I13" s="127">
        <v>100773.759301054</v>
      </c>
    </row>
    <row r="14" spans="1:9">
      <c r="A14" s="125" t="s">
        <v>373</v>
      </c>
      <c r="B14" s="125" t="s">
        <v>616</v>
      </c>
      <c r="C14" s="126">
        <v>13.78345943541528</v>
      </c>
      <c r="D14" s="127">
        <v>6491.9313659999998</v>
      </c>
      <c r="E14" s="127">
        <v>6994.9302610000004</v>
      </c>
      <c r="F14" s="127">
        <v>5671.9484380000004</v>
      </c>
      <c r="G14" s="127">
        <v>89481.272640761104</v>
      </c>
      <c r="H14" s="127">
        <v>94731.691138442795</v>
      </c>
      <c r="I14" s="127">
        <v>81985.532936928998</v>
      </c>
    </row>
    <row r="15" spans="1:9">
      <c r="A15" s="125" t="s">
        <v>35</v>
      </c>
      <c r="B15" s="125" t="s">
        <v>616</v>
      </c>
      <c r="C15" s="126">
        <v>24.132361083653279</v>
      </c>
      <c r="D15" s="127">
        <v>5470.6863300000005</v>
      </c>
      <c r="E15" s="127">
        <v>6783.4187190000002</v>
      </c>
      <c r="F15" s="127">
        <v>4285.8154869999998</v>
      </c>
      <c r="G15" s="127">
        <v>132020.577890966</v>
      </c>
      <c r="H15" s="127">
        <v>167510.508374267</v>
      </c>
      <c r="I15" s="127">
        <v>101054.746829412</v>
      </c>
    </row>
    <row r="16" spans="1:9">
      <c r="A16" s="125" t="s">
        <v>195</v>
      </c>
      <c r="B16" s="125" t="s">
        <v>616</v>
      </c>
      <c r="C16" s="126">
        <v>16.891871246139516</v>
      </c>
      <c r="D16" s="127">
        <v>1595.7333389999999</v>
      </c>
      <c r="E16" s="127">
        <v>1894.862329</v>
      </c>
      <c r="F16" s="127">
        <v>1393.8656579999999</v>
      </c>
      <c r="G16" s="127">
        <v>26954.922105560301</v>
      </c>
      <c r="H16" s="127">
        <v>31355.313073263002</v>
      </c>
      <c r="I16" s="127">
        <v>23721.5148332467</v>
      </c>
    </row>
    <row r="17" spans="1:9">
      <c r="A17" s="125" t="s">
        <v>43</v>
      </c>
      <c r="B17" s="125" t="s">
        <v>616</v>
      </c>
      <c r="C17" s="126">
        <v>21.461866432940919</v>
      </c>
      <c r="D17" s="127">
        <v>107.6708934</v>
      </c>
      <c r="E17" s="127">
        <v>120.2348106</v>
      </c>
      <c r="F17" s="127">
        <v>95.685708989999995</v>
      </c>
      <c r="G17" s="127">
        <v>2310.8183328662199</v>
      </c>
      <c r="H17" s="127">
        <v>2609.7400451112699</v>
      </c>
      <c r="I17" s="127">
        <v>2024.3125777697301</v>
      </c>
    </row>
    <row r="18" spans="1:9">
      <c r="A18" s="125" t="s">
        <v>307</v>
      </c>
      <c r="B18" s="125" t="s">
        <v>616</v>
      </c>
      <c r="C18" s="126">
        <v>16.687421542355391</v>
      </c>
      <c r="D18" s="127">
        <v>342.33786170000002</v>
      </c>
      <c r="E18" s="127">
        <v>394.509207</v>
      </c>
      <c r="F18" s="127">
        <v>291.24516299999999</v>
      </c>
      <c r="G18" s="127">
        <v>5712.7362080964604</v>
      </c>
      <c r="H18" s="127">
        <v>6716.4213405712198</v>
      </c>
      <c r="I18" s="127">
        <v>4788.7812379819197</v>
      </c>
    </row>
    <row r="19" spans="1:9">
      <c r="A19" s="125" t="s">
        <v>123</v>
      </c>
      <c r="B19" s="125" t="s">
        <v>616</v>
      </c>
      <c r="C19" s="126">
        <v>20.663028146399341</v>
      </c>
      <c r="D19" s="127">
        <v>7130.9444800000001</v>
      </c>
      <c r="E19" s="127">
        <v>8748.5624719999996</v>
      </c>
      <c r="F19" s="127">
        <v>5690.117381</v>
      </c>
      <c r="G19" s="127">
        <v>147346.90650065101</v>
      </c>
      <c r="H19" s="127">
        <v>186253.46547040099</v>
      </c>
      <c r="I19" s="127">
        <v>112977.005024913</v>
      </c>
    </row>
    <row r="20" spans="1:9">
      <c r="A20" s="125" t="s">
        <v>303</v>
      </c>
      <c r="B20" s="125" t="s">
        <v>616</v>
      </c>
      <c r="C20" s="126">
        <v>17.944841403027834</v>
      </c>
      <c r="D20" s="127">
        <v>78.191715900000005</v>
      </c>
      <c r="E20" s="127">
        <v>87.940669659999998</v>
      </c>
      <c r="F20" s="127">
        <v>68.188541040000004</v>
      </c>
      <c r="G20" s="127">
        <v>1403.1379408561099</v>
      </c>
      <c r="H20" s="127">
        <v>1601.58999910491</v>
      </c>
      <c r="I20" s="127">
        <v>1201.9845705206701</v>
      </c>
    </row>
    <row r="21" spans="1:9">
      <c r="A21" s="125" t="s">
        <v>387</v>
      </c>
      <c r="B21" s="125" t="s">
        <v>616</v>
      </c>
      <c r="C21" s="126">
        <v>23.629131825594211</v>
      </c>
      <c r="D21" s="127">
        <v>285.96929280000001</v>
      </c>
      <c r="E21" s="127">
        <v>346.96137290000001</v>
      </c>
      <c r="F21" s="127">
        <v>238.22222009999999</v>
      </c>
      <c r="G21" s="127">
        <v>6757.2061176431498</v>
      </c>
      <c r="H21" s="127">
        <v>8451.6189923404709</v>
      </c>
      <c r="I21" s="127">
        <v>5363.20251150691</v>
      </c>
    </row>
    <row r="22" spans="1:9">
      <c r="A22" s="125" t="s">
        <v>595</v>
      </c>
      <c r="B22" s="125" t="s">
        <v>616</v>
      </c>
      <c r="C22" s="126">
        <v>21.966592412011217</v>
      </c>
      <c r="D22" s="127">
        <v>326.27344749999997</v>
      </c>
      <c r="E22" s="127">
        <v>397.61574589999998</v>
      </c>
      <c r="F22" s="127">
        <v>271.96499740000002</v>
      </c>
      <c r="G22" s="127">
        <v>7167.11583609424</v>
      </c>
      <c r="H22" s="127">
        <v>8891.2690854086595</v>
      </c>
      <c r="I22" s="127">
        <v>5919.6468011797597</v>
      </c>
    </row>
    <row r="23" spans="1:9">
      <c r="A23" s="125" t="s">
        <v>217</v>
      </c>
      <c r="B23" s="125" t="s">
        <v>616</v>
      </c>
      <c r="C23" s="126">
        <v>22.453813474152369</v>
      </c>
      <c r="D23" s="127">
        <v>33541.544999999998</v>
      </c>
      <c r="E23" s="127">
        <v>43170.044470000001</v>
      </c>
      <c r="F23" s="127">
        <v>26238.915499999999</v>
      </c>
      <c r="G23" s="127">
        <v>753135.59506488801</v>
      </c>
      <c r="H23" s="127">
        <v>991118.48855647899</v>
      </c>
      <c r="I23" s="127">
        <v>573435.71242465999</v>
      </c>
    </row>
    <row r="24" spans="1:9">
      <c r="A24" s="125" t="s">
        <v>265</v>
      </c>
      <c r="B24" s="125" t="s">
        <v>616</v>
      </c>
      <c r="C24" s="126">
        <v>16.267072050817013</v>
      </c>
      <c r="D24" s="127">
        <v>6008.1454469999999</v>
      </c>
      <c r="E24" s="127">
        <v>7562.1785449999998</v>
      </c>
      <c r="F24" s="127">
        <v>4725.5582960000002</v>
      </c>
      <c r="G24" s="127">
        <v>97734.934878137195</v>
      </c>
      <c r="H24" s="127">
        <v>125957.15325132701</v>
      </c>
      <c r="I24" s="127">
        <v>75230.058257568206</v>
      </c>
    </row>
    <row r="25" spans="1:9">
      <c r="A25" s="125" t="s">
        <v>299</v>
      </c>
      <c r="B25" s="125" t="s">
        <v>616</v>
      </c>
      <c r="C25" s="126">
        <v>13.978640799909018</v>
      </c>
      <c r="D25" s="127">
        <v>17642.134880000001</v>
      </c>
      <c r="E25" s="127">
        <v>19086.38464</v>
      </c>
      <c r="F25" s="127">
        <v>15551.69133</v>
      </c>
      <c r="G25" s="127">
        <v>246613.06643106599</v>
      </c>
      <c r="H25" s="127">
        <v>262797.76845012698</v>
      </c>
      <c r="I25" s="127">
        <v>225575.71069353001</v>
      </c>
    </row>
    <row r="26" spans="1:9">
      <c r="A26" s="125" t="s">
        <v>115</v>
      </c>
      <c r="B26" s="125" t="s">
        <v>616</v>
      </c>
      <c r="C26" s="126">
        <v>20.730005438024023</v>
      </c>
      <c r="D26" s="127">
        <v>7595.8524319999997</v>
      </c>
      <c r="E26" s="127">
        <v>9385.7213489999995</v>
      </c>
      <c r="F26" s="127">
        <v>6053.4579990000002</v>
      </c>
      <c r="G26" s="127">
        <v>157462.06222178799</v>
      </c>
      <c r="H26" s="127">
        <v>203861.92702099</v>
      </c>
      <c r="I26" s="127">
        <v>121932.77042016201</v>
      </c>
    </row>
    <row r="27" spans="1:9">
      <c r="A27" s="125" t="s">
        <v>580</v>
      </c>
      <c r="B27" s="125" t="s">
        <v>616</v>
      </c>
      <c r="C27" s="126">
        <v>28.871570130640055</v>
      </c>
      <c r="D27" s="127">
        <v>173.2026923</v>
      </c>
      <c r="E27" s="127">
        <v>227.22770679999999</v>
      </c>
      <c r="F27" s="127">
        <v>123.3439975</v>
      </c>
      <c r="G27" s="127">
        <v>5000.6336775551199</v>
      </c>
      <c r="H27" s="127">
        <v>6815.9663932095</v>
      </c>
      <c r="I27" s="127">
        <v>3371.3754664923199</v>
      </c>
    </row>
    <row r="28" spans="1:9">
      <c r="A28" s="125" t="s">
        <v>101</v>
      </c>
      <c r="B28" s="125" t="s">
        <v>616</v>
      </c>
      <c r="C28" s="126">
        <v>16.87209903735237</v>
      </c>
      <c r="D28" s="127">
        <v>568.87757529999999</v>
      </c>
      <c r="E28" s="127">
        <v>635.30457090000004</v>
      </c>
      <c r="F28" s="127">
        <v>484.28089590000002</v>
      </c>
      <c r="G28" s="127">
        <v>9598.1587905904798</v>
      </c>
      <c r="H28" s="127">
        <v>11015.6777500965</v>
      </c>
      <c r="I28" s="127">
        <v>8197.9554205347904</v>
      </c>
    </row>
    <row r="29" spans="1:9">
      <c r="A29" s="125" t="s">
        <v>351</v>
      </c>
      <c r="B29" s="125" t="s">
        <v>616</v>
      </c>
      <c r="C29" s="126">
        <v>16.542831839696781</v>
      </c>
      <c r="D29" s="127">
        <v>41709.125030000003</v>
      </c>
      <c r="E29" s="127">
        <v>51907.213830000001</v>
      </c>
      <c r="F29" s="127">
        <v>32538.628410000001</v>
      </c>
      <c r="G29" s="127">
        <v>689987.04155217798</v>
      </c>
      <c r="H29" s="127">
        <v>875872.96125879698</v>
      </c>
      <c r="I29" s="127">
        <v>539665.54673506506</v>
      </c>
    </row>
    <row r="30" spans="1:9">
      <c r="A30" s="125" t="s">
        <v>587</v>
      </c>
      <c r="B30" s="125" t="s">
        <v>616</v>
      </c>
      <c r="C30" s="126">
        <v>23.994385664876837</v>
      </c>
      <c r="D30" s="127">
        <v>181884.5747</v>
      </c>
      <c r="E30" s="127">
        <v>233632.32449999999</v>
      </c>
      <c r="F30" s="127">
        <v>138958.55590000001</v>
      </c>
      <c r="G30" s="127">
        <v>4364208.6318439003</v>
      </c>
      <c r="H30" s="127">
        <v>5733265.0554130301</v>
      </c>
      <c r="I30" s="127">
        <v>3257227.1404828299</v>
      </c>
    </row>
    <row r="31" spans="1:9">
      <c r="A31" s="125" t="s">
        <v>41</v>
      </c>
      <c r="B31" s="125" t="s">
        <v>616</v>
      </c>
      <c r="C31" s="126">
        <v>22.191114900450117</v>
      </c>
      <c r="D31" s="127">
        <v>3769.8340889999999</v>
      </c>
      <c r="E31" s="127">
        <v>4987.3486039999998</v>
      </c>
      <c r="F31" s="127">
        <v>2754.9526989999999</v>
      </c>
      <c r="G31" s="127">
        <v>83656.821424632697</v>
      </c>
      <c r="H31" s="127">
        <v>114252.002327708</v>
      </c>
      <c r="I31" s="127">
        <v>59640.747294230001</v>
      </c>
    </row>
    <row r="32" spans="1:9">
      <c r="A32" s="125" t="s">
        <v>325</v>
      </c>
      <c r="B32" s="125" t="s">
        <v>616</v>
      </c>
      <c r="C32" s="126">
        <v>19.664830139568998</v>
      </c>
      <c r="D32" s="127">
        <v>2143.291193</v>
      </c>
      <c r="E32" s="127">
        <v>2722.9834179999998</v>
      </c>
      <c r="F32" s="127">
        <v>1657.6793950000001</v>
      </c>
      <c r="G32" s="127">
        <v>42147.457249979198</v>
      </c>
      <c r="H32" s="127">
        <v>55092.328646033202</v>
      </c>
      <c r="I32" s="127">
        <v>31701.3100479678</v>
      </c>
    </row>
    <row r="33" spans="1:9">
      <c r="A33" s="125" t="s">
        <v>127</v>
      </c>
      <c r="B33" s="125" t="s">
        <v>616</v>
      </c>
      <c r="C33" s="126">
        <v>24.00295813733479</v>
      </c>
      <c r="D33" s="127">
        <v>3709.213346</v>
      </c>
      <c r="E33" s="127">
        <v>4712.9536360000002</v>
      </c>
      <c r="F33" s="127">
        <v>2959.4914090000002</v>
      </c>
      <c r="G33" s="127">
        <v>89032.092666481505</v>
      </c>
      <c r="H33" s="127">
        <v>117157.321825368</v>
      </c>
      <c r="I33" s="127">
        <v>67869.3227360413</v>
      </c>
    </row>
    <row r="34" spans="1:9">
      <c r="A34" s="125" t="s">
        <v>219</v>
      </c>
      <c r="B34" s="125" t="s">
        <v>616</v>
      </c>
      <c r="C34" s="126">
        <v>18.055530055670552</v>
      </c>
      <c r="D34" s="127">
        <v>99046.376950000005</v>
      </c>
      <c r="E34" s="127">
        <v>120867.0925</v>
      </c>
      <c r="F34" s="127">
        <v>80454.390820000001</v>
      </c>
      <c r="G34" s="127">
        <v>1788334.835926</v>
      </c>
      <c r="H34" s="127">
        <v>2191856.4660685598</v>
      </c>
      <c r="I34" s="127">
        <v>1438804.50967019</v>
      </c>
    </row>
    <row r="35" spans="1:9">
      <c r="A35" s="125" t="s">
        <v>159</v>
      </c>
      <c r="B35" s="125" t="s">
        <v>616</v>
      </c>
      <c r="C35" s="126">
        <v>20.73125068325637</v>
      </c>
      <c r="D35" s="127">
        <v>307.84266220000001</v>
      </c>
      <c r="E35" s="127">
        <v>359.58734709999999</v>
      </c>
      <c r="F35" s="127">
        <v>259.63738280000001</v>
      </c>
      <c r="G35" s="127">
        <v>6381.9634010692098</v>
      </c>
      <c r="H35" s="127">
        <v>7521.611125677</v>
      </c>
      <c r="I35" s="127">
        <v>5355.6348967847798</v>
      </c>
    </row>
    <row r="36" spans="1:9">
      <c r="A36" s="125" t="s">
        <v>281</v>
      </c>
      <c r="B36" s="125" t="s">
        <v>616</v>
      </c>
      <c r="C36" s="126">
        <v>13.429573528883147</v>
      </c>
      <c r="D36" s="127">
        <v>12989.95297</v>
      </c>
      <c r="E36" s="127">
        <v>14223.887489999999</v>
      </c>
      <c r="F36" s="127">
        <v>11276.60721</v>
      </c>
      <c r="G36" s="127">
        <v>174449.52854734901</v>
      </c>
      <c r="H36" s="127">
        <v>187868.142460645</v>
      </c>
      <c r="I36" s="127">
        <v>157369.61077052701</v>
      </c>
    </row>
    <row r="37" spans="1:9">
      <c r="A37" s="125" t="s">
        <v>576</v>
      </c>
      <c r="B37" s="125" t="s">
        <v>616</v>
      </c>
      <c r="C37" s="126">
        <v>25.978614872711585</v>
      </c>
      <c r="D37" s="127">
        <v>64.450537100000005</v>
      </c>
      <c r="E37" s="127">
        <v>73.984485019999994</v>
      </c>
      <c r="F37" s="127">
        <v>55.14006543</v>
      </c>
      <c r="G37" s="127">
        <v>1674.33568166031</v>
      </c>
      <c r="H37" s="127">
        <v>1971.83922122485</v>
      </c>
      <c r="I37" s="127">
        <v>1402.75127156042</v>
      </c>
    </row>
    <row r="38" spans="1:9">
      <c r="A38" s="125" t="s">
        <v>69</v>
      </c>
      <c r="B38" s="125" t="s">
        <v>616</v>
      </c>
      <c r="C38" s="126">
        <v>21.744360955909578</v>
      </c>
      <c r="D38" s="127">
        <v>349.17625079999999</v>
      </c>
      <c r="E38" s="127">
        <v>488.3284572</v>
      </c>
      <c r="F38" s="127">
        <v>248.78274999999999</v>
      </c>
      <c r="G38" s="127">
        <v>7592.61443462641</v>
      </c>
      <c r="H38" s="127">
        <v>11185.428678251499</v>
      </c>
      <c r="I38" s="127">
        <v>5175.5222510005296</v>
      </c>
    </row>
    <row r="39" spans="1:9">
      <c r="A39" s="125" t="s">
        <v>255</v>
      </c>
      <c r="B39" s="125" t="s">
        <v>616</v>
      </c>
      <c r="C39" s="126">
        <v>14.488675981381672</v>
      </c>
      <c r="D39" s="127">
        <v>9020.7510330000005</v>
      </c>
      <c r="E39" s="127">
        <v>10553.852580000001</v>
      </c>
      <c r="F39" s="127">
        <v>7678.4889039999998</v>
      </c>
      <c r="G39" s="127">
        <v>130698.738825851</v>
      </c>
      <c r="H39" s="127">
        <v>154071.32052986801</v>
      </c>
      <c r="I39" s="127">
        <v>111427.408413333</v>
      </c>
    </row>
    <row r="40" spans="1:9">
      <c r="A40" s="125" t="s">
        <v>85</v>
      </c>
      <c r="B40" s="125" t="s">
        <v>616</v>
      </c>
      <c r="C40" s="126">
        <v>18.587528476152126</v>
      </c>
      <c r="D40" s="127">
        <v>21457.029210000001</v>
      </c>
      <c r="E40" s="127">
        <v>27280.550060000001</v>
      </c>
      <c r="F40" s="127">
        <v>16189.46414</v>
      </c>
      <c r="G40" s="127">
        <v>398833.141454503</v>
      </c>
      <c r="H40" s="127">
        <v>520067.595734781</v>
      </c>
      <c r="I40" s="127">
        <v>295002.97528641502</v>
      </c>
    </row>
    <row r="41" spans="1:9">
      <c r="A41" s="125" t="s">
        <v>377</v>
      </c>
      <c r="B41" s="125" t="s">
        <v>616</v>
      </c>
      <c r="C41" s="126">
        <v>29.13266908239925</v>
      </c>
      <c r="D41" s="127">
        <v>7083.7955270000002</v>
      </c>
      <c r="E41" s="127">
        <v>9722.3070129999996</v>
      </c>
      <c r="F41" s="127">
        <v>5169.157733</v>
      </c>
      <c r="G41" s="127">
        <v>206369.870935471</v>
      </c>
      <c r="H41" s="127">
        <v>288441.51830785</v>
      </c>
      <c r="I41" s="127">
        <v>147401.36793805801</v>
      </c>
    </row>
    <row r="42" spans="1:9">
      <c r="A42" s="125" t="s">
        <v>291</v>
      </c>
      <c r="B42" s="125" t="s">
        <v>616</v>
      </c>
      <c r="C42" s="126">
        <v>13.231873024443201</v>
      </c>
      <c r="D42" s="127">
        <v>15145.688039999999</v>
      </c>
      <c r="E42" s="127">
        <v>16362.03047</v>
      </c>
      <c r="F42" s="127">
        <v>13337.061229999999</v>
      </c>
      <c r="G42" s="127">
        <v>200405.82101310801</v>
      </c>
      <c r="H42" s="127">
        <v>213181.19672202901</v>
      </c>
      <c r="I42" s="127">
        <v>182874.61303048299</v>
      </c>
    </row>
    <row r="43" spans="1:9">
      <c r="A43" s="125" t="s">
        <v>261</v>
      </c>
      <c r="B43" s="125" t="s">
        <v>616</v>
      </c>
      <c r="C43" s="126">
        <v>12.236173008311606</v>
      </c>
      <c r="D43" s="127">
        <v>18974.608609999999</v>
      </c>
      <c r="E43" s="127">
        <v>21084.89085</v>
      </c>
      <c r="F43" s="127">
        <v>16561.327720000001</v>
      </c>
      <c r="G43" s="127">
        <v>232176.593716959</v>
      </c>
      <c r="H43" s="127">
        <v>252886.99099556499</v>
      </c>
      <c r="I43" s="127">
        <v>211184.893081385</v>
      </c>
    </row>
    <row r="44" spans="1:9">
      <c r="A44" s="125" t="s">
        <v>193</v>
      </c>
      <c r="B44" s="125" t="s">
        <v>616</v>
      </c>
      <c r="C44" s="126">
        <v>25.603922070464161</v>
      </c>
      <c r="D44" s="127">
        <v>863.3548869</v>
      </c>
      <c r="E44" s="127">
        <v>1059.731644</v>
      </c>
      <c r="F44" s="127">
        <v>697.71468860000004</v>
      </c>
      <c r="G44" s="127">
        <v>22105.271243341998</v>
      </c>
      <c r="H44" s="127">
        <v>27414.794006420099</v>
      </c>
      <c r="I44" s="127">
        <v>17726.814140902599</v>
      </c>
    </row>
    <row r="45" spans="1:9">
      <c r="A45" s="125" t="s">
        <v>289</v>
      </c>
      <c r="B45" s="125" t="s">
        <v>616</v>
      </c>
      <c r="C45" s="126">
        <v>12.359331792175601</v>
      </c>
      <c r="D45" s="127">
        <v>18087.019530000001</v>
      </c>
      <c r="E45" s="127">
        <v>19911.388279999999</v>
      </c>
      <c r="F45" s="127">
        <v>15759.16329</v>
      </c>
      <c r="G45" s="127">
        <v>223543.47550283</v>
      </c>
      <c r="H45" s="127">
        <v>240099.496126574</v>
      </c>
      <c r="I45" s="127">
        <v>202915.291098227</v>
      </c>
    </row>
    <row r="46" spans="1:9">
      <c r="A46" s="125" t="s">
        <v>379</v>
      </c>
      <c r="B46" s="125" t="s">
        <v>616</v>
      </c>
      <c r="C46" s="126">
        <v>32.034689936667817</v>
      </c>
      <c r="D46" s="127">
        <v>1242.6894159999999</v>
      </c>
      <c r="E46" s="127">
        <v>1503.643593</v>
      </c>
      <c r="F46" s="127">
        <v>992.65455759999998</v>
      </c>
      <c r="G46" s="127">
        <v>39809.170129138802</v>
      </c>
      <c r="H46" s="127">
        <v>49181.652902441398</v>
      </c>
      <c r="I46" s="127">
        <v>31266.815029990001</v>
      </c>
    </row>
    <row r="47" spans="1:9">
      <c r="A47" s="125" t="s">
        <v>287</v>
      </c>
      <c r="B47" s="125" t="s">
        <v>616</v>
      </c>
      <c r="C47" s="126">
        <v>13.093095245521834</v>
      </c>
      <c r="D47" s="127">
        <v>53632.018929999998</v>
      </c>
      <c r="E47" s="127">
        <v>59831.889320000002</v>
      </c>
      <c r="F47" s="127">
        <v>46434.197959999998</v>
      </c>
      <c r="G47" s="127">
        <v>702209.13206012</v>
      </c>
      <c r="H47" s="127">
        <v>765171.58161998505</v>
      </c>
      <c r="I47" s="127">
        <v>638688.15300831303</v>
      </c>
    </row>
    <row r="48" spans="1:9">
      <c r="A48" s="125" t="s">
        <v>327</v>
      </c>
      <c r="B48" s="125" t="s">
        <v>616</v>
      </c>
      <c r="C48" s="126">
        <v>20.966890131663131</v>
      </c>
      <c r="D48" s="127">
        <v>210.07334950000001</v>
      </c>
      <c r="E48" s="127">
        <v>237.32218090000001</v>
      </c>
      <c r="F48" s="127">
        <v>184.28559200000001</v>
      </c>
      <c r="G48" s="127">
        <v>4404.5848385569698</v>
      </c>
      <c r="H48" s="127">
        <v>5030.7819825155402</v>
      </c>
      <c r="I48" s="127">
        <v>3870.7457089377699</v>
      </c>
    </row>
    <row r="49" spans="1:9">
      <c r="A49" s="125" t="s">
        <v>309</v>
      </c>
      <c r="B49" s="125" t="s">
        <v>616</v>
      </c>
      <c r="C49" s="126">
        <v>16.074379205737181</v>
      </c>
      <c r="D49" s="127">
        <v>22271.987570000001</v>
      </c>
      <c r="E49" s="127">
        <v>26462.003390000002</v>
      </c>
      <c r="F49" s="127">
        <v>18669.601149999999</v>
      </c>
      <c r="G49" s="127">
        <v>358008.37386564497</v>
      </c>
      <c r="H49" s="127">
        <v>432507.64013285597</v>
      </c>
      <c r="I49" s="127">
        <v>297060.10219899903</v>
      </c>
    </row>
    <row r="50" spans="1:9">
      <c r="A50" s="125" t="s">
        <v>269</v>
      </c>
      <c r="B50" s="125" t="s">
        <v>616</v>
      </c>
      <c r="C50" s="126">
        <v>13.81918963075892</v>
      </c>
      <c r="D50" s="127">
        <v>13197.441059999999</v>
      </c>
      <c r="E50" s="127">
        <v>15821.62455</v>
      </c>
      <c r="F50" s="127">
        <v>10663.60189</v>
      </c>
      <c r="G50" s="127">
        <v>182377.94064890401</v>
      </c>
      <c r="H50" s="127">
        <v>222942.315001098</v>
      </c>
      <c r="I50" s="127">
        <v>146667.59389234401</v>
      </c>
    </row>
    <row r="51" spans="1:9">
      <c r="A51" s="125" t="s">
        <v>59</v>
      </c>
      <c r="B51" s="125" t="s">
        <v>616</v>
      </c>
      <c r="C51" s="126">
        <v>22.987657945792723</v>
      </c>
      <c r="D51" s="127">
        <v>10618.861699999999</v>
      </c>
      <c r="E51" s="127">
        <v>13690.640939999999</v>
      </c>
      <c r="F51" s="127">
        <v>8305.7382629999993</v>
      </c>
      <c r="G51" s="127">
        <v>244102.76053327901</v>
      </c>
      <c r="H51" s="127">
        <v>325883.53636195097</v>
      </c>
      <c r="I51" s="127">
        <v>182994.006739862</v>
      </c>
    </row>
    <row r="52" spans="1:9">
      <c r="A52" s="125" t="s">
        <v>121</v>
      </c>
      <c r="B52" s="125" t="s">
        <v>616</v>
      </c>
      <c r="C52" s="126">
        <v>21.176582923562783</v>
      </c>
      <c r="D52" s="127">
        <v>69581.49742</v>
      </c>
      <c r="E52" s="127">
        <v>89624.793319999997</v>
      </c>
      <c r="F52" s="127">
        <v>50603.23186</v>
      </c>
      <c r="G52" s="127">
        <v>1473498.3500603</v>
      </c>
      <c r="H52" s="127">
        <v>1972983.78381581</v>
      </c>
      <c r="I52" s="127">
        <v>1047557.26790757</v>
      </c>
    </row>
    <row r="53" spans="1:9">
      <c r="A53" s="125" t="s">
        <v>565</v>
      </c>
      <c r="B53" s="125" t="s">
        <v>616</v>
      </c>
      <c r="C53" s="126">
        <v>21.331572917985245</v>
      </c>
      <c r="D53" s="127">
        <v>18652.172210000001</v>
      </c>
      <c r="E53" s="127">
        <v>23771.573550000001</v>
      </c>
      <c r="F53" s="127">
        <v>13645.85655</v>
      </c>
      <c r="G53" s="127">
        <v>397880.171576433</v>
      </c>
      <c r="H53" s="127">
        <v>522743.20091147901</v>
      </c>
      <c r="I53" s="127">
        <v>281874.40541745501</v>
      </c>
    </row>
    <row r="54" spans="1:9">
      <c r="A54" s="125" t="s">
        <v>33</v>
      </c>
      <c r="B54" s="125" t="s">
        <v>616</v>
      </c>
      <c r="C54" s="126">
        <v>26.072221774512681</v>
      </c>
      <c r="D54" s="127">
        <v>10713.986779999999</v>
      </c>
      <c r="E54" s="127">
        <v>14408.631380000001</v>
      </c>
      <c r="F54" s="127">
        <v>7666.1745890000002</v>
      </c>
      <c r="G54" s="127">
        <v>279337.43941735697</v>
      </c>
      <c r="H54" s="127">
        <v>378804.27130855102</v>
      </c>
      <c r="I54" s="127">
        <v>196271.285112118</v>
      </c>
    </row>
    <row r="55" spans="1:9">
      <c r="A55" s="125" t="s">
        <v>341</v>
      </c>
      <c r="B55" s="125" t="s">
        <v>616</v>
      </c>
      <c r="C55" s="126">
        <v>16.65003968839024</v>
      </c>
      <c r="D55" s="127">
        <v>2510.9567809999999</v>
      </c>
      <c r="E55" s="127">
        <v>3135.6676699999998</v>
      </c>
      <c r="F55" s="127">
        <v>1949.689836</v>
      </c>
      <c r="G55" s="127">
        <v>41807.530059482597</v>
      </c>
      <c r="H55" s="127">
        <v>53178.030946496197</v>
      </c>
      <c r="I55" s="127">
        <v>32360.828041189499</v>
      </c>
    </row>
    <row r="56" spans="1:9">
      <c r="A56" s="125" t="s">
        <v>381</v>
      </c>
      <c r="B56" s="125" t="s">
        <v>616</v>
      </c>
      <c r="C56" s="126">
        <v>27.077640539630334</v>
      </c>
      <c r="D56" s="127">
        <v>460.13576310000002</v>
      </c>
      <c r="E56" s="127">
        <v>605.24838039999997</v>
      </c>
      <c r="F56" s="127">
        <v>358.37213780000002</v>
      </c>
      <c r="G56" s="127">
        <v>12459.3907926503</v>
      </c>
      <c r="H56" s="127">
        <v>16854.701043143799</v>
      </c>
      <c r="I56" s="127">
        <v>9442.1041277799504</v>
      </c>
    </row>
    <row r="57" spans="1:9">
      <c r="A57" s="125" t="s">
        <v>560</v>
      </c>
      <c r="B57" s="125" t="s">
        <v>616</v>
      </c>
      <c r="C57" s="126">
        <v>24.642259776888547</v>
      </c>
      <c r="D57" s="127">
        <v>32304.75058</v>
      </c>
      <c r="E57" s="127">
        <v>42118.221510000003</v>
      </c>
      <c r="F57" s="127">
        <v>26019.791389999999</v>
      </c>
      <c r="G57" s="127">
        <v>796062.055819951</v>
      </c>
      <c r="H57" s="127">
        <v>1072202.4854283901</v>
      </c>
      <c r="I57" s="127">
        <v>610553.55581894703</v>
      </c>
    </row>
    <row r="58" spans="1:9">
      <c r="A58" s="125" t="s">
        <v>239</v>
      </c>
      <c r="B58" s="125" t="s">
        <v>616</v>
      </c>
      <c r="C58" s="126">
        <v>17.312144355881639</v>
      </c>
      <c r="D58" s="127">
        <v>562609.01749999996</v>
      </c>
      <c r="E58" s="127">
        <v>632969.35160000005</v>
      </c>
      <c r="F58" s="127">
        <v>488817.19880000001</v>
      </c>
      <c r="G58" s="127">
        <v>9739968.5268807393</v>
      </c>
      <c r="H58" s="127">
        <v>11093502.934307201</v>
      </c>
      <c r="I58" s="127">
        <v>8463008.6165411398</v>
      </c>
    </row>
    <row r="59" spans="1:9">
      <c r="A59" s="125" t="s">
        <v>285</v>
      </c>
      <c r="B59" s="125" t="s">
        <v>616</v>
      </c>
      <c r="C59" s="126">
        <v>13.675973818701941</v>
      </c>
      <c r="D59" s="127">
        <v>2979.7734139999998</v>
      </c>
      <c r="E59" s="127">
        <v>3848.1426099999999</v>
      </c>
      <c r="F59" s="127">
        <v>2325.9836660000001</v>
      </c>
      <c r="G59" s="127">
        <v>40751.303195528097</v>
      </c>
      <c r="H59" s="127">
        <v>53398.601234852198</v>
      </c>
      <c r="I59" s="127">
        <v>31965.072418831001</v>
      </c>
    </row>
    <row r="60" spans="1:9">
      <c r="A60" s="125" t="s">
        <v>359</v>
      </c>
      <c r="B60" s="125" t="s">
        <v>616</v>
      </c>
      <c r="C60" s="126">
        <v>16.395480675807089</v>
      </c>
      <c r="D60" s="127">
        <v>16047.60853</v>
      </c>
      <c r="E60" s="127">
        <v>20492.235619999999</v>
      </c>
      <c r="F60" s="127">
        <v>11890.65431</v>
      </c>
      <c r="G60" s="127">
        <v>263108.25554653199</v>
      </c>
      <c r="H60" s="127">
        <v>343292.47727737599</v>
      </c>
      <c r="I60" s="127">
        <v>191758.61641490299</v>
      </c>
    </row>
    <row r="61" spans="1:9">
      <c r="A61" s="125" t="s">
        <v>389</v>
      </c>
      <c r="B61" s="125" t="s">
        <v>616</v>
      </c>
      <c r="C61" s="126">
        <v>21.233921960476003</v>
      </c>
      <c r="D61" s="127">
        <v>100.3277397</v>
      </c>
      <c r="E61" s="127">
        <v>121.24423899999999</v>
      </c>
      <c r="F61" s="127">
        <v>81.451304910000005</v>
      </c>
      <c r="G61" s="127">
        <v>2130.35139526075</v>
      </c>
      <c r="H61" s="127">
        <v>2638.4105781254998</v>
      </c>
      <c r="I61" s="127">
        <v>1676.9935298328901</v>
      </c>
    </row>
    <row r="62" spans="1:9">
      <c r="A62" s="125" t="s">
        <v>257</v>
      </c>
      <c r="B62" s="125" t="s">
        <v>616</v>
      </c>
      <c r="C62" s="126">
        <v>13.786505926915344</v>
      </c>
      <c r="D62" s="127">
        <v>14637.81292</v>
      </c>
      <c r="E62" s="127">
        <v>17199.990089999999</v>
      </c>
      <c r="F62" s="127">
        <v>12214.35094</v>
      </c>
      <c r="G62" s="127">
        <v>201804.29457865801</v>
      </c>
      <c r="H62" s="127">
        <v>241430.09260459599</v>
      </c>
      <c r="I62" s="127">
        <v>168864.248440695</v>
      </c>
    </row>
    <row r="63" spans="1:9">
      <c r="A63" s="125" t="s">
        <v>253</v>
      </c>
      <c r="B63" s="125" t="s">
        <v>616</v>
      </c>
      <c r="C63" s="126">
        <v>14.473691150587758</v>
      </c>
      <c r="D63" s="127">
        <v>5809.6898629999996</v>
      </c>
      <c r="E63" s="127">
        <v>6282.9857789999996</v>
      </c>
      <c r="F63" s="127">
        <v>5084.0459190000001</v>
      </c>
      <c r="G63" s="127">
        <v>84087.656757762496</v>
      </c>
      <c r="H63" s="127">
        <v>89977.258040343004</v>
      </c>
      <c r="I63" s="127">
        <v>75411.209761069505</v>
      </c>
    </row>
    <row r="64" spans="1:9">
      <c r="A64" s="125" t="s">
        <v>221</v>
      </c>
      <c r="B64" s="125" t="s">
        <v>616</v>
      </c>
      <c r="C64" s="126">
        <v>34.934688410315452</v>
      </c>
      <c r="D64" s="127">
        <v>4880.1261320000003</v>
      </c>
      <c r="E64" s="127">
        <v>6754.6878340000003</v>
      </c>
      <c r="F64" s="127">
        <v>3503.693405</v>
      </c>
      <c r="G64" s="127">
        <v>170485.68582445799</v>
      </c>
      <c r="H64" s="127">
        <v>239663.917632639</v>
      </c>
      <c r="I64" s="127">
        <v>120425.182299997</v>
      </c>
    </row>
    <row r="65" spans="1:9">
      <c r="A65" s="125" t="s">
        <v>592</v>
      </c>
      <c r="B65" s="125" t="s">
        <v>616</v>
      </c>
      <c r="C65" s="126">
        <v>23.916612850702556</v>
      </c>
      <c r="D65" s="127">
        <v>9649.5984590000007</v>
      </c>
      <c r="E65" s="127">
        <v>12073.986279999999</v>
      </c>
      <c r="F65" s="127">
        <v>7568.9250460000003</v>
      </c>
      <c r="G65" s="127">
        <v>230785.71050863899</v>
      </c>
      <c r="H65" s="127">
        <v>300409.86547135102</v>
      </c>
      <c r="I65" s="127">
        <v>173006.998010576</v>
      </c>
    </row>
    <row r="66" spans="1:9">
      <c r="A66" s="125" t="s">
        <v>125</v>
      </c>
      <c r="B66" s="125" t="s">
        <v>616</v>
      </c>
      <c r="C66" s="126">
        <v>22.161379130585974</v>
      </c>
      <c r="D66" s="127">
        <v>3920.2543919999998</v>
      </c>
      <c r="E66" s="127">
        <v>5056.8502689999996</v>
      </c>
      <c r="F66" s="127">
        <v>2946.9534180000001</v>
      </c>
      <c r="G66" s="127">
        <v>86878.243869456797</v>
      </c>
      <c r="H66" s="127">
        <v>115942.467883472</v>
      </c>
      <c r="I66" s="127">
        <v>63019.364889618999</v>
      </c>
    </row>
    <row r="67" spans="1:9">
      <c r="A67" s="125" t="s">
        <v>371</v>
      </c>
      <c r="B67" s="125" t="s">
        <v>616</v>
      </c>
      <c r="C67" s="126">
        <v>13.209181816391258</v>
      </c>
      <c r="D67" s="127">
        <v>26633.262070000001</v>
      </c>
      <c r="E67" s="127">
        <v>28854.96355</v>
      </c>
      <c r="F67" s="127">
        <v>22749.378860000001</v>
      </c>
      <c r="G67" s="127">
        <v>351803.60104622698</v>
      </c>
      <c r="H67" s="127">
        <v>374732.15063049202</v>
      </c>
      <c r="I67" s="127">
        <v>316950.557134022</v>
      </c>
    </row>
    <row r="68" spans="1:9">
      <c r="A68" s="125" t="s">
        <v>55</v>
      </c>
      <c r="B68" s="125" t="s">
        <v>616</v>
      </c>
      <c r="C68" s="126">
        <v>23.022219394289184</v>
      </c>
      <c r="D68" s="127">
        <v>8779.0189169999994</v>
      </c>
      <c r="E68" s="127">
        <v>10755.82663</v>
      </c>
      <c r="F68" s="127">
        <v>7036.9303300000001</v>
      </c>
      <c r="G68" s="127">
        <v>202112.49957378901</v>
      </c>
      <c r="H68" s="127">
        <v>251227.85926297199</v>
      </c>
      <c r="I68" s="127">
        <v>158650.378703967</v>
      </c>
    </row>
    <row r="69" spans="1:9">
      <c r="A69" s="125" t="s">
        <v>175</v>
      </c>
      <c r="B69" s="125" t="s">
        <v>616</v>
      </c>
      <c r="C69" s="126">
        <v>22.396116981020164</v>
      </c>
      <c r="D69" s="127">
        <v>34010.469770000003</v>
      </c>
      <c r="E69" s="127">
        <v>41375.429250000001</v>
      </c>
      <c r="F69" s="127">
        <v>27126.41388</v>
      </c>
      <c r="G69" s="127">
        <v>761702.45954836998</v>
      </c>
      <c r="H69" s="127">
        <v>944812.68841745902</v>
      </c>
      <c r="I69" s="127">
        <v>601462.74705582496</v>
      </c>
    </row>
    <row r="70" spans="1:9">
      <c r="A70" s="125" t="s">
        <v>39</v>
      </c>
      <c r="B70" s="125" t="s">
        <v>616</v>
      </c>
      <c r="C70" s="126">
        <v>24.426872554086003</v>
      </c>
      <c r="D70" s="127">
        <v>8936.3721069999992</v>
      </c>
      <c r="E70" s="127">
        <v>11427.76784</v>
      </c>
      <c r="F70" s="127">
        <v>6993.7605219999996</v>
      </c>
      <c r="G70" s="127">
        <v>218287.622553578</v>
      </c>
      <c r="H70" s="127">
        <v>283057.30594457901</v>
      </c>
      <c r="I70" s="127">
        <v>166266.493514937</v>
      </c>
    </row>
    <row r="71" spans="1:9">
      <c r="A71" s="125" t="s">
        <v>297</v>
      </c>
      <c r="B71" s="125" t="s">
        <v>616</v>
      </c>
      <c r="C71" s="126">
        <v>13.508025283065596</v>
      </c>
      <c r="D71" s="127">
        <v>616.55419440000003</v>
      </c>
      <c r="E71" s="127">
        <v>702.17161309999995</v>
      </c>
      <c r="F71" s="127">
        <v>517.73436070000002</v>
      </c>
      <c r="G71" s="127">
        <v>8328.4296463353403</v>
      </c>
      <c r="H71" s="127">
        <v>9449.8959843531102</v>
      </c>
      <c r="I71" s="127">
        <v>7232.8592468076204</v>
      </c>
    </row>
    <row r="72" spans="1:9">
      <c r="A72" s="125" t="s">
        <v>247</v>
      </c>
      <c r="B72" s="125" t="s">
        <v>616</v>
      </c>
      <c r="C72" s="126">
        <v>13.236480341409354</v>
      </c>
      <c r="D72" s="127">
        <v>4434.1871080000001</v>
      </c>
      <c r="E72" s="127">
        <v>5892.6087029999999</v>
      </c>
      <c r="F72" s="127">
        <v>3512.3272849999998</v>
      </c>
      <c r="G72" s="127">
        <v>58693.0304851728</v>
      </c>
      <c r="H72" s="127">
        <v>78748.156685285096</v>
      </c>
      <c r="I72" s="127">
        <v>46099.577711272097</v>
      </c>
    </row>
    <row r="73" spans="1:9">
      <c r="A73" s="125" t="s">
        <v>57</v>
      </c>
      <c r="B73" s="125" t="s">
        <v>616</v>
      </c>
      <c r="C73" s="126">
        <v>25.018349979655223</v>
      </c>
      <c r="D73" s="127">
        <v>9300.4749059999995</v>
      </c>
      <c r="E73" s="127">
        <v>11820.727559999999</v>
      </c>
      <c r="F73" s="127">
        <v>7170.4807380000002</v>
      </c>
      <c r="G73" s="127">
        <v>232682.53617530901</v>
      </c>
      <c r="H73" s="127">
        <v>306336.55277213902</v>
      </c>
      <c r="I73" s="127">
        <v>176432.53817364899</v>
      </c>
    </row>
    <row r="74" spans="1:9">
      <c r="A74" s="125" t="s">
        <v>578</v>
      </c>
      <c r="B74" s="125" t="s">
        <v>616</v>
      </c>
      <c r="C74" s="126">
        <v>34.547565605277228</v>
      </c>
      <c r="D74" s="127">
        <v>12.97618303</v>
      </c>
      <c r="E74" s="127">
        <v>16.084491209999999</v>
      </c>
      <c r="F74" s="127">
        <v>10.37126475</v>
      </c>
      <c r="G74" s="127">
        <v>448.29553453501001</v>
      </c>
      <c r="H74" s="127">
        <v>563.07658584368301</v>
      </c>
      <c r="I74" s="127">
        <v>352.76684537893499</v>
      </c>
    </row>
    <row r="75" spans="1:9">
      <c r="A75" s="125" t="s">
        <v>596</v>
      </c>
      <c r="B75" s="125" t="s">
        <v>616</v>
      </c>
      <c r="C75" s="126">
        <v>14.076518965513547</v>
      </c>
      <c r="D75" s="127">
        <v>75.755423730000004</v>
      </c>
      <c r="E75" s="127">
        <v>94.236504980000007</v>
      </c>
      <c r="F75" s="127">
        <v>59.189560790000002</v>
      </c>
      <c r="G75" s="127">
        <v>1066.37265887586</v>
      </c>
      <c r="H75" s="127">
        <v>1371.9678734471399</v>
      </c>
      <c r="I75" s="127">
        <v>812.40373093276503</v>
      </c>
    </row>
    <row r="76" spans="1:9">
      <c r="A76" s="125" t="s">
        <v>75</v>
      </c>
      <c r="B76" s="125" t="s">
        <v>616</v>
      </c>
      <c r="C76" s="126">
        <v>19.448532657946579</v>
      </c>
      <c r="D76" s="127">
        <v>58692.069799999997</v>
      </c>
      <c r="E76" s="127">
        <v>71562.898190000007</v>
      </c>
      <c r="F76" s="127">
        <v>47672.63521</v>
      </c>
      <c r="G76" s="127">
        <v>1141474.6362677801</v>
      </c>
      <c r="H76" s="127">
        <v>1438685.4364438199</v>
      </c>
      <c r="I76" s="127">
        <v>904537.76250420697</v>
      </c>
    </row>
    <row r="77" spans="1:9">
      <c r="A77" s="125" t="s">
        <v>99</v>
      </c>
      <c r="B77" s="125" t="s">
        <v>616</v>
      </c>
      <c r="C77" s="126">
        <v>22.554015056399859</v>
      </c>
      <c r="D77" s="127">
        <v>9474.3966939999991</v>
      </c>
      <c r="E77" s="127">
        <v>11195.78487</v>
      </c>
      <c r="F77" s="127">
        <v>7865.2230989999998</v>
      </c>
      <c r="G77" s="127">
        <v>213685.68568678101</v>
      </c>
      <c r="H77" s="127">
        <v>260079.61282792001</v>
      </c>
      <c r="I77" s="127">
        <v>171454.67138701901</v>
      </c>
    </row>
    <row r="78" spans="1:9">
      <c r="A78" s="125" t="s">
        <v>227</v>
      </c>
      <c r="B78" s="125" t="s">
        <v>616</v>
      </c>
      <c r="C78" s="126">
        <v>15.911029068497042</v>
      </c>
      <c r="D78" s="127">
        <v>34450.314630000001</v>
      </c>
      <c r="E78" s="127">
        <v>40548.67568</v>
      </c>
      <c r="F78" s="127">
        <v>28594.84187</v>
      </c>
      <c r="G78" s="127">
        <v>548139.95749679895</v>
      </c>
      <c r="H78" s="127">
        <v>660209.80885938997</v>
      </c>
      <c r="I78" s="127">
        <v>447042.856253026</v>
      </c>
    </row>
    <row r="79" spans="1:9">
      <c r="A79" s="125" t="s">
        <v>45</v>
      </c>
      <c r="B79" s="125" t="s">
        <v>616</v>
      </c>
      <c r="C79" s="126">
        <v>27.456559137316656</v>
      </c>
      <c r="D79" s="127">
        <v>6390.0276739999999</v>
      </c>
      <c r="E79" s="127">
        <v>8607.9186200000004</v>
      </c>
      <c r="F79" s="127">
        <v>4725.6978399999998</v>
      </c>
      <c r="G79" s="127">
        <v>175448.17272027099</v>
      </c>
      <c r="H79" s="127">
        <v>238952.28626791999</v>
      </c>
      <c r="I79" s="127">
        <v>127715.665755614</v>
      </c>
    </row>
    <row r="80" spans="1:9">
      <c r="A80" s="125" t="s">
        <v>259</v>
      </c>
      <c r="B80" s="125" t="s">
        <v>616</v>
      </c>
      <c r="C80" s="126">
        <v>12.87499242285193</v>
      </c>
      <c r="D80" s="127">
        <v>6270.6808229999997</v>
      </c>
      <c r="E80" s="127">
        <v>6831.4651940000003</v>
      </c>
      <c r="F80" s="127">
        <v>5449.2684149999995</v>
      </c>
      <c r="G80" s="127">
        <v>80734.968082247899</v>
      </c>
      <c r="H80" s="127">
        <v>86842.887916473701</v>
      </c>
      <c r="I80" s="127">
        <v>73273.544355258404</v>
      </c>
    </row>
    <row r="81" spans="1:9">
      <c r="A81" s="125" t="s">
        <v>571</v>
      </c>
      <c r="B81" s="125" t="s">
        <v>616</v>
      </c>
      <c r="C81" s="126">
        <v>16.162338214881494</v>
      </c>
      <c r="D81" s="127">
        <v>15366.58553</v>
      </c>
      <c r="E81" s="127">
        <v>17212.319650000001</v>
      </c>
      <c r="F81" s="127">
        <v>13476.98623</v>
      </c>
      <c r="G81" s="127">
        <v>248359.952543764</v>
      </c>
      <c r="H81" s="127">
        <v>279180.36395148799</v>
      </c>
      <c r="I81" s="127">
        <v>218151.10142120699</v>
      </c>
    </row>
    <row r="82" spans="1:9">
      <c r="A82" s="125" t="s">
        <v>588</v>
      </c>
      <c r="B82" s="125" t="s">
        <v>616</v>
      </c>
      <c r="C82" s="126">
        <v>24.009792080156828</v>
      </c>
      <c r="D82" s="127">
        <v>31794.53527</v>
      </c>
      <c r="E82" s="127">
        <v>42848.743690000003</v>
      </c>
      <c r="F82" s="127">
        <v>23189.235369999999</v>
      </c>
      <c r="G82" s="127">
        <v>763380.18111791299</v>
      </c>
      <c r="H82" s="127">
        <v>1035902.6676062</v>
      </c>
      <c r="I82" s="127">
        <v>555836.46117731405</v>
      </c>
    </row>
    <row r="83" spans="1:9">
      <c r="A83" s="125" t="s">
        <v>573</v>
      </c>
      <c r="B83" s="125" t="s">
        <v>616</v>
      </c>
      <c r="C83" s="126">
        <v>15.275284024822005</v>
      </c>
      <c r="D83" s="127">
        <v>4851.2283260000004</v>
      </c>
      <c r="E83" s="127">
        <v>5933.9609650000002</v>
      </c>
      <c r="F83" s="127">
        <v>3800.0985009999999</v>
      </c>
      <c r="G83" s="127">
        <v>74103.890548911804</v>
      </c>
      <c r="H83" s="127">
        <v>92225.5678893601</v>
      </c>
      <c r="I83" s="127">
        <v>58082.068762711198</v>
      </c>
    </row>
    <row r="84" spans="1:9">
      <c r="A84" s="125" t="s">
        <v>63</v>
      </c>
      <c r="B84" s="125" t="s">
        <v>616</v>
      </c>
      <c r="C84" s="126">
        <v>22.549046154859173</v>
      </c>
      <c r="D84" s="127">
        <v>5367.7145469999996</v>
      </c>
      <c r="E84" s="127">
        <v>6613.1844339999998</v>
      </c>
      <c r="F84" s="127">
        <v>4388.8393390000001</v>
      </c>
      <c r="G84" s="127">
        <v>121036.843066412</v>
      </c>
      <c r="H84" s="127">
        <v>153747.62512626601</v>
      </c>
      <c r="I84" s="127">
        <v>96383.009102484401</v>
      </c>
    </row>
    <row r="85" spans="1:9">
      <c r="A85" s="125" t="s">
        <v>245</v>
      </c>
      <c r="B85" s="125" t="s">
        <v>616</v>
      </c>
      <c r="C85" s="126">
        <v>13.253632806437258</v>
      </c>
      <c r="D85" s="127">
        <v>7169.7513280000003</v>
      </c>
      <c r="E85" s="127">
        <v>7763.0322619999997</v>
      </c>
      <c r="F85" s="127">
        <v>6278.2262060000003</v>
      </c>
      <c r="G85" s="127">
        <v>95025.2514147779</v>
      </c>
      <c r="H85" s="127">
        <v>101624.866694536</v>
      </c>
      <c r="I85" s="127">
        <v>86395.984939846603</v>
      </c>
    </row>
    <row r="86" spans="1:9">
      <c r="A86" s="125" t="s">
        <v>301</v>
      </c>
      <c r="B86" s="125" t="s">
        <v>616</v>
      </c>
      <c r="C86" s="126">
        <v>11.660532575650166</v>
      </c>
      <c r="D86" s="127">
        <v>12371.284470000001</v>
      </c>
      <c r="E86" s="127">
        <v>14076.470160000001</v>
      </c>
      <c r="F86" s="127">
        <v>10379.685729999999</v>
      </c>
      <c r="G86" s="127">
        <v>144255.76556507</v>
      </c>
      <c r="H86" s="127">
        <v>159668.670824703</v>
      </c>
      <c r="I86" s="127">
        <v>126922.426898655</v>
      </c>
    </row>
    <row r="87" spans="1:9">
      <c r="A87" s="125" t="s">
        <v>71</v>
      </c>
      <c r="B87" s="125" t="s">
        <v>616</v>
      </c>
      <c r="C87" s="126">
        <v>21.975842302319961</v>
      </c>
      <c r="D87" s="127">
        <v>986.70739140000001</v>
      </c>
      <c r="E87" s="127">
        <v>1222.0460619999999</v>
      </c>
      <c r="F87" s="127">
        <v>770.72597519999999</v>
      </c>
      <c r="G87" s="127">
        <v>21683.726031939899</v>
      </c>
      <c r="H87" s="127">
        <v>27679.524485426398</v>
      </c>
      <c r="I87" s="127">
        <v>16476.340055716501</v>
      </c>
    </row>
    <row r="88" spans="1:9">
      <c r="A88" s="125" t="s">
        <v>49</v>
      </c>
      <c r="B88" s="125" t="s">
        <v>616</v>
      </c>
      <c r="C88" s="126">
        <v>22.952898365737624</v>
      </c>
      <c r="D88" s="127">
        <v>9590.2834359999997</v>
      </c>
      <c r="E88" s="127">
        <v>12166.68957</v>
      </c>
      <c r="F88" s="127">
        <v>6633.1723169999996</v>
      </c>
      <c r="G88" s="127">
        <v>220124.80100512499</v>
      </c>
      <c r="H88" s="127">
        <v>287018.34839797602</v>
      </c>
      <c r="I88" s="127">
        <v>155529.73736875001</v>
      </c>
    </row>
    <row r="89" spans="1:9">
      <c r="A89" s="125" t="s">
        <v>177</v>
      </c>
      <c r="B89" s="125" t="s">
        <v>616</v>
      </c>
      <c r="C89" s="126">
        <v>22.046478099395106</v>
      </c>
      <c r="D89" s="127">
        <v>40583.202989999998</v>
      </c>
      <c r="E89" s="127">
        <v>46986.383430000002</v>
      </c>
      <c r="F89" s="127">
        <v>35581.085599999999</v>
      </c>
      <c r="G89" s="127">
        <v>894716.69592234096</v>
      </c>
      <c r="H89" s="127">
        <v>1067603.13434365</v>
      </c>
      <c r="I89" s="127">
        <v>750611.15255997295</v>
      </c>
    </row>
    <row r="90" spans="1:9">
      <c r="A90" s="125" t="s">
        <v>586</v>
      </c>
      <c r="B90" s="125" t="s">
        <v>616</v>
      </c>
      <c r="C90" s="126">
        <v>21.153513927486351</v>
      </c>
      <c r="D90" s="127">
        <v>1205.6673310000001</v>
      </c>
      <c r="E90" s="127">
        <v>1457.9421970000001</v>
      </c>
      <c r="F90" s="127">
        <v>977.62985590000005</v>
      </c>
      <c r="G90" s="127">
        <v>25504.1006782238</v>
      </c>
      <c r="H90" s="127">
        <v>31811.571423573099</v>
      </c>
      <c r="I90" s="127">
        <v>19812.125816712502</v>
      </c>
    </row>
    <row r="91" spans="1:9">
      <c r="A91" s="125" t="s">
        <v>570</v>
      </c>
      <c r="B91" s="125" t="s">
        <v>616</v>
      </c>
      <c r="C91" s="126">
        <v>20.765557876677953</v>
      </c>
      <c r="D91" s="127">
        <v>55.18467141</v>
      </c>
      <c r="E91" s="127">
        <v>62.886436689999996</v>
      </c>
      <c r="F91" s="127">
        <v>48.205818739999998</v>
      </c>
      <c r="G91" s="127">
        <v>1145.94048806981</v>
      </c>
      <c r="H91" s="127">
        <v>1350.05511169538</v>
      </c>
      <c r="I91" s="127">
        <v>947.35471086612301</v>
      </c>
    </row>
    <row r="92" spans="1:9">
      <c r="A92" s="125" t="s">
        <v>229</v>
      </c>
      <c r="B92" s="125" t="s">
        <v>616</v>
      </c>
      <c r="C92" s="126">
        <v>13.812994247114496</v>
      </c>
      <c r="D92" s="127">
        <v>32959.578079999999</v>
      </c>
      <c r="E92" s="127">
        <v>38619.920960000003</v>
      </c>
      <c r="F92" s="127">
        <v>27314.467659999998</v>
      </c>
      <c r="G92" s="127">
        <v>455270.46240636101</v>
      </c>
      <c r="H92" s="127">
        <v>540865.64249392098</v>
      </c>
      <c r="I92" s="127">
        <v>377308.18380314001</v>
      </c>
    </row>
    <row r="93" spans="1:9">
      <c r="A93" s="125" t="s">
        <v>329</v>
      </c>
      <c r="B93" s="125" t="s">
        <v>616</v>
      </c>
      <c r="C93" s="126">
        <v>17.706423840594862</v>
      </c>
      <c r="D93" s="127">
        <v>3708.1651660000002</v>
      </c>
      <c r="E93" s="127">
        <v>4605.9035199999998</v>
      </c>
      <c r="F93" s="127">
        <v>2908.4368060000002</v>
      </c>
      <c r="G93" s="127">
        <v>65658.344100125803</v>
      </c>
      <c r="H93" s="127">
        <v>82857.736278627199</v>
      </c>
      <c r="I93" s="127">
        <v>51910.080360459797</v>
      </c>
    </row>
    <row r="94" spans="1:9">
      <c r="A94" s="125" t="s">
        <v>249</v>
      </c>
      <c r="B94" s="125" t="s">
        <v>616</v>
      </c>
      <c r="C94" s="126">
        <v>12.524549568401811</v>
      </c>
      <c r="D94" s="127">
        <v>14812.333909999999</v>
      </c>
      <c r="E94" s="127">
        <v>16035.814189999999</v>
      </c>
      <c r="F94" s="127">
        <v>12840.458860000001</v>
      </c>
      <c r="G94" s="127">
        <v>185517.810279514</v>
      </c>
      <c r="H94" s="127">
        <v>199522.85829830301</v>
      </c>
      <c r="I94" s="127">
        <v>167626.705812867</v>
      </c>
    </row>
    <row r="95" spans="1:9">
      <c r="A95" s="125" t="s">
        <v>243</v>
      </c>
      <c r="B95" s="125" t="s">
        <v>616</v>
      </c>
      <c r="C95" s="126">
        <v>16.908216875582138</v>
      </c>
      <c r="D95" s="127">
        <v>325873.54879999999</v>
      </c>
      <c r="E95" s="127">
        <v>371595.6238</v>
      </c>
      <c r="F95" s="127">
        <v>284911.3653</v>
      </c>
      <c r="G95" s="127">
        <v>5509940.6371259997</v>
      </c>
      <c r="H95" s="127">
        <v>6382693.3604473602</v>
      </c>
      <c r="I95" s="127">
        <v>4805099.9926614799</v>
      </c>
    </row>
    <row r="96" spans="1:9">
      <c r="A96" s="125" t="s">
        <v>107</v>
      </c>
      <c r="B96" s="125" t="s">
        <v>616</v>
      </c>
      <c r="C96" s="126">
        <v>22.121831199820924</v>
      </c>
      <c r="D96" s="127">
        <v>15888.27709</v>
      </c>
      <c r="E96" s="127">
        <v>18985.47594</v>
      </c>
      <c r="F96" s="127">
        <v>13341.184380000001</v>
      </c>
      <c r="G96" s="127">
        <v>351477.78384096199</v>
      </c>
      <c r="H96" s="127">
        <v>431162.70026584802</v>
      </c>
      <c r="I96" s="127">
        <v>287052.90205427801</v>
      </c>
    </row>
    <row r="97" spans="1:9">
      <c r="A97" s="125" t="s">
        <v>263</v>
      </c>
      <c r="B97" s="125" t="s">
        <v>616</v>
      </c>
      <c r="C97" s="126">
        <v>14.622348533162471</v>
      </c>
      <c r="D97" s="127">
        <v>93397.774659999995</v>
      </c>
      <c r="E97" s="127">
        <v>98289.674220000001</v>
      </c>
      <c r="F97" s="127">
        <v>84321.480020000003</v>
      </c>
      <c r="G97" s="127">
        <v>1365694.8133002899</v>
      </c>
      <c r="H97" s="127">
        <v>1421070.6504212001</v>
      </c>
      <c r="I97" s="127">
        <v>1271221.8417811799</v>
      </c>
    </row>
    <row r="98" spans="1:9">
      <c r="A98" s="125" t="s">
        <v>83</v>
      </c>
      <c r="B98" s="125" t="s">
        <v>616</v>
      </c>
      <c r="C98" s="126">
        <v>23.243989408789894</v>
      </c>
      <c r="D98" s="127">
        <v>43187.355869999999</v>
      </c>
      <c r="E98" s="127">
        <v>54936.108619999999</v>
      </c>
      <c r="F98" s="127">
        <v>33612.673849999999</v>
      </c>
      <c r="G98" s="127">
        <v>1003846.44243592</v>
      </c>
      <c r="H98" s="127">
        <v>1333048.1039377099</v>
      </c>
      <c r="I98" s="127">
        <v>755213.08321804402</v>
      </c>
    </row>
    <row r="99" spans="1:9">
      <c r="A99" s="125" t="s">
        <v>53</v>
      </c>
      <c r="B99" s="125" t="s">
        <v>616</v>
      </c>
      <c r="C99" s="126">
        <v>25.543835045112363</v>
      </c>
      <c r="D99" s="127">
        <v>4833.0511839999999</v>
      </c>
      <c r="E99" s="127">
        <v>6056.2860419999997</v>
      </c>
      <c r="F99" s="127">
        <v>3823.8289730000001</v>
      </c>
      <c r="G99" s="127">
        <v>123454.66220868099</v>
      </c>
      <c r="H99" s="127">
        <v>160014.281706237</v>
      </c>
      <c r="I99" s="127">
        <v>95226.078467466403</v>
      </c>
    </row>
    <row r="100" spans="1:9">
      <c r="A100" s="125" t="s">
        <v>231</v>
      </c>
      <c r="B100" s="125" t="s">
        <v>616</v>
      </c>
      <c r="C100" s="126">
        <v>14.852813861368734</v>
      </c>
      <c r="D100" s="127">
        <v>35930.555740000003</v>
      </c>
      <c r="E100" s="127">
        <v>41876.598729999998</v>
      </c>
      <c r="F100" s="127">
        <v>30178.29205</v>
      </c>
      <c r="G100" s="127">
        <v>533669.85634175397</v>
      </c>
      <c r="H100" s="127">
        <v>628952.37673565396</v>
      </c>
      <c r="I100" s="127">
        <v>449031.59681184898</v>
      </c>
    </row>
    <row r="101" spans="1:9">
      <c r="A101" s="125" t="s">
        <v>189</v>
      </c>
      <c r="B101" s="125" t="s">
        <v>616</v>
      </c>
      <c r="C101" s="126">
        <v>16.755152369477631</v>
      </c>
      <c r="D101" s="127">
        <v>9255.3892479999995</v>
      </c>
      <c r="E101" s="127">
        <v>10687.607050000001</v>
      </c>
      <c r="F101" s="127">
        <v>7880.28197</v>
      </c>
      <c r="G101" s="127">
        <v>155075.45708906499</v>
      </c>
      <c r="H101" s="127">
        <v>180503.858063363</v>
      </c>
      <c r="I101" s="127">
        <v>132076.88733965199</v>
      </c>
    </row>
    <row r="102" spans="1:9">
      <c r="A102" s="125" t="s">
        <v>313</v>
      </c>
      <c r="B102" s="125" t="s">
        <v>616</v>
      </c>
      <c r="C102" s="126">
        <v>20.997699642666859</v>
      </c>
      <c r="D102" s="127">
        <v>15306.1453</v>
      </c>
      <c r="E102" s="127">
        <v>19101.601770000001</v>
      </c>
      <c r="F102" s="127">
        <v>12105.325290000001</v>
      </c>
      <c r="G102" s="127">
        <v>321393.84169641702</v>
      </c>
      <c r="H102" s="127">
        <v>417666.33857594599</v>
      </c>
      <c r="I102" s="127">
        <v>245496.36838875699</v>
      </c>
    </row>
    <row r="103" spans="1:9">
      <c r="A103" s="125" t="s">
        <v>20</v>
      </c>
      <c r="B103" s="125" t="s">
        <v>616</v>
      </c>
      <c r="C103" s="126">
        <v>25.143966742287077</v>
      </c>
      <c r="D103" s="127">
        <v>4028.6685769999999</v>
      </c>
      <c r="E103" s="127">
        <v>5299.9338520000001</v>
      </c>
      <c r="F103" s="127">
        <v>3025.8987619999998</v>
      </c>
      <c r="G103" s="127">
        <v>101296.708715785</v>
      </c>
      <c r="H103" s="127">
        <v>136518.350144219</v>
      </c>
      <c r="I103" s="127">
        <v>75336.381641790693</v>
      </c>
    </row>
    <row r="104" spans="1:9">
      <c r="A104" s="125" t="s">
        <v>427</v>
      </c>
      <c r="B104" s="125" t="s">
        <v>616</v>
      </c>
      <c r="C104" s="126">
        <v>12.651424124541419</v>
      </c>
      <c r="D104" s="127">
        <v>37.035476590000002</v>
      </c>
      <c r="E104" s="127">
        <v>49.587038790000001</v>
      </c>
      <c r="F104" s="127">
        <v>25.775646389999999</v>
      </c>
      <c r="G104" s="127">
        <v>468.55152199461497</v>
      </c>
      <c r="H104" s="127">
        <v>661.95560455623297</v>
      </c>
      <c r="I104" s="127">
        <v>317.94773786363902</v>
      </c>
    </row>
    <row r="105" spans="1:9">
      <c r="A105" s="125" t="s">
        <v>597</v>
      </c>
      <c r="B105" s="125" t="s">
        <v>616</v>
      </c>
      <c r="C105" s="126">
        <v>23.922605935631839</v>
      </c>
      <c r="D105" s="127">
        <v>64.476896879999998</v>
      </c>
      <c r="E105" s="127">
        <v>74.37255322</v>
      </c>
      <c r="F105" s="127">
        <v>55.43059298</v>
      </c>
      <c r="G105" s="127">
        <v>1542.45539601261</v>
      </c>
      <c r="H105" s="127">
        <v>1819.9100269852299</v>
      </c>
      <c r="I105" s="127">
        <v>1292.2096405550701</v>
      </c>
    </row>
    <row r="106" spans="1:9">
      <c r="A106" s="125" t="s">
        <v>191</v>
      </c>
      <c r="B106" s="125" t="s">
        <v>616</v>
      </c>
      <c r="C106" s="126">
        <v>20.464403876864878</v>
      </c>
      <c r="D106" s="127">
        <v>27208.68389</v>
      </c>
      <c r="E106" s="127">
        <v>31097.18187</v>
      </c>
      <c r="F106" s="127">
        <v>23829.089390000001</v>
      </c>
      <c r="G106" s="127">
        <v>556809.49608290696</v>
      </c>
      <c r="H106" s="127">
        <v>644221.21886425896</v>
      </c>
      <c r="I106" s="127">
        <v>476916.48855037597</v>
      </c>
    </row>
    <row r="107" spans="1:9">
      <c r="A107" s="125" t="s">
        <v>331</v>
      </c>
      <c r="B107" s="125" t="s">
        <v>616</v>
      </c>
      <c r="C107" s="126">
        <v>16.674752872840138</v>
      </c>
      <c r="D107" s="127">
        <v>6481.9723130000002</v>
      </c>
      <c r="E107" s="127">
        <v>8121.2221470000004</v>
      </c>
      <c r="F107" s="127">
        <v>5054.8297659999998</v>
      </c>
      <c r="G107" s="127">
        <v>108085.28644786699</v>
      </c>
      <c r="H107" s="127">
        <v>137773.36138091399</v>
      </c>
      <c r="I107" s="127">
        <v>83331.426362121507</v>
      </c>
    </row>
    <row r="108" spans="1:9">
      <c r="A108" s="125" t="s">
        <v>293</v>
      </c>
      <c r="B108" s="125" t="s">
        <v>616</v>
      </c>
      <c r="C108" s="126">
        <v>12.291353670191294</v>
      </c>
      <c r="D108" s="127">
        <v>68324.882949999999</v>
      </c>
      <c r="E108" s="127">
        <v>75789.993059999993</v>
      </c>
      <c r="F108" s="127">
        <v>57931.920510000004</v>
      </c>
      <c r="G108" s="127">
        <v>839805.30081287306</v>
      </c>
      <c r="H108" s="127">
        <v>906473.01808577997</v>
      </c>
      <c r="I108" s="127">
        <v>750374.59433965001</v>
      </c>
    </row>
    <row r="109" spans="1:9">
      <c r="A109" s="125" t="s">
        <v>199</v>
      </c>
      <c r="B109" s="125" t="s">
        <v>616</v>
      </c>
      <c r="C109" s="126">
        <v>22.391925749054913</v>
      </c>
      <c r="D109" s="127">
        <v>46847.941610000002</v>
      </c>
      <c r="E109" s="127">
        <v>55510.862309999997</v>
      </c>
      <c r="F109" s="127">
        <v>38262.596949999999</v>
      </c>
      <c r="G109" s="127">
        <v>1049015.6300271801</v>
      </c>
      <c r="H109" s="127">
        <v>1286971.9365608799</v>
      </c>
      <c r="I109" s="127">
        <v>825189.91566872003</v>
      </c>
    </row>
    <row r="110" spans="1:9">
      <c r="A110" s="125" t="s">
        <v>149</v>
      </c>
      <c r="B110" s="125" t="s">
        <v>616</v>
      </c>
      <c r="C110" s="126">
        <v>28.154158266780673</v>
      </c>
      <c r="D110" s="127">
        <v>34627.787320000003</v>
      </c>
      <c r="E110" s="127">
        <v>42664.910790000002</v>
      </c>
      <c r="F110" s="127">
        <v>26988.78542</v>
      </c>
      <c r="G110" s="127">
        <v>974916.20463570103</v>
      </c>
      <c r="H110" s="127">
        <v>1268716.23533631</v>
      </c>
      <c r="I110" s="127">
        <v>740862.12743798795</v>
      </c>
    </row>
    <row r="111" spans="1:9">
      <c r="A111" s="125" t="s">
        <v>583</v>
      </c>
      <c r="B111" s="125" t="s">
        <v>616</v>
      </c>
      <c r="C111" s="126">
        <v>19.142163969798069</v>
      </c>
      <c r="D111" s="127">
        <v>102798.7819</v>
      </c>
      <c r="E111" s="127">
        <v>111215.26330000001</v>
      </c>
      <c r="F111" s="127">
        <v>94454.766919999995</v>
      </c>
      <c r="G111" s="127">
        <v>1967791.1390253101</v>
      </c>
      <c r="H111" s="127">
        <v>2166854.6491679</v>
      </c>
      <c r="I111" s="127">
        <v>1837841.14020258</v>
      </c>
    </row>
    <row r="112" spans="1:9">
      <c r="A112" s="125" t="s">
        <v>585</v>
      </c>
      <c r="B112" s="125" t="s">
        <v>616</v>
      </c>
      <c r="C112" s="126">
        <v>21.354659001222331</v>
      </c>
      <c r="D112" s="127">
        <v>56.070706999999999</v>
      </c>
      <c r="E112" s="127">
        <v>65.885162149999999</v>
      </c>
      <c r="F112" s="127">
        <v>46.548265460000003</v>
      </c>
      <c r="G112" s="127">
        <v>1197.37082794245</v>
      </c>
      <c r="H112" s="127">
        <v>1424.03740757317</v>
      </c>
      <c r="I112" s="127">
        <v>966.64493956382501</v>
      </c>
    </row>
    <row r="113" spans="1:9">
      <c r="A113" s="125" t="s">
        <v>594</v>
      </c>
      <c r="B113" s="125" t="s">
        <v>616</v>
      </c>
      <c r="C113" s="126">
        <v>14.749182099884266</v>
      </c>
      <c r="D113" s="127">
        <v>109.6676049</v>
      </c>
      <c r="E113" s="127">
        <v>129.70368719999999</v>
      </c>
      <c r="F113" s="127">
        <v>91.477773929999998</v>
      </c>
      <c r="G113" s="127">
        <v>1617.50747512826</v>
      </c>
      <c r="H113" s="127">
        <v>1917.4093583628601</v>
      </c>
      <c r="I113" s="127">
        <v>1363.2533138249</v>
      </c>
    </row>
    <row r="114" spans="1:9">
      <c r="A114" s="125" t="s">
        <v>109</v>
      </c>
      <c r="B114" s="125" t="s">
        <v>616</v>
      </c>
      <c r="C114" s="126">
        <v>21.49955161601061</v>
      </c>
      <c r="D114" s="127">
        <v>5826.1094949999997</v>
      </c>
      <c r="E114" s="127">
        <v>7226.9307710000003</v>
      </c>
      <c r="F114" s="127">
        <v>4758.2779090000004</v>
      </c>
      <c r="G114" s="127">
        <v>125258.74180828199</v>
      </c>
      <c r="H114" s="127">
        <v>158046.81486514601</v>
      </c>
      <c r="I114" s="127">
        <v>99378.747960699504</v>
      </c>
    </row>
    <row r="115" spans="1:9">
      <c r="A115" s="125" t="s">
        <v>333</v>
      </c>
      <c r="B115" s="125" t="s">
        <v>616</v>
      </c>
      <c r="C115" s="126">
        <v>19.288148892096078</v>
      </c>
      <c r="D115" s="127">
        <v>9408.4620400000003</v>
      </c>
      <c r="E115" s="127">
        <v>11328.46113</v>
      </c>
      <c r="F115" s="127">
        <v>7651.4472500000002</v>
      </c>
      <c r="G115" s="127">
        <v>181471.81667315401</v>
      </c>
      <c r="H115" s="127">
        <v>222338.93967135399</v>
      </c>
      <c r="I115" s="127">
        <v>145073.091354665</v>
      </c>
    </row>
    <row r="116" spans="1:9">
      <c r="A116" s="125" t="s">
        <v>165</v>
      </c>
      <c r="B116" s="125" t="s">
        <v>616</v>
      </c>
      <c r="C116" s="126">
        <v>19.790103160847185</v>
      </c>
      <c r="D116" s="127">
        <v>23968.739570000002</v>
      </c>
      <c r="E116" s="127">
        <v>30756.829010000001</v>
      </c>
      <c r="F116" s="127">
        <v>17942.293369999999</v>
      </c>
      <c r="G116" s="127">
        <v>474343.82872578001</v>
      </c>
      <c r="H116" s="127">
        <v>614540.031606292</v>
      </c>
      <c r="I116" s="127">
        <v>348444.19626356999</v>
      </c>
    </row>
    <row r="117" spans="1:9">
      <c r="A117" s="125" t="s">
        <v>279</v>
      </c>
      <c r="B117" s="125" t="s">
        <v>616</v>
      </c>
      <c r="C117" s="126">
        <v>18.261713456283168</v>
      </c>
      <c r="D117" s="127">
        <v>5155.7976330000001</v>
      </c>
      <c r="E117" s="127">
        <v>6227.6135679999998</v>
      </c>
      <c r="F117" s="127">
        <v>4224.199372</v>
      </c>
      <c r="G117" s="127">
        <v>94153.699012429002</v>
      </c>
      <c r="H117" s="127">
        <v>116000.344259538</v>
      </c>
      <c r="I117" s="127">
        <v>75313.320834721599</v>
      </c>
    </row>
    <row r="118" spans="1:9">
      <c r="A118" s="125" t="s">
        <v>197</v>
      </c>
      <c r="B118" s="125" t="s">
        <v>616</v>
      </c>
      <c r="C118" s="126">
        <v>16.389327333417864</v>
      </c>
      <c r="D118" s="127">
        <v>13916.831840000001</v>
      </c>
      <c r="E118" s="127">
        <v>16058.62883</v>
      </c>
      <c r="F118" s="127">
        <v>11825.91698</v>
      </c>
      <c r="G118" s="127">
        <v>228087.51246989201</v>
      </c>
      <c r="H118" s="127">
        <v>264304.09654303</v>
      </c>
      <c r="I118" s="127">
        <v>194138.81089740101</v>
      </c>
    </row>
    <row r="119" spans="1:9">
      <c r="A119" s="125" t="s">
        <v>315</v>
      </c>
      <c r="B119" s="125" t="s">
        <v>616</v>
      </c>
      <c r="C119" s="126">
        <v>20.28028762107957</v>
      </c>
      <c r="D119" s="127">
        <v>105.1995703</v>
      </c>
      <c r="E119" s="127">
        <v>114.1771792</v>
      </c>
      <c r="F119" s="127">
        <v>96.077729770000005</v>
      </c>
      <c r="G119" s="127">
        <v>2133.47754329798</v>
      </c>
      <c r="H119" s="127">
        <v>2325.48224036892</v>
      </c>
      <c r="I119" s="127">
        <v>1941.4949354522901</v>
      </c>
    </row>
    <row r="120" spans="1:9">
      <c r="A120" s="125" t="s">
        <v>87</v>
      </c>
      <c r="B120" s="125" t="s">
        <v>616</v>
      </c>
      <c r="C120" s="126">
        <v>24.399582003464857</v>
      </c>
      <c r="D120" s="127">
        <v>1408.8481919999999</v>
      </c>
      <c r="E120" s="127">
        <v>1875.249026</v>
      </c>
      <c r="F120" s="127">
        <v>1038.7588699999999</v>
      </c>
      <c r="G120" s="127">
        <v>34375.3069911372</v>
      </c>
      <c r="H120" s="127">
        <v>47499.961250849199</v>
      </c>
      <c r="I120" s="127">
        <v>24104.6321376989</v>
      </c>
    </row>
    <row r="121" spans="1:9">
      <c r="A121" s="125" t="s">
        <v>139</v>
      </c>
      <c r="B121" s="125" t="s">
        <v>616</v>
      </c>
      <c r="C121" s="126">
        <v>17.529455339595909</v>
      </c>
      <c r="D121" s="127">
        <v>1874006.9040000001</v>
      </c>
      <c r="E121" s="127">
        <v>2131821.503</v>
      </c>
      <c r="F121" s="127">
        <v>1612111.3389999999</v>
      </c>
      <c r="G121" s="127">
        <v>32850320.329762399</v>
      </c>
      <c r="H121" s="127">
        <v>37735375.878607899</v>
      </c>
      <c r="I121" s="127">
        <v>28079036.460898299</v>
      </c>
    </row>
    <row r="122" spans="1:9">
      <c r="A122" s="125" t="s">
        <v>151</v>
      </c>
      <c r="B122" s="125" t="s">
        <v>616</v>
      </c>
      <c r="C122" s="126">
        <v>22.910540735853822</v>
      </c>
      <c r="D122" s="127">
        <v>131010.16620000001</v>
      </c>
      <c r="E122" s="127">
        <v>160333.90460000001</v>
      </c>
      <c r="F122" s="127">
        <v>102869.36500000001</v>
      </c>
      <c r="G122" s="127">
        <v>3001513.7495360798</v>
      </c>
      <c r="H122" s="127">
        <v>3736704.8027452901</v>
      </c>
      <c r="I122" s="127">
        <v>2348984.6718759299</v>
      </c>
    </row>
    <row r="123" spans="1:9">
      <c r="A123" s="125" t="s">
        <v>23</v>
      </c>
      <c r="B123" s="125" t="s">
        <v>616</v>
      </c>
      <c r="C123" s="126">
        <v>20.674496551626685</v>
      </c>
      <c r="D123" s="127">
        <v>443.15997490000001</v>
      </c>
      <c r="E123" s="127">
        <v>579.75383299999999</v>
      </c>
      <c r="F123" s="127">
        <v>335.96055310000003</v>
      </c>
      <c r="G123" s="127">
        <v>9162.1093728890191</v>
      </c>
      <c r="H123" s="127">
        <v>12225.718754280701</v>
      </c>
      <c r="I123" s="127">
        <v>6775.0874908163696</v>
      </c>
    </row>
    <row r="124" spans="1:9">
      <c r="A124" s="125" t="s">
        <v>233</v>
      </c>
      <c r="B124" s="125" t="s">
        <v>616</v>
      </c>
      <c r="C124" s="126">
        <v>14.406491513987962</v>
      </c>
      <c r="D124" s="127">
        <v>97188.356709999993</v>
      </c>
      <c r="E124" s="127">
        <v>112078.91039999999</v>
      </c>
      <c r="F124" s="127">
        <v>81864.526960000003</v>
      </c>
      <c r="G124" s="127">
        <v>1400143.23620105</v>
      </c>
      <c r="H124" s="127">
        <v>1639164.26499177</v>
      </c>
      <c r="I124" s="127">
        <v>1180086.9816625</v>
      </c>
    </row>
    <row r="125" spans="1:9">
      <c r="A125" s="125" t="s">
        <v>25</v>
      </c>
      <c r="B125" s="125" t="s">
        <v>616</v>
      </c>
      <c r="C125" s="126">
        <v>25.08335725218366</v>
      </c>
      <c r="D125" s="127">
        <v>495.70256810000001</v>
      </c>
      <c r="E125" s="127">
        <v>686.14204810000001</v>
      </c>
      <c r="F125" s="127">
        <v>346.13121419999999</v>
      </c>
      <c r="G125" s="127">
        <v>12433.884606477201</v>
      </c>
      <c r="H125" s="127">
        <v>17875.141569425301</v>
      </c>
      <c r="I125" s="127">
        <v>8273.6002954837895</v>
      </c>
    </row>
    <row r="126" spans="1:9">
      <c r="A126" s="125" t="s">
        <v>590</v>
      </c>
      <c r="B126" s="125" t="s">
        <v>616</v>
      </c>
      <c r="C126" s="126">
        <v>20.923335779288685</v>
      </c>
      <c r="D126" s="127">
        <v>24.313561029999999</v>
      </c>
      <c r="E126" s="127">
        <v>28.746758969999998</v>
      </c>
      <c r="F126" s="127">
        <v>20.513585509999999</v>
      </c>
      <c r="G126" s="127">
        <v>508.72080142091801</v>
      </c>
      <c r="H126" s="127">
        <v>618.64623085207495</v>
      </c>
      <c r="I126" s="127">
        <v>420.22949911882199</v>
      </c>
    </row>
    <row r="127" spans="1:9">
      <c r="A127" s="125" t="s">
        <v>295</v>
      </c>
      <c r="B127" s="125" t="s">
        <v>616</v>
      </c>
      <c r="C127" s="126">
        <v>12.913496118412732</v>
      </c>
      <c r="D127" s="127">
        <v>184322.65479999999</v>
      </c>
      <c r="E127" s="127">
        <v>197583.29010000001</v>
      </c>
      <c r="F127" s="127">
        <v>164517.16680000001</v>
      </c>
      <c r="G127" s="127">
        <v>2380249.8872953299</v>
      </c>
      <c r="H127" s="127">
        <v>2518979.5748950001</v>
      </c>
      <c r="I127" s="127">
        <v>2186964.0540211201</v>
      </c>
    </row>
    <row r="128" spans="1:9">
      <c r="A128" s="125" t="s">
        <v>167</v>
      </c>
      <c r="B128" s="125" t="s">
        <v>616</v>
      </c>
      <c r="C128" s="126">
        <v>25.396080188685449</v>
      </c>
      <c r="D128" s="127">
        <v>261.83574929999997</v>
      </c>
      <c r="E128" s="127">
        <v>294.37893960000002</v>
      </c>
      <c r="F128" s="127">
        <v>233.76353739999999</v>
      </c>
      <c r="G128" s="127">
        <v>6649.6016854873396</v>
      </c>
      <c r="H128" s="127">
        <v>7577.1272082857004</v>
      </c>
      <c r="I128" s="127">
        <v>5863.3034215899197</v>
      </c>
    </row>
    <row r="129" spans="1:9">
      <c r="A129" s="125" t="s">
        <v>153</v>
      </c>
      <c r="B129" s="125" t="s">
        <v>616</v>
      </c>
      <c r="C129" s="126">
        <v>21.664259707828645</v>
      </c>
      <c r="D129" s="127">
        <v>663.08695120000004</v>
      </c>
      <c r="E129" s="127">
        <v>810.63061770000002</v>
      </c>
      <c r="F129" s="127">
        <v>517.20725809999999</v>
      </c>
      <c r="G129" s="127">
        <v>14365.287919669099</v>
      </c>
      <c r="H129" s="127">
        <v>18045.204533747699</v>
      </c>
      <c r="I129" s="127">
        <v>10907.7183167611</v>
      </c>
    </row>
    <row r="130" spans="1:9">
      <c r="A130" s="125" t="s">
        <v>143</v>
      </c>
      <c r="B130" s="125" t="s">
        <v>616</v>
      </c>
      <c r="C130" s="126">
        <v>12.37133078966783</v>
      </c>
      <c r="D130" s="127">
        <v>140588.2507</v>
      </c>
      <c r="E130" s="127">
        <v>156599.56200000001</v>
      </c>
      <c r="F130" s="127">
        <v>111885.77069999999</v>
      </c>
      <c r="G130" s="127">
        <v>1739263.75455045</v>
      </c>
      <c r="H130" s="127">
        <v>1878257.3922959899</v>
      </c>
      <c r="I130" s="127">
        <v>1495894.3172652901</v>
      </c>
    </row>
    <row r="131" spans="1:9">
      <c r="A131" s="125" t="s">
        <v>91</v>
      </c>
      <c r="B131" s="125" t="s">
        <v>616</v>
      </c>
      <c r="C131" s="126">
        <v>24.627723283715362</v>
      </c>
      <c r="D131" s="127">
        <v>1270.435845</v>
      </c>
      <c r="E131" s="127">
        <v>1652.8639479999999</v>
      </c>
      <c r="F131" s="127">
        <v>934.23245180000004</v>
      </c>
      <c r="G131" s="127">
        <v>31287.942440373099</v>
      </c>
      <c r="H131" s="127">
        <v>41512.578193761699</v>
      </c>
      <c r="I131" s="127">
        <v>22514.381377333499</v>
      </c>
    </row>
    <row r="132" spans="1:9">
      <c r="A132" s="125" t="s">
        <v>203</v>
      </c>
      <c r="B132" s="125" t="s">
        <v>616</v>
      </c>
      <c r="C132" s="126">
        <v>23.232693595577491</v>
      </c>
      <c r="D132" s="127">
        <v>6110.958036</v>
      </c>
      <c r="E132" s="127">
        <v>7285.9311319999997</v>
      </c>
      <c r="F132" s="127">
        <v>5195.8422579999997</v>
      </c>
      <c r="G132" s="127">
        <v>141974.01562582</v>
      </c>
      <c r="H132" s="127">
        <v>170540.03803526299</v>
      </c>
      <c r="I132" s="127">
        <v>118971.191889647</v>
      </c>
    </row>
    <row r="133" spans="1:9">
      <c r="A133" s="125" t="s">
        <v>349</v>
      </c>
      <c r="B133" s="125" t="s">
        <v>616</v>
      </c>
      <c r="C133" s="126">
        <v>17.24769749606655</v>
      </c>
      <c r="D133" s="127">
        <v>11986.385259999999</v>
      </c>
      <c r="E133" s="127">
        <v>12844.343639999999</v>
      </c>
      <c r="F133" s="127">
        <v>10801.62948</v>
      </c>
      <c r="G133" s="127">
        <v>206737.54703579101</v>
      </c>
      <c r="H133" s="127">
        <v>218886.28574704699</v>
      </c>
      <c r="I133" s="127">
        <v>193248.11589341599</v>
      </c>
    </row>
    <row r="134" spans="1:9">
      <c r="A134" s="125" t="s">
        <v>589</v>
      </c>
      <c r="B134" s="125" t="s">
        <v>616</v>
      </c>
      <c r="C134" s="126">
        <v>20.793896986187946</v>
      </c>
      <c r="D134" s="127">
        <v>35798.221680000002</v>
      </c>
      <c r="E134" s="127">
        <v>42400.576430000001</v>
      </c>
      <c r="F134" s="127">
        <v>30115.825059999999</v>
      </c>
      <c r="G134" s="127">
        <v>744384.53390263999</v>
      </c>
      <c r="H134" s="127">
        <v>914938.79482211405</v>
      </c>
      <c r="I134" s="127">
        <v>609530.51877190196</v>
      </c>
    </row>
    <row r="135" spans="1:9">
      <c r="A135" s="125" t="s">
        <v>111</v>
      </c>
      <c r="B135" s="125" t="s">
        <v>616</v>
      </c>
      <c r="C135" s="126">
        <v>25.382356621449944</v>
      </c>
      <c r="D135" s="127">
        <v>936.36631350000005</v>
      </c>
      <c r="E135" s="127">
        <v>1173.4336089999999</v>
      </c>
      <c r="F135" s="127">
        <v>735.13352359999999</v>
      </c>
      <c r="G135" s="127">
        <v>23767.183697569399</v>
      </c>
      <c r="H135" s="127">
        <v>30211.594096049401</v>
      </c>
      <c r="I135" s="127">
        <v>18310.160134720601</v>
      </c>
    </row>
    <row r="136" spans="1:9">
      <c r="A136" s="125" t="s">
        <v>271</v>
      </c>
      <c r="B136" s="125" t="s">
        <v>616</v>
      </c>
      <c r="C136" s="126">
        <v>13.932545721668834</v>
      </c>
      <c r="D136" s="127">
        <v>26142.44601</v>
      </c>
      <c r="E136" s="127">
        <v>28068.322779999999</v>
      </c>
      <c r="F136" s="127">
        <v>22942.03298</v>
      </c>
      <c r="G136" s="127">
        <v>364230.82431058399</v>
      </c>
      <c r="H136" s="127">
        <v>384722.85242673598</v>
      </c>
      <c r="I136" s="127">
        <v>333471.227372956</v>
      </c>
    </row>
    <row r="137" spans="1:9">
      <c r="A137" s="125" t="s">
        <v>566</v>
      </c>
      <c r="B137" s="125" t="s">
        <v>616</v>
      </c>
      <c r="C137" s="126">
        <v>24.956847517553513</v>
      </c>
      <c r="D137" s="127">
        <v>22.66896036</v>
      </c>
      <c r="E137" s="127">
        <v>29.18092764</v>
      </c>
      <c r="F137" s="127">
        <v>18.126703689999999</v>
      </c>
      <c r="G137" s="127">
        <v>565.74578708598494</v>
      </c>
      <c r="H137" s="127">
        <v>740.97942876196896</v>
      </c>
      <c r="I137" s="127">
        <v>437.45183861489301</v>
      </c>
    </row>
    <row r="138" spans="1:9">
      <c r="A138" s="125" t="s">
        <v>237</v>
      </c>
      <c r="B138" s="125" t="s">
        <v>616</v>
      </c>
      <c r="C138" s="126">
        <v>15.091916683245509</v>
      </c>
      <c r="D138" s="127">
        <v>69806.440199999997</v>
      </c>
      <c r="E138" s="127">
        <v>81377.321620000002</v>
      </c>
      <c r="F138" s="127">
        <v>59148.365180000001</v>
      </c>
      <c r="G138" s="127">
        <v>1053512.97945236</v>
      </c>
      <c r="H138" s="127">
        <v>1252457.21762532</v>
      </c>
      <c r="I138" s="127">
        <v>885491.88218451</v>
      </c>
    </row>
    <row r="139" spans="1:9">
      <c r="A139" s="125" t="s">
        <v>205</v>
      </c>
      <c r="B139" s="125" t="s">
        <v>616</v>
      </c>
      <c r="C139" s="126">
        <v>26.566256522994326</v>
      </c>
      <c r="D139" s="127">
        <v>2599.1905409999999</v>
      </c>
      <c r="E139" s="127">
        <v>3105.4186049999998</v>
      </c>
      <c r="F139" s="127">
        <v>2165.3378729999999</v>
      </c>
      <c r="G139" s="127">
        <v>69050.762664346403</v>
      </c>
      <c r="H139" s="127">
        <v>83383.745037250701</v>
      </c>
      <c r="I139" s="127">
        <v>56864.584051346901</v>
      </c>
    </row>
    <row r="140" spans="1:9">
      <c r="A140" s="125" t="s">
        <v>183</v>
      </c>
      <c r="B140" s="125" t="s">
        <v>616</v>
      </c>
      <c r="C140" s="126">
        <v>18.592552479058302</v>
      </c>
      <c r="D140" s="127">
        <v>51595.466280000001</v>
      </c>
      <c r="E140" s="127">
        <v>65636.275320000001</v>
      </c>
      <c r="F140" s="127">
        <v>39018.989979999998</v>
      </c>
      <c r="G140" s="127">
        <v>959291.41449238302</v>
      </c>
      <c r="H140" s="127">
        <v>1261259.23138598</v>
      </c>
      <c r="I140" s="127">
        <v>712375.411188617</v>
      </c>
    </row>
    <row r="141" spans="1:9">
      <c r="A141" s="125" t="s">
        <v>113</v>
      </c>
      <c r="B141" s="125" t="s">
        <v>616</v>
      </c>
      <c r="C141" s="126">
        <v>22.411519403629704</v>
      </c>
      <c r="D141" s="127">
        <v>1888.2299889999999</v>
      </c>
      <c r="E141" s="127">
        <v>2448.130588</v>
      </c>
      <c r="F141" s="127">
        <v>1473.1573900000001</v>
      </c>
      <c r="G141" s="127">
        <v>42318.103036989</v>
      </c>
      <c r="H141" s="127">
        <v>56337.766707005198</v>
      </c>
      <c r="I141" s="127">
        <v>31540.0972180348</v>
      </c>
    </row>
    <row r="142" spans="1:9">
      <c r="A142" s="125" t="s">
        <v>363</v>
      </c>
      <c r="B142" s="125" t="s">
        <v>616</v>
      </c>
      <c r="C142" s="126">
        <v>15.489014019961118</v>
      </c>
      <c r="D142" s="127">
        <v>4090.9246480000002</v>
      </c>
      <c r="E142" s="127">
        <v>4373.5154849999999</v>
      </c>
      <c r="F142" s="127">
        <v>3664.4270160000001</v>
      </c>
      <c r="G142" s="127">
        <v>63364.389227476502</v>
      </c>
      <c r="H142" s="127">
        <v>66909.4727740628</v>
      </c>
      <c r="I142" s="127">
        <v>58856.141074357598</v>
      </c>
    </row>
    <row r="143" spans="1:9">
      <c r="A143" s="125" t="s">
        <v>201</v>
      </c>
      <c r="B143" s="125" t="s">
        <v>616</v>
      </c>
      <c r="C143" s="126">
        <v>13.512120571019214</v>
      </c>
      <c r="D143" s="127">
        <v>6165.9484679999996</v>
      </c>
      <c r="E143" s="127">
        <v>6664.3324439999997</v>
      </c>
      <c r="F143" s="127">
        <v>5376.3741719999998</v>
      </c>
      <c r="G143" s="127">
        <v>83315.039134307197</v>
      </c>
      <c r="H143" s="127">
        <v>88766.142870693293</v>
      </c>
      <c r="I143" s="127">
        <v>75690.786458556497</v>
      </c>
    </row>
    <row r="144" spans="1:9">
      <c r="A144" s="125" t="s">
        <v>277</v>
      </c>
      <c r="B144" s="125" t="s">
        <v>616</v>
      </c>
      <c r="C144" s="126">
        <v>17.568345944920136</v>
      </c>
      <c r="D144" s="127">
        <v>1488.2365950000001</v>
      </c>
      <c r="E144" s="127">
        <v>1725.662857</v>
      </c>
      <c r="F144" s="127">
        <v>1252.5489769999999</v>
      </c>
      <c r="G144" s="127">
        <v>26145.85534885</v>
      </c>
      <c r="H144" s="127">
        <v>30952.7740894536</v>
      </c>
      <c r="I144" s="127">
        <v>21921.472913749702</v>
      </c>
    </row>
    <row r="145" spans="1:9">
      <c r="A145" s="125" t="s">
        <v>129</v>
      </c>
      <c r="B145" s="125" t="s">
        <v>616</v>
      </c>
      <c r="C145" s="126">
        <v>18.772250746452919</v>
      </c>
      <c r="D145" s="127">
        <v>33047.166620000004</v>
      </c>
      <c r="E145" s="127">
        <v>37362.480539999997</v>
      </c>
      <c r="F145" s="127">
        <v>28771.201420000001</v>
      </c>
      <c r="G145" s="127">
        <v>620369.69825044903</v>
      </c>
      <c r="H145" s="127">
        <v>713550.73039971001</v>
      </c>
      <c r="I145" s="127">
        <v>534414.95621617802</v>
      </c>
    </row>
    <row r="146" spans="1:9">
      <c r="A146" s="125" t="s">
        <v>179</v>
      </c>
      <c r="B146" s="125" t="s">
        <v>616</v>
      </c>
      <c r="C146" s="126">
        <v>24.639956699849652</v>
      </c>
      <c r="D146" s="127">
        <v>97412.137050000005</v>
      </c>
      <c r="E146" s="127">
        <v>114687.3398</v>
      </c>
      <c r="F146" s="127">
        <v>79700.142999999996</v>
      </c>
      <c r="G146" s="127">
        <v>2400230.83895182</v>
      </c>
      <c r="H146" s="127">
        <v>2883448.4000311401</v>
      </c>
      <c r="I146" s="127">
        <v>1914813.33626991</v>
      </c>
    </row>
    <row r="147" spans="1:9">
      <c r="A147" s="125" t="s">
        <v>311</v>
      </c>
      <c r="B147" s="125" t="s">
        <v>616</v>
      </c>
      <c r="C147" s="126">
        <v>16.600625452037267</v>
      </c>
      <c r="D147" s="127">
        <v>81.169422569999995</v>
      </c>
      <c r="E147" s="127">
        <v>96.156571499999998</v>
      </c>
      <c r="F147" s="127">
        <v>68.55507618</v>
      </c>
      <c r="G147" s="127">
        <v>1347.46318224271</v>
      </c>
      <c r="H147" s="127">
        <v>1622.25703726953</v>
      </c>
      <c r="I147" s="127">
        <v>1124.7703732877401</v>
      </c>
    </row>
    <row r="148" spans="1:9">
      <c r="A148" s="125" t="s">
        <v>563</v>
      </c>
      <c r="B148" s="125" t="s">
        <v>616</v>
      </c>
      <c r="C148" s="126">
        <v>18.606884720121354</v>
      </c>
      <c r="D148" s="127">
        <v>295.8353927</v>
      </c>
      <c r="E148" s="127">
        <v>326.27697910000001</v>
      </c>
      <c r="F148" s="127">
        <v>262.98118019999998</v>
      </c>
      <c r="G148" s="127">
        <v>5504.5750481007299</v>
      </c>
      <c r="H148" s="127">
        <v>6169.8238649307395</v>
      </c>
      <c r="I148" s="127">
        <v>4801.9780565896799</v>
      </c>
    </row>
    <row r="149" spans="1:9">
      <c r="A149" s="125" t="s">
        <v>27</v>
      </c>
      <c r="B149" s="125" t="s">
        <v>616</v>
      </c>
      <c r="C149" s="126">
        <v>27.005479101901901</v>
      </c>
      <c r="D149" s="127">
        <v>2272.554975</v>
      </c>
      <c r="E149" s="127">
        <v>2938.5049140000001</v>
      </c>
      <c r="F149" s="127">
        <v>1745.4765440000001</v>
      </c>
      <c r="G149" s="127">
        <v>61371.435885285697</v>
      </c>
      <c r="H149" s="127">
        <v>82076.827544404499</v>
      </c>
      <c r="I149" s="127">
        <v>45210.225650123997</v>
      </c>
    </row>
    <row r="150" spans="1:9">
      <c r="A150" s="125" t="s">
        <v>319</v>
      </c>
      <c r="B150" s="125" t="s">
        <v>616</v>
      </c>
      <c r="C150" s="126">
        <v>16.722134142354626</v>
      </c>
      <c r="D150" s="127">
        <v>2109.3609649999999</v>
      </c>
      <c r="E150" s="127">
        <v>2520.3670280000001</v>
      </c>
      <c r="F150" s="127">
        <v>1737.5790469999999</v>
      </c>
      <c r="G150" s="127">
        <v>35273.0170113766</v>
      </c>
      <c r="H150" s="127">
        <v>43146.232097421504</v>
      </c>
      <c r="I150" s="127">
        <v>28432.569110157699</v>
      </c>
    </row>
    <row r="151" spans="1:9">
      <c r="A151" s="125" t="s">
        <v>317</v>
      </c>
      <c r="B151" s="125" t="s">
        <v>616</v>
      </c>
      <c r="C151" s="126">
        <v>23.757041092042662</v>
      </c>
      <c r="D151" s="127">
        <v>11148.69024</v>
      </c>
      <c r="E151" s="127">
        <v>15413.40589</v>
      </c>
      <c r="F151" s="127">
        <v>7989.8695429999998</v>
      </c>
      <c r="G151" s="127">
        <v>264859.89215413498</v>
      </c>
      <c r="H151" s="127">
        <v>370905.515996198</v>
      </c>
      <c r="I151" s="127">
        <v>185294.01244418099</v>
      </c>
    </row>
    <row r="152" spans="1:9">
      <c r="A152" s="125" t="s">
        <v>582</v>
      </c>
      <c r="B152" s="125" t="s">
        <v>616</v>
      </c>
      <c r="C152" s="126">
        <v>18.05240468374393</v>
      </c>
      <c r="D152" s="127">
        <v>11482.937320000001</v>
      </c>
      <c r="E152" s="127">
        <v>12763.47365</v>
      </c>
      <c r="F152" s="127">
        <v>10201.55111</v>
      </c>
      <c r="G152" s="127">
        <v>207294.63145870599</v>
      </c>
      <c r="H152" s="127">
        <v>232482.17162925901</v>
      </c>
      <c r="I152" s="127">
        <v>182727.86125400799</v>
      </c>
    </row>
    <row r="153" spans="1:9">
      <c r="A153" s="125" t="s">
        <v>569</v>
      </c>
      <c r="B153" s="125" t="s">
        <v>616</v>
      </c>
      <c r="C153" s="126">
        <v>15.019047304786337</v>
      </c>
      <c r="D153" s="127">
        <v>17777.390770000002</v>
      </c>
      <c r="E153" s="127">
        <v>21446.436969999999</v>
      </c>
      <c r="F153" s="127">
        <v>14344.0995</v>
      </c>
      <c r="G153" s="127">
        <v>266999.47293030203</v>
      </c>
      <c r="H153" s="127">
        <v>325954.268992375</v>
      </c>
      <c r="I153" s="127">
        <v>212359.65971719701</v>
      </c>
    </row>
    <row r="154" spans="1:9">
      <c r="A154" s="125" t="s">
        <v>337</v>
      </c>
      <c r="B154" s="125" t="s">
        <v>616</v>
      </c>
      <c r="C154" s="126">
        <v>18.380532301900267</v>
      </c>
      <c r="D154" s="127">
        <v>106311.0607</v>
      </c>
      <c r="E154" s="127">
        <v>120365.0477</v>
      </c>
      <c r="F154" s="127">
        <v>91979.690629999997</v>
      </c>
      <c r="G154" s="127">
        <v>1954053.8852456301</v>
      </c>
      <c r="H154" s="127">
        <v>2240126.4016859299</v>
      </c>
      <c r="I154" s="127">
        <v>1687606.61195452</v>
      </c>
    </row>
    <row r="155" spans="1:9">
      <c r="A155" s="125" t="s">
        <v>93</v>
      </c>
      <c r="B155" s="125" t="s">
        <v>616</v>
      </c>
      <c r="C155" s="126">
        <v>20.78225962690108</v>
      </c>
      <c r="D155" s="127">
        <v>1373.772187</v>
      </c>
      <c r="E155" s="127">
        <v>1670.372206</v>
      </c>
      <c r="F155" s="127">
        <v>1097.8072480000001</v>
      </c>
      <c r="G155" s="127">
        <v>28550.090258449702</v>
      </c>
      <c r="H155" s="127">
        <v>36398.480128288596</v>
      </c>
      <c r="I155" s="127">
        <v>22115.714463271499</v>
      </c>
    </row>
    <row r="156" spans="1:9">
      <c r="A156" s="125" t="s">
        <v>251</v>
      </c>
      <c r="B156" s="125" t="s">
        <v>616</v>
      </c>
      <c r="C156" s="126">
        <v>13.141946962748401</v>
      </c>
      <c r="D156" s="127">
        <v>436.29556739999998</v>
      </c>
      <c r="E156" s="127">
        <v>482.75043729999999</v>
      </c>
      <c r="F156" s="127">
        <v>368.13998120000002</v>
      </c>
      <c r="G156" s="127">
        <v>5733.7732068530204</v>
      </c>
      <c r="H156" s="127">
        <v>6294.7596936737</v>
      </c>
      <c r="I156" s="127">
        <v>5054.69376226857</v>
      </c>
    </row>
    <row r="157" spans="1:9">
      <c r="A157" s="125" t="s">
        <v>572</v>
      </c>
      <c r="B157" s="125" t="s">
        <v>616</v>
      </c>
      <c r="C157" s="126">
        <v>14.943920520159091</v>
      </c>
      <c r="D157" s="127">
        <v>28280.69843</v>
      </c>
      <c r="E157" s="127">
        <v>32634.654490000001</v>
      </c>
      <c r="F157" s="127">
        <v>23997.73761</v>
      </c>
      <c r="G157" s="127">
        <v>422624.50959250802</v>
      </c>
      <c r="H157" s="127">
        <v>481840.461150282</v>
      </c>
      <c r="I157" s="127">
        <v>373375.46446019399</v>
      </c>
    </row>
    <row r="158" spans="1:9">
      <c r="A158" s="125" t="s">
        <v>568</v>
      </c>
      <c r="B158" s="125" t="s">
        <v>616</v>
      </c>
      <c r="C158" s="126">
        <v>16.403993091287123</v>
      </c>
      <c r="D158" s="127">
        <v>16672.300630000002</v>
      </c>
      <c r="E158" s="127">
        <v>20667.4385</v>
      </c>
      <c r="F158" s="127">
        <v>13459.99554</v>
      </c>
      <c r="G158" s="127">
        <v>273492.30435038201</v>
      </c>
      <c r="H158" s="127">
        <v>346938.55743866699</v>
      </c>
      <c r="I158" s="127">
        <v>216328.52709014699</v>
      </c>
    </row>
    <row r="159" spans="1:9">
      <c r="A159" s="125" t="s">
        <v>161</v>
      </c>
      <c r="B159" s="125" t="s">
        <v>616</v>
      </c>
      <c r="C159" s="126">
        <v>22.952919234704595</v>
      </c>
      <c r="D159" s="127">
        <v>23742.58382</v>
      </c>
      <c r="E159" s="127">
        <v>28810.978520000001</v>
      </c>
      <c r="F159" s="127">
        <v>18714.35989</v>
      </c>
      <c r="G159" s="127">
        <v>544961.60884366406</v>
      </c>
      <c r="H159" s="127">
        <v>675872.39555475395</v>
      </c>
      <c r="I159" s="127">
        <v>424209.97762026999</v>
      </c>
    </row>
    <row r="160" spans="1:9">
      <c r="A160" s="125" t="s">
        <v>155</v>
      </c>
      <c r="B160" s="125" t="s">
        <v>616</v>
      </c>
      <c r="C160" s="126">
        <v>24.121252478903358</v>
      </c>
      <c r="D160" s="127">
        <v>1519123.8459999999</v>
      </c>
      <c r="E160" s="127">
        <v>1745628.963</v>
      </c>
      <c r="F160" s="127">
        <v>1311371.821</v>
      </c>
      <c r="G160" s="127">
        <v>36643169.836088702</v>
      </c>
      <c r="H160" s="127">
        <v>42216803.212322399</v>
      </c>
      <c r="I160" s="127">
        <v>31429821.7318056</v>
      </c>
    </row>
    <row r="161" spans="1:9">
      <c r="A161" s="125" t="s">
        <v>207</v>
      </c>
      <c r="B161" s="125" t="s">
        <v>616</v>
      </c>
      <c r="C161" s="126">
        <v>18.685451537089776</v>
      </c>
      <c r="D161" s="127">
        <v>12251.41972</v>
      </c>
      <c r="E161" s="127">
        <v>14092.28882</v>
      </c>
      <c r="F161" s="127">
        <v>8865.7277400000003</v>
      </c>
      <c r="G161" s="127">
        <v>228923.309438606</v>
      </c>
      <c r="H161" s="127">
        <v>265747.98377042997</v>
      </c>
      <c r="I161" s="127">
        <v>167535.282281035</v>
      </c>
    </row>
    <row r="162" spans="1:9">
      <c r="A162" s="125" t="s">
        <v>584</v>
      </c>
      <c r="B162" s="125" t="s">
        <v>616</v>
      </c>
      <c r="C162" s="126">
        <v>21.494502261770513</v>
      </c>
      <c r="D162" s="127">
        <v>320.38661530000002</v>
      </c>
      <c r="E162" s="127">
        <v>374.40669530000002</v>
      </c>
      <c r="F162" s="127">
        <v>273.40862620000001</v>
      </c>
      <c r="G162" s="127">
        <v>6886.55082720685</v>
      </c>
      <c r="H162" s="127">
        <v>8109.2112938127002</v>
      </c>
      <c r="I162" s="127">
        <v>5864.4732323852204</v>
      </c>
    </row>
    <row r="163" spans="1:9">
      <c r="A163" s="125" t="s">
        <v>343</v>
      </c>
      <c r="B163" s="125" t="s">
        <v>616</v>
      </c>
      <c r="C163" s="126">
        <v>16.859381417102071</v>
      </c>
      <c r="D163" s="127">
        <v>45371.187749999997</v>
      </c>
      <c r="E163" s="127">
        <v>48541.675280000003</v>
      </c>
      <c r="F163" s="127">
        <v>41257.055059999999</v>
      </c>
      <c r="G163" s="127">
        <v>764930.15962419903</v>
      </c>
      <c r="H163" s="127">
        <v>807022.13039549999</v>
      </c>
      <c r="I163" s="127">
        <v>715094.01049471297</v>
      </c>
    </row>
    <row r="164" spans="1:9">
      <c r="A164" s="125" t="s">
        <v>561</v>
      </c>
      <c r="B164" s="125" t="s">
        <v>616</v>
      </c>
      <c r="C164" s="126">
        <v>19.621976945972527</v>
      </c>
      <c r="D164" s="127">
        <v>74640.060689999998</v>
      </c>
      <c r="E164" s="127">
        <v>88926.254660000006</v>
      </c>
      <c r="F164" s="127">
        <v>61449.945440000003</v>
      </c>
      <c r="G164" s="127">
        <v>1464585.5501051701</v>
      </c>
      <c r="H164" s="127">
        <v>1805364.24754149</v>
      </c>
      <c r="I164" s="127">
        <v>1170385.14992698</v>
      </c>
    </row>
    <row r="165" spans="1:9">
      <c r="A165" s="125" t="s">
        <v>95</v>
      </c>
      <c r="B165" s="125" t="s">
        <v>616</v>
      </c>
      <c r="C165" s="126">
        <v>20.567935848173033</v>
      </c>
      <c r="D165" s="127">
        <v>30470.116620000001</v>
      </c>
      <c r="E165" s="127">
        <v>32797.594969999998</v>
      </c>
      <c r="F165" s="127">
        <v>27595.62988</v>
      </c>
      <c r="G165" s="127">
        <v>626707.40392651095</v>
      </c>
      <c r="H165" s="127">
        <v>678246.76450030506</v>
      </c>
      <c r="I165" s="127">
        <v>564619.96155128698</v>
      </c>
    </row>
    <row r="166" spans="1:9">
      <c r="A166" s="125" t="s">
        <v>145</v>
      </c>
      <c r="B166" s="125" t="s">
        <v>616</v>
      </c>
      <c r="C166" s="126">
        <v>23.992458514456771</v>
      </c>
      <c r="D166" s="127">
        <v>4905.5308590000004</v>
      </c>
      <c r="E166" s="127">
        <v>6127.8908700000002</v>
      </c>
      <c r="F166" s="127">
        <v>3934.2974260000001</v>
      </c>
      <c r="G166" s="127">
        <v>117695.745625945</v>
      </c>
      <c r="H166" s="127">
        <v>150171.35247882901</v>
      </c>
      <c r="I166" s="127">
        <v>92121.291549536894</v>
      </c>
    </row>
    <row r="167" spans="1:9">
      <c r="A167" s="125" t="s">
        <v>567</v>
      </c>
      <c r="B167" s="125" t="s">
        <v>616</v>
      </c>
      <c r="C167" s="126">
        <v>21.738071782828985</v>
      </c>
      <c r="D167" s="127">
        <v>2.3085919939999999</v>
      </c>
      <c r="E167" s="127">
        <v>2.858070321</v>
      </c>
      <c r="F167" s="127">
        <v>1.88744914</v>
      </c>
      <c r="G167" s="127">
        <v>50.184338482836303</v>
      </c>
      <c r="H167" s="127">
        <v>64.173146926708696</v>
      </c>
      <c r="I167" s="127">
        <v>39.233259664254703</v>
      </c>
    </row>
    <row r="168" spans="1:9">
      <c r="A168" s="125" t="s">
        <v>225</v>
      </c>
      <c r="B168" s="125" t="s">
        <v>616</v>
      </c>
      <c r="C168" s="126">
        <v>16.421065687289005</v>
      </c>
      <c r="D168" s="127">
        <v>54617.859700000001</v>
      </c>
      <c r="E168" s="127">
        <v>66662.762430000002</v>
      </c>
      <c r="F168" s="127">
        <v>44896.817499999997</v>
      </c>
      <c r="G168" s="127">
        <v>896883.46183283499</v>
      </c>
      <c r="H168" s="127">
        <v>1117603.7517394901</v>
      </c>
      <c r="I168" s="127">
        <v>728622.46004843595</v>
      </c>
    </row>
    <row r="169" spans="1:9">
      <c r="A169" s="125" t="s">
        <v>31</v>
      </c>
      <c r="B169" s="125" t="s">
        <v>616</v>
      </c>
      <c r="C169" s="126">
        <v>23.152912069005321</v>
      </c>
      <c r="D169" s="127">
        <v>13716.646119999999</v>
      </c>
      <c r="E169" s="127">
        <v>17133.308580000001</v>
      </c>
      <c r="F169" s="127">
        <v>10677.83604</v>
      </c>
      <c r="G169" s="127">
        <v>317580.30149802298</v>
      </c>
      <c r="H169" s="127">
        <v>403511.65103860898</v>
      </c>
      <c r="I169" s="127">
        <v>247478.010107168</v>
      </c>
    </row>
    <row r="170" spans="1:9">
      <c r="A170" s="125" t="s">
        <v>89</v>
      </c>
      <c r="B170" s="125" t="s">
        <v>616</v>
      </c>
      <c r="C170" s="126">
        <v>24.523865709483324</v>
      </c>
      <c r="D170" s="127">
        <v>548.81841120000001</v>
      </c>
      <c r="E170" s="127">
        <v>734.30315959999996</v>
      </c>
      <c r="F170" s="127">
        <v>405.24696440000002</v>
      </c>
      <c r="G170" s="127">
        <v>13459.1490151608</v>
      </c>
      <c r="H170" s="127">
        <v>18608.924427558901</v>
      </c>
      <c r="I170" s="127">
        <v>9571.1106948697507</v>
      </c>
    </row>
    <row r="171" spans="1:9">
      <c r="A171" s="125" t="s">
        <v>581</v>
      </c>
      <c r="B171" s="125" t="s">
        <v>616</v>
      </c>
      <c r="C171" s="126">
        <v>23.723566759232188</v>
      </c>
      <c r="D171" s="127">
        <v>5674.8064439999998</v>
      </c>
      <c r="E171" s="127">
        <v>6808.9704339999998</v>
      </c>
      <c r="F171" s="127">
        <v>4637.4447030000001</v>
      </c>
      <c r="G171" s="127">
        <v>134626.64951995501</v>
      </c>
      <c r="H171" s="127">
        <v>166973.66511597601</v>
      </c>
      <c r="I171" s="127">
        <v>105195.564503516</v>
      </c>
    </row>
    <row r="172" spans="1:9">
      <c r="A172" s="125" t="s">
        <v>367</v>
      </c>
      <c r="B172" s="125" t="s">
        <v>616</v>
      </c>
      <c r="C172" s="126">
        <v>14.372345264138865</v>
      </c>
      <c r="D172" s="127">
        <v>48774.051809999997</v>
      </c>
      <c r="E172" s="127">
        <v>52708.674420000003</v>
      </c>
      <c r="F172" s="127">
        <v>42888.848480000001</v>
      </c>
      <c r="G172" s="127">
        <v>700997.51254431705</v>
      </c>
      <c r="H172" s="127">
        <v>743300.19553544896</v>
      </c>
      <c r="I172" s="127">
        <v>643397.47590953798</v>
      </c>
    </row>
    <row r="173" spans="1:9">
      <c r="A173" s="125" t="s">
        <v>29</v>
      </c>
      <c r="B173" s="125" t="s">
        <v>616</v>
      </c>
      <c r="C173" s="126">
        <v>22.158716608735805</v>
      </c>
      <c r="D173" s="127">
        <v>28409.128700000001</v>
      </c>
      <c r="E173" s="127">
        <v>35645.20998</v>
      </c>
      <c r="F173" s="127">
        <v>21139.413830000001</v>
      </c>
      <c r="G173" s="127">
        <v>629509.83196440304</v>
      </c>
      <c r="H173" s="127">
        <v>797646.90734425804</v>
      </c>
      <c r="I173" s="127">
        <v>467197.48597117502</v>
      </c>
    </row>
    <row r="174" spans="1:9">
      <c r="A174" s="125" t="s">
        <v>117</v>
      </c>
      <c r="B174" s="125" t="s">
        <v>616</v>
      </c>
      <c r="C174" s="126">
        <v>19.41159264710365</v>
      </c>
      <c r="D174" s="127">
        <v>1826.641715</v>
      </c>
      <c r="E174" s="127">
        <v>2256.077898</v>
      </c>
      <c r="F174" s="127">
        <v>1485.5499580000001</v>
      </c>
      <c r="G174" s="127">
        <v>35458.024883786798</v>
      </c>
      <c r="H174" s="127">
        <v>45796.708731371597</v>
      </c>
      <c r="I174" s="127">
        <v>27040.778100617299</v>
      </c>
    </row>
    <row r="175" spans="1:9">
      <c r="A175" s="125" t="s">
        <v>169</v>
      </c>
      <c r="B175" s="125" t="s">
        <v>616</v>
      </c>
      <c r="C175" s="126">
        <v>22.379889260269611</v>
      </c>
      <c r="D175" s="127">
        <v>11456.15826</v>
      </c>
      <c r="E175" s="127">
        <v>13756.896640000001</v>
      </c>
      <c r="F175" s="127">
        <v>9345.9085520000008</v>
      </c>
      <c r="G175" s="127">
        <v>256387.55320692301</v>
      </c>
      <c r="H175" s="127">
        <v>316215.987261931</v>
      </c>
      <c r="I175" s="127">
        <v>202015.307762718</v>
      </c>
    </row>
    <row r="176" spans="1:9">
      <c r="A176" s="125" t="s">
        <v>47</v>
      </c>
      <c r="B176" s="125" t="s">
        <v>616</v>
      </c>
      <c r="C176" s="126">
        <v>22.611416066498428</v>
      </c>
      <c r="D176" s="127">
        <v>2491.3553619999998</v>
      </c>
      <c r="E176" s="127">
        <v>3378.4035279999998</v>
      </c>
      <c r="F176" s="127">
        <v>1743.791064</v>
      </c>
      <c r="G176" s="127">
        <v>56333.072659683799</v>
      </c>
      <c r="H176" s="127">
        <v>79801.844875816794</v>
      </c>
      <c r="I176" s="127">
        <v>38319.7227539292</v>
      </c>
    </row>
    <row r="177" spans="1:9">
      <c r="A177" s="125" t="s">
        <v>79</v>
      </c>
      <c r="B177" s="125" t="s">
        <v>616</v>
      </c>
      <c r="C177" s="126">
        <v>22.828939942899101</v>
      </c>
      <c r="D177" s="127">
        <v>7826.8050400000002</v>
      </c>
      <c r="E177" s="127">
        <v>10362.77094</v>
      </c>
      <c r="F177" s="127">
        <v>6177.0516619999999</v>
      </c>
      <c r="G177" s="127">
        <v>178677.66220294</v>
      </c>
      <c r="H177" s="127">
        <v>242636.93055324099</v>
      </c>
      <c r="I177" s="127">
        <v>139408.76294888501</v>
      </c>
    </row>
    <row r="178" spans="1:9">
      <c r="A178" s="125" t="s">
        <v>355</v>
      </c>
      <c r="B178" s="125" t="s">
        <v>616</v>
      </c>
      <c r="C178" s="126">
        <v>23.348245223582275</v>
      </c>
      <c r="D178" s="127">
        <v>1047.0722490000001</v>
      </c>
      <c r="E178" s="127">
        <v>1293.5668639999999</v>
      </c>
      <c r="F178" s="127">
        <v>836.52744959999995</v>
      </c>
      <c r="G178" s="127">
        <v>24447.2996364598</v>
      </c>
      <c r="H178" s="127">
        <v>30803.1849161928</v>
      </c>
      <c r="I178" s="127">
        <v>19121.376911937801</v>
      </c>
    </row>
    <row r="179" spans="1:9">
      <c r="A179" s="125" t="s">
        <v>181</v>
      </c>
      <c r="B179" s="125" t="s">
        <v>616</v>
      </c>
      <c r="C179" s="126">
        <v>18.386698823580776</v>
      </c>
      <c r="D179" s="127">
        <v>3833.2770289999999</v>
      </c>
      <c r="E179" s="127">
        <v>4135.3593170000004</v>
      </c>
      <c r="F179" s="127">
        <v>3362.5106810000002</v>
      </c>
      <c r="G179" s="127">
        <v>70481.310239573504</v>
      </c>
      <c r="H179" s="127">
        <v>75708.077193810299</v>
      </c>
      <c r="I179" s="127">
        <v>64631.888836272898</v>
      </c>
    </row>
    <row r="180" spans="1:9">
      <c r="A180" s="125" t="s">
        <v>185</v>
      </c>
      <c r="B180" s="125" t="s">
        <v>616</v>
      </c>
      <c r="C180" s="126">
        <v>21.664583670846966</v>
      </c>
      <c r="D180" s="127">
        <v>1020.8450350000001</v>
      </c>
      <c r="E180" s="127">
        <v>1272.758973</v>
      </c>
      <c r="F180" s="127">
        <v>768.95737429999997</v>
      </c>
      <c r="G180" s="127">
        <v>22116.182675726199</v>
      </c>
      <c r="H180" s="127">
        <v>28741.249638147801</v>
      </c>
      <c r="I180" s="127">
        <v>15883.192847546699</v>
      </c>
    </row>
    <row r="181" spans="1:9">
      <c r="A181" s="125" t="s">
        <v>133</v>
      </c>
      <c r="B181" s="125" t="s">
        <v>616</v>
      </c>
      <c r="C181" s="126">
        <v>22.035755709562668</v>
      </c>
      <c r="D181" s="127">
        <v>13512.92139</v>
      </c>
      <c r="E181" s="127">
        <v>16248.309579999999</v>
      </c>
      <c r="F181" s="127">
        <v>11366.26129</v>
      </c>
      <c r="G181" s="127">
        <v>297767.43467256398</v>
      </c>
      <c r="H181" s="127">
        <v>365609.41281226999</v>
      </c>
      <c r="I181" s="127">
        <v>243918.856944339</v>
      </c>
    </row>
    <row r="182" spans="1:9">
      <c r="A182" s="125" t="s">
        <v>81</v>
      </c>
      <c r="B182" s="125" t="s">
        <v>616</v>
      </c>
      <c r="C182" s="126">
        <v>21.138742011564553</v>
      </c>
      <c r="D182" s="127">
        <v>72011.524189999996</v>
      </c>
      <c r="E182" s="127">
        <v>84500.531229999993</v>
      </c>
      <c r="F182" s="127">
        <v>56906.327069999999</v>
      </c>
      <c r="G182" s="127">
        <v>1522233.03171195</v>
      </c>
      <c r="H182" s="127">
        <v>1863727.5543786399</v>
      </c>
      <c r="I182" s="127">
        <v>1164291.10500876</v>
      </c>
    </row>
    <row r="183" spans="1:9">
      <c r="A183" s="125" t="s">
        <v>163</v>
      </c>
      <c r="B183" s="125" t="s">
        <v>616</v>
      </c>
      <c r="C183" s="126">
        <v>27.667319603303035</v>
      </c>
      <c r="D183" s="127">
        <v>183409.43429999999</v>
      </c>
      <c r="E183" s="127">
        <v>220359.18950000001</v>
      </c>
      <c r="F183" s="127">
        <v>152232.53700000001</v>
      </c>
      <c r="G183" s="127">
        <v>5074447.4370391099</v>
      </c>
      <c r="H183" s="127">
        <v>6177744.5867876904</v>
      </c>
      <c r="I183" s="127">
        <v>4164768.8099662298</v>
      </c>
    </row>
    <row r="184" spans="1:9">
      <c r="A184" s="125" t="s">
        <v>562</v>
      </c>
      <c r="B184" s="125" t="s">
        <v>616</v>
      </c>
      <c r="C184" s="126">
        <v>20.144517255514572</v>
      </c>
      <c r="D184" s="127">
        <v>36194.448230000002</v>
      </c>
      <c r="E184" s="127">
        <v>46066.611530000002</v>
      </c>
      <c r="F184" s="127">
        <v>28429.711510000001</v>
      </c>
      <c r="G184" s="127">
        <v>729119.68692306394</v>
      </c>
      <c r="H184" s="127">
        <v>943014.42130961595</v>
      </c>
      <c r="I184" s="127">
        <v>557023.63545963098</v>
      </c>
    </row>
    <row r="185" spans="1:9">
      <c r="A185" s="125" t="s">
        <v>375</v>
      </c>
      <c r="B185" s="125" t="s">
        <v>616</v>
      </c>
      <c r="C185" s="126">
        <v>26.338515457670812</v>
      </c>
      <c r="D185" s="127">
        <v>1574.6412829999999</v>
      </c>
      <c r="E185" s="127">
        <v>1939.1246389999999</v>
      </c>
      <c r="F185" s="127">
        <v>1255.8144890000001</v>
      </c>
      <c r="G185" s="127">
        <v>41473.713772582101</v>
      </c>
      <c r="H185" s="127">
        <v>51588.964017955601</v>
      </c>
      <c r="I185" s="127">
        <v>32455.772912940902</v>
      </c>
    </row>
    <row r="186" spans="1:9">
      <c r="A186" s="125" t="s">
        <v>579</v>
      </c>
      <c r="B186" s="125" t="s">
        <v>616</v>
      </c>
      <c r="C186" s="126">
        <v>12.583533713447196</v>
      </c>
      <c r="D186" s="127">
        <v>79.685496540000003</v>
      </c>
      <c r="E186" s="127">
        <v>92.151966860000002</v>
      </c>
      <c r="F186" s="127">
        <v>64.1333585</v>
      </c>
      <c r="G186" s="127">
        <v>1002.72513218387</v>
      </c>
      <c r="H186" s="127">
        <v>1175.0487837056</v>
      </c>
      <c r="I186" s="127">
        <v>797.07889610211498</v>
      </c>
    </row>
    <row r="187" spans="1:9">
      <c r="A187" s="125" t="s">
        <v>273</v>
      </c>
      <c r="B187" s="125" t="s">
        <v>616</v>
      </c>
      <c r="C187" s="126">
        <v>12.10548714941646</v>
      </c>
      <c r="D187" s="127">
        <v>101158.7175</v>
      </c>
      <c r="E187" s="127">
        <v>111561.4546</v>
      </c>
      <c r="F187" s="127">
        <v>85415.456850000002</v>
      </c>
      <c r="G187" s="127">
        <v>1224575.5547477</v>
      </c>
      <c r="H187" s="127">
        <v>1324648.50491205</v>
      </c>
      <c r="I187" s="127">
        <v>1079704.17207234</v>
      </c>
    </row>
    <row r="188" spans="1:9">
      <c r="A188" s="125" t="s">
        <v>275</v>
      </c>
      <c r="B188" s="125" t="s">
        <v>616</v>
      </c>
      <c r="C188" s="126">
        <v>14.129011511952603</v>
      </c>
      <c r="D188" s="127">
        <v>919.96952769999996</v>
      </c>
      <c r="E188" s="127">
        <v>1017.210501</v>
      </c>
      <c r="F188" s="127">
        <v>794.81078300000001</v>
      </c>
      <c r="G188" s="127">
        <v>12998.260047518899</v>
      </c>
      <c r="H188" s="127">
        <v>14385.817188291599</v>
      </c>
      <c r="I188" s="127">
        <v>11619.2950009053</v>
      </c>
    </row>
    <row r="189" spans="1:9">
      <c r="A189" s="125" t="s">
        <v>119</v>
      </c>
      <c r="B189" s="125" t="s">
        <v>616</v>
      </c>
      <c r="C189" s="126">
        <v>22.861300805125257</v>
      </c>
      <c r="D189" s="127">
        <v>6756.2628770000001</v>
      </c>
      <c r="E189" s="127">
        <v>8649.0721020000001</v>
      </c>
      <c r="F189" s="127">
        <v>5241.5348100000001</v>
      </c>
      <c r="G189" s="127">
        <v>154456.957949598</v>
      </c>
      <c r="H189" s="127">
        <v>205169.966225927</v>
      </c>
      <c r="I189" s="127">
        <v>115677.89438116799</v>
      </c>
    </row>
    <row r="190" spans="1:9">
      <c r="A190" s="125" t="s">
        <v>97</v>
      </c>
      <c r="B190" s="125" t="s">
        <v>616</v>
      </c>
      <c r="C190" s="126">
        <v>22.048096808976492</v>
      </c>
      <c r="D190" s="127">
        <v>4432.0880639999996</v>
      </c>
      <c r="E190" s="127">
        <v>5561.0484880000004</v>
      </c>
      <c r="F190" s="127">
        <v>3575.4254470000001</v>
      </c>
      <c r="G190" s="127">
        <v>97719.106700981196</v>
      </c>
      <c r="H190" s="127">
        <v>126436.436055</v>
      </c>
      <c r="I190" s="127">
        <v>75689.221103024101</v>
      </c>
    </row>
    <row r="191" spans="1:9">
      <c r="A191" s="125" t="s">
        <v>383</v>
      </c>
      <c r="B191" s="125" t="s">
        <v>616</v>
      </c>
      <c r="C191" s="126">
        <v>31.561731628777864</v>
      </c>
      <c r="D191" s="127">
        <v>157.60529389999999</v>
      </c>
      <c r="E191" s="127">
        <v>196.2802427</v>
      </c>
      <c r="F191" s="127">
        <v>125.3972547</v>
      </c>
      <c r="G191" s="127">
        <v>4974.2959893464604</v>
      </c>
      <c r="H191" s="127">
        <v>6305.1320883768503</v>
      </c>
      <c r="I191" s="127">
        <v>3931.93101098958</v>
      </c>
    </row>
    <row r="192" spans="1:9">
      <c r="A192" s="125" t="s">
        <v>339</v>
      </c>
      <c r="B192" s="125" t="s">
        <v>616</v>
      </c>
      <c r="C192" s="126">
        <v>17.979060515917954</v>
      </c>
      <c r="D192" s="127">
        <v>5091.0648870000005</v>
      </c>
      <c r="E192" s="127">
        <v>5799.6390309999997</v>
      </c>
      <c r="F192" s="127">
        <v>4368.9054249999999</v>
      </c>
      <c r="G192" s="127">
        <v>91532.563693838005</v>
      </c>
      <c r="H192" s="127">
        <v>107616.48129568499</v>
      </c>
      <c r="I192" s="127">
        <v>76208.638222308393</v>
      </c>
    </row>
    <row r="193" spans="1:9">
      <c r="A193" s="125" t="s">
        <v>577</v>
      </c>
      <c r="B193" s="125" t="s">
        <v>616</v>
      </c>
      <c r="C193" s="126">
        <v>20.977584748975634</v>
      </c>
      <c r="D193" s="127">
        <v>4.4206965169999997</v>
      </c>
      <c r="E193" s="127">
        <v>5.2171814909999998</v>
      </c>
      <c r="F193" s="127">
        <v>3.5600736319999999</v>
      </c>
      <c r="G193" s="127">
        <v>92.735535834868898</v>
      </c>
      <c r="H193" s="127">
        <v>111.87570427737001</v>
      </c>
      <c r="I193" s="127">
        <v>72.859615466263406</v>
      </c>
    </row>
    <row r="194" spans="1:9">
      <c r="A194" s="125" t="s">
        <v>347</v>
      </c>
      <c r="B194" s="125" t="s">
        <v>616</v>
      </c>
      <c r="C194" s="126">
        <v>20.873816828929016</v>
      </c>
      <c r="D194" s="127">
        <v>171246.3412</v>
      </c>
      <c r="E194" s="127">
        <v>180511.22560000001</v>
      </c>
      <c r="F194" s="127">
        <v>156180.041</v>
      </c>
      <c r="G194" s="127">
        <v>3574564.7588330801</v>
      </c>
      <c r="H194" s="127">
        <v>3746406.2128171399</v>
      </c>
      <c r="I194" s="127">
        <v>3366850.4426311199</v>
      </c>
    </row>
    <row r="195" spans="1:9">
      <c r="A195" s="125" t="s">
        <v>137</v>
      </c>
      <c r="B195" s="125" t="s">
        <v>616</v>
      </c>
      <c r="C195" s="126">
        <v>23.460447320159094</v>
      </c>
      <c r="D195" s="127">
        <v>75500.647809999995</v>
      </c>
      <c r="E195" s="127">
        <v>86056.6639</v>
      </c>
      <c r="F195" s="127">
        <v>65705.822450000007</v>
      </c>
      <c r="G195" s="127">
        <v>1771278.97058439</v>
      </c>
      <c r="H195" s="127">
        <v>2054416.34680883</v>
      </c>
      <c r="I195" s="127">
        <v>1518826.4409837499</v>
      </c>
    </row>
    <row r="196" spans="1:9">
      <c r="A196" s="125" t="s">
        <v>283</v>
      </c>
      <c r="B196" s="125" t="s">
        <v>616</v>
      </c>
      <c r="C196" s="126">
        <v>15.491677986321237</v>
      </c>
      <c r="D196" s="127">
        <v>28365.381440000001</v>
      </c>
      <c r="E196" s="127">
        <v>33585.295559999999</v>
      </c>
      <c r="F196" s="127">
        <v>23576.22235</v>
      </c>
      <c r="G196" s="127">
        <v>439427.355227653</v>
      </c>
      <c r="H196" s="127">
        <v>531158.52141631802</v>
      </c>
      <c r="I196" s="127">
        <v>357774.19844700297</v>
      </c>
    </row>
    <row r="197" spans="1:9">
      <c r="A197" s="125" t="s">
        <v>37</v>
      </c>
      <c r="B197" s="125" t="s">
        <v>616</v>
      </c>
      <c r="C197" s="126">
        <v>20.043047654018324</v>
      </c>
      <c r="D197" s="127">
        <v>1663.436031</v>
      </c>
      <c r="E197" s="127">
        <v>1977.24233</v>
      </c>
      <c r="F197" s="127">
        <v>1381.6507489999999</v>
      </c>
      <c r="G197" s="127">
        <v>33340.3276387441</v>
      </c>
      <c r="H197" s="127">
        <v>40194.0343176444</v>
      </c>
      <c r="I197" s="127">
        <v>27308.523888487402</v>
      </c>
    </row>
    <row r="198" spans="1:9">
      <c r="A198" s="125" t="s">
        <v>171</v>
      </c>
      <c r="B198" s="125" t="s">
        <v>616</v>
      </c>
      <c r="C198" s="126">
        <v>24.416647635967848</v>
      </c>
      <c r="D198" s="127">
        <v>245343.95809999999</v>
      </c>
      <c r="E198" s="127">
        <v>275665.76</v>
      </c>
      <c r="F198" s="127">
        <v>207414.42980000001</v>
      </c>
      <c r="G198" s="127">
        <v>5990476.9745413596</v>
      </c>
      <c r="H198" s="127">
        <v>6968792.3677291796</v>
      </c>
      <c r="I198" s="127">
        <v>4975667.3792731697</v>
      </c>
    </row>
    <row r="199" spans="1:9">
      <c r="A199" s="125" t="s">
        <v>564</v>
      </c>
      <c r="B199" s="125" t="s">
        <v>616</v>
      </c>
      <c r="C199" s="126">
        <v>15.514442081239384</v>
      </c>
      <c r="D199" s="127">
        <v>557648.78799999994</v>
      </c>
      <c r="E199" s="127">
        <v>594411.46299999999</v>
      </c>
      <c r="F199" s="127">
        <v>496860.40539999999</v>
      </c>
      <c r="G199" s="127">
        <v>8651609.8230993394</v>
      </c>
      <c r="H199" s="127">
        <v>9124125.7985999994</v>
      </c>
      <c r="I199" s="127">
        <v>8081018.9004730303</v>
      </c>
    </row>
    <row r="200" spans="1:9">
      <c r="A200" s="125" t="s">
        <v>426</v>
      </c>
      <c r="B200" s="125" t="s">
        <v>616</v>
      </c>
      <c r="C200" s="126">
        <v>30.31547744447932</v>
      </c>
      <c r="D200" s="127">
        <v>80.320063129999994</v>
      </c>
      <c r="E200" s="127">
        <v>106.988051</v>
      </c>
      <c r="F200" s="127">
        <v>60.212929729999999</v>
      </c>
      <c r="G200" s="127">
        <v>2434.9410621566699</v>
      </c>
      <c r="H200" s="127">
        <v>3308.1163471834602</v>
      </c>
      <c r="I200" s="127">
        <v>1788.2283655301401</v>
      </c>
    </row>
    <row r="201" spans="1:9">
      <c r="A201" s="125" t="s">
        <v>361</v>
      </c>
      <c r="B201" s="125" t="s">
        <v>616</v>
      </c>
      <c r="C201" s="126">
        <v>21.491810191963619</v>
      </c>
      <c r="D201" s="127">
        <v>607.54862070000001</v>
      </c>
      <c r="E201" s="127">
        <v>709.65792720000002</v>
      </c>
      <c r="F201" s="127">
        <v>509.46649489999999</v>
      </c>
      <c r="G201" s="127">
        <v>13057.3196384737</v>
      </c>
      <c r="H201" s="127">
        <v>15446.0112800241</v>
      </c>
      <c r="I201" s="127">
        <v>10869.3035136533</v>
      </c>
    </row>
    <row r="202" spans="1:9">
      <c r="A202" s="125" t="s">
        <v>209</v>
      </c>
      <c r="B202" s="125" t="s">
        <v>616</v>
      </c>
      <c r="C202" s="126">
        <v>23.819293871874287</v>
      </c>
      <c r="D202" s="127">
        <v>3411.6457110000001</v>
      </c>
      <c r="E202" s="127">
        <v>3828.4279849999998</v>
      </c>
      <c r="F202" s="127">
        <v>3045.7220739999998</v>
      </c>
      <c r="G202" s="127">
        <v>81262.991777028496</v>
      </c>
      <c r="H202" s="127">
        <v>93737.491765428698</v>
      </c>
      <c r="I202" s="127">
        <v>70632.412508983907</v>
      </c>
    </row>
    <row r="203" spans="1:9">
      <c r="A203" s="125" t="s">
        <v>591</v>
      </c>
      <c r="B203" s="125" t="s">
        <v>616</v>
      </c>
      <c r="C203" s="126">
        <v>24.156942597194874</v>
      </c>
      <c r="D203" s="127">
        <v>2796.8021920000001</v>
      </c>
      <c r="E203" s="127">
        <v>3720.6655839999999</v>
      </c>
      <c r="F203" s="127">
        <v>2094.4261029999998</v>
      </c>
      <c r="G203" s="127">
        <v>67562.190007852798</v>
      </c>
      <c r="H203" s="127">
        <v>92142.569573216402</v>
      </c>
      <c r="I203" s="127">
        <v>49195.575834491101</v>
      </c>
    </row>
    <row r="204" spans="1:9">
      <c r="A204" s="125" t="s">
        <v>135</v>
      </c>
      <c r="B204" s="125" t="s">
        <v>616</v>
      </c>
      <c r="C204" s="126">
        <v>21.11232486691539</v>
      </c>
      <c r="D204" s="127">
        <v>11305.28534</v>
      </c>
      <c r="E204" s="127">
        <v>13757.02738</v>
      </c>
      <c r="F204" s="127">
        <v>9342.9394119999997</v>
      </c>
      <c r="G204" s="127">
        <v>238680.856811256</v>
      </c>
      <c r="H204" s="127">
        <v>294975.82475309097</v>
      </c>
      <c r="I204" s="127">
        <v>194134.444894388</v>
      </c>
    </row>
    <row r="205" spans="1:9">
      <c r="A205" s="125" t="s">
        <v>321</v>
      </c>
      <c r="B205" s="125" t="s">
        <v>616</v>
      </c>
      <c r="C205" s="126">
        <v>17.94586543029148</v>
      </c>
      <c r="D205" s="127">
        <v>133.74086500000001</v>
      </c>
      <c r="E205" s="127">
        <v>153.77082110000001</v>
      </c>
      <c r="F205" s="127">
        <v>115.5988455</v>
      </c>
      <c r="G205" s="127">
        <v>2400.0955658207799</v>
      </c>
      <c r="H205" s="127">
        <v>2804.7595347348702</v>
      </c>
      <c r="I205" s="127">
        <v>2061.07231542711</v>
      </c>
    </row>
    <row r="206" spans="1:9">
      <c r="A206" s="125" t="s">
        <v>73</v>
      </c>
      <c r="B206" s="125" t="s">
        <v>616</v>
      </c>
      <c r="C206" s="126">
        <v>20.463361326529817</v>
      </c>
      <c r="D206" s="127">
        <v>124.77433360000001</v>
      </c>
      <c r="E206" s="127">
        <v>144.28226470000001</v>
      </c>
      <c r="F206" s="127">
        <v>101.185467</v>
      </c>
      <c r="G206" s="127">
        <v>2553.3022727337702</v>
      </c>
      <c r="H206" s="127">
        <v>3058.8815431701601</v>
      </c>
      <c r="I206" s="127">
        <v>1995.8416824399601</v>
      </c>
    </row>
    <row r="207" spans="1:9">
      <c r="A207" s="125" t="s">
        <v>61</v>
      </c>
      <c r="B207" s="125" t="s">
        <v>616</v>
      </c>
      <c r="C207" s="126">
        <v>27.948470710950538</v>
      </c>
      <c r="D207" s="127">
        <v>2524.7715360000002</v>
      </c>
      <c r="E207" s="127">
        <v>3318.404129</v>
      </c>
      <c r="F207" s="127">
        <v>1888.4716659999999</v>
      </c>
      <c r="G207" s="127">
        <v>70563.503325737605</v>
      </c>
      <c r="H207" s="127">
        <v>94738.151562673302</v>
      </c>
      <c r="I207" s="127">
        <v>51911.748506274402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134"/>
  <sheetViews>
    <sheetView topLeftCell="F1" workbookViewId="0">
      <selection activeCell="P5" sqref="P5"/>
    </sheetView>
  </sheetViews>
  <sheetFormatPr defaultRowHeight="14.5"/>
  <cols>
    <col min="1" max="2" width="12" style="130" customWidth="1"/>
    <col min="3" max="6" width="7.81640625" style="131" customWidth="1"/>
    <col min="7" max="7" width="8.81640625" style="131" customWidth="1"/>
    <col min="8" max="8" width="7.90625" style="131" customWidth="1"/>
    <col min="9" max="13" width="7.36328125" style="131" customWidth="1"/>
    <col min="14" max="14" width="8" style="144" customWidth="1"/>
    <col min="15" max="15" width="8.26953125" style="144" customWidth="1"/>
    <col min="16" max="18" width="19.1796875" style="137" customWidth="1"/>
  </cols>
  <sheetData>
    <row r="1" spans="1:18" ht="18.5">
      <c r="A1" s="134" t="s">
        <v>631</v>
      </c>
      <c r="B1" s="134"/>
      <c r="P1" s="138" t="s">
        <v>635</v>
      </c>
    </row>
    <row r="2" spans="1:18">
      <c r="A2" s="139" t="s">
        <v>634</v>
      </c>
      <c r="B2" s="139"/>
      <c r="N2" s="147" t="s">
        <v>644</v>
      </c>
      <c r="P2" s="140" t="s">
        <v>636</v>
      </c>
    </row>
    <row r="3" spans="1:18">
      <c r="A3" s="135" t="s">
        <v>619</v>
      </c>
      <c r="B3" s="135"/>
      <c r="N3" s="147">
        <v>44986</v>
      </c>
      <c r="P3" s="140" t="s">
        <v>637</v>
      </c>
    </row>
    <row r="4" spans="1:18" ht="52.5">
      <c r="B4" s="130" t="s">
        <v>641</v>
      </c>
      <c r="C4" s="131" t="s">
        <v>620</v>
      </c>
      <c r="D4" s="131" t="s">
        <v>621</v>
      </c>
      <c r="E4" s="131" t="s">
        <v>622</v>
      </c>
      <c r="F4" s="131" t="s">
        <v>623</v>
      </c>
      <c r="G4" s="132" t="s">
        <v>624</v>
      </c>
      <c r="H4" s="132" t="s">
        <v>625</v>
      </c>
      <c r="I4" s="131" t="s">
        <v>626</v>
      </c>
      <c r="J4" s="131" t="s">
        <v>627</v>
      </c>
      <c r="K4" s="132" t="s">
        <v>628</v>
      </c>
      <c r="L4" s="132" t="s">
        <v>629</v>
      </c>
      <c r="M4" s="132" t="s">
        <v>630</v>
      </c>
      <c r="N4" s="145" t="s">
        <v>642</v>
      </c>
      <c r="O4" s="145" t="s">
        <v>643</v>
      </c>
      <c r="P4" s="136" t="s">
        <v>645</v>
      </c>
      <c r="Q4" s="136" t="s">
        <v>632</v>
      </c>
      <c r="R4" s="136" t="s">
        <v>633</v>
      </c>
    </row>
    <row r="5" spans="1:18">
      <c r="A5" s="131" t="s">
        <v>20</v>
      </c>
      <c r="B5" s="131" t="s">
        <v>21</v>
      </c>
      <c r="C5" s="133">
        <v>106.55797510431424</v>
      </c>
      <c r="D5" s="133">
        <v>99.350644421128365</v>
      </c>
      <c r="E5" s="133">
        <v>112.94487244145483</v>
      </c>
      <c r="F5" s="133">
        <v>131.02029435020663</v>
      </c>
      <c r="G5" s="133">
        <v>111.30835879899165</v>
      </c>
      <c r="H5" s="131">
        <v>4</v>
      </c>
      <c r="I5" s="133">
        <v>99.350644421128365</v>
      </c>
      <c r="J5" s="133">
        <v>131.02029435020663</v>
      </c>
      <c r="K5" s="133">
        <v>228.97216151730228</v>
      </c>
      <c r="L5" s="133">
        <v>301.96079929623551</v>
      </c>
      <c r="M5" s="133">
        <v>269.52153749904875</v>
      </c>
      <c r="N5" s="146">
        <v>289.35963328086541</v>
      </c>
      <c r="O5" s="146">
        <v>221.47767622336346</v>
      </c>
      <c r="P5" s="141">
        <f>G5*O5/N5</f>
        <v>85.196115199345726</v>
      </c>
      <c r="Q5" s="141">
        <f>I5*O5/N5</f>
        <v>76.043605696469626</v>
      </c>
      <c r="R5" s="141">
        <f>J5*O5/N5</f>
        <v>100.28375417043263</v>
      </c>
    </row>
    <row r="6" spans="1:18">
      <c r="A6" s="131" t="s">
        <v>61</v>
      </c>
      <c r="B6" s="131" t="s">
        <v>62</v>
      </c>
      <c r="C6" s="143" t="s">
        <v>22</v>
      </c>
      <c r="D6" s="143" t="s">
        <v>22</v>
      </c>
      <c r="E6" s="143" t="s">
        <v>22</v>
      </c>
      <c r="F6" s="143" t="s">
        <v>22</v>
      </c>
      <c r="G6" s="143" t="s">
        <v>22</v>
      </c>
      <c r="H6" s="143" t="s">
        <v>22</v>
      </c>
      <c r="I6" s="143" t="s">
        <v>22</v>
      </c>
      <c r="J6" s="143" t="s">
        <v>22</v>
      </c>
      <c r="K6" s="143" t="s">
        <v>22</v>
      </c>
      <c r="L6" s="143" t="s">
        <v>22</v>
      </c>
      <c r="M6" s="143" t="s">
        <v>22</v>
      </c>
      <c r="N6" s="146">
        <v>351.87975357918629</v>
      </c>
      <c r="O6" s="146">
        <v>461.13749016650792</v>
      </c>
      <c r="P6" s="141">
        <v>29.682114420402048</v>
      </c>
      <c r="Q6" s="141">
        <v>3.9314920975929453</v>
      </c>
      <c r="R6" s="141">
        <v>224.0950495627979</v>
      </c>
    </row>
    <row r="7" spans="1:18">
      <c r="A7" s="131" t="s">
        <v>35</v>
      </c>
      <c r="B7" s="131" t="s">
        <v>36</v>
      </c>
      <c r="C7" s="133">
        <v>129.51475385089051</v>
      </c>
      <c r="D7" s="133">
        <v>124.355734278474</v>
      </c>
      <c r="E7" s="133">
        <v>141.6876622401619</v>
      </c>
      <c r="F7" s="133">
        <v>163.57431775590319</v>
      </c>
      <c r="G7" s="133">
        <v>138.2467072047217</v>
      </c>
      <c r="H7" s="131">
        <v>4</v>
      </c>
      <c r="I7" s="133">
        <v>124.355734278474</v>
      </c>
      <c r="J7" s="133">
        <v>163.57431775590319</v>
      </c>
      <c r="K7" s="133">
        <v>183.40287406711397</v>
      </c>
      <c r="L7" s="133">
        <v>241.24339881922924</v>
      </c>
      <c r="M7" s="133">
        <v>217.0033601999265</v>
      </c>
      <c r="N7" s="146">
        <v>376.24620480110525</v>
      </c>
      <c r="O7" s="146">
        <v>634.83566010530183</v>
      </c>
      <c r="P7" s="141">
        <f>G7*O7/N7</f>
        <v>233.26199309329508</v>
      </c>
      <c r="Q7" s="141">
        <f>I7*O7/N7</f>
        <v>209.82392287594615</v>
      </c>
      <c r="R7" s="141">
        <f>J7*O7/N7</f>
        <v>275.99696332814187</v>
      </c>
    </row>
    <row r="8" spans="1:18">
      <c r="A8" s="131" t="s">
        <v>45</v>
      </c>
      <c r="B8" s="131" t="s">
        <v>46</v>
      </c>
      <c r="C8" s="143" t="s">
        <v>22</v>
      </c>
      <c r="D8" s="143" t="s">
        <v>22</v>
      </c>
      <c r="E8" s="143" t="s">
        <v>22</v>
      </c>
      <c r="F8" s="143" t="s">
        <v>22</v>
      </c>
      <c r="G8" s="143" t="s">
        <v>22</v>
      </c>
      <c r="H8" s="143" t="s">
        <v>22</v>
      </c>
      <c r="I8" s="143" t="s">
        <v>22</v>
      </c>
      <c r="J8" s="143" t="s">
        <v>22</v>
      </c>
      <c r="K8" s="143" t="s">
        <v>22</v>
      </c>
      <c r="L8" s="143" t="s">
        <v>22</v>
      </c>
      <c r="M8" s="143" t="s">
        <v>22</v>
      </c>
      <c r="N8" s="146">
        <v>387.60799441670122</v>
      </c>
      <c r="O8" s="146">
        <v>446.98155963525892</v>
      </c>
      <c r="P8" s="141">
        <v>250.04148445996384</v>
      </c>
      <c r="Q8" s="141">
        <v>159.20247852857821</v>
      </c>
      <c r="R8" s="141">
        <v>392.712126901462</v>
      </c>
    </row>
    <row r="9" spans="1:18">
      <c r="A9" s="131" t="s">
        <v>33</v>
      </c>
      <c r="B9" s="131" t="s">
        <v>34</v>
      </c>
      <c r="C9" s="133">
        <v>70.295089554731987</v>
      </c>
      <c r="D9" s="133">
        <v>66.179383458828454</v>
      </c>
      <c r="E9" s="133">
        <v>81.848152958592564</v>
      </c>
      <c r="F9" s="133">
        <v>87.06704851149226</v>
      </c>
      <c r="G9" s="133">
        <v>75.4157214151315</v>
      </c>
      <c r="H9" s="131">
        <v>4</v>
      </c>
      <c r="I9" s="133">
        <v>66.179383458828454</v>
      </c>
      <c r="J9" s="133">
        <v>87.06704851149226</v>
      </c>
      <c r="K9" s="133">
        <v>344.56204170100244</v>
      </c>
      <c r="L9" s="133">
        <v>453.3133799692107</v>
      </c>
      <c r="M9" s="133">
        <v>397.79504110108218</v>
      </c>
      <c r="N9" s="146">
        <v>455.63803970557723</v>
      </c>
      <c r="O9" s="146">
        <v>500.51103195065724</v>
      </c>
      <c r="P9" s="141">
        <f>G9*O9/N9</f>
        <v>82.842952654219999</v>
      </c>
      <c r="Q9" s="141">
        <f>I9*O9/N9</f>
        <v>72.696984497256054</v>
      </c>
      <c r="R9" s="141">
        <f>J9*O9/N9</f>
        <v>95.64174740007229</v>
      </c>
    </row>
    <row r="10" spans="1:18">
      <c r="A10" s="131" t="s">
        <v>119</v>
      </c>
      <c r="B10" s="131" t="s">
        <v>120</v>
      </c>
      <c r="C10" s="133">
        <v>87.966380241372065</v>
      </c>
      <c r="D10" s="133">
        <v>90.051657133230989</v>
      </c>
      <c r="E10" s="133">
        <v>97.929729467177253</v>
      </c>
      <c r="F10" s="133">
        <v>118.05634859079576</v>
      </c>
      <c r="G10" s="133">
        <v>97.194359011398532</v>
      </c>
      <c r="H10" s="131">
        <v>4</v>
      </c>
      <c r="I10" s="133">
        <v>87.966380241372065</v>
      </c>
      <c r="J10" s="133">
        <v>118.05634859079576</v>
      </c>
      <c r="K10" s="133">
        <v>254.11594004135532</v>
      </c>
      <c r="L10" s="133">
        <v>341.03938251957874</v>
      </c>
      <c r="M10" s="133">
        <v>308.65988834271474</v>
      </c>
      <c r="N10" s="146">
        <v>481.11129947745906</v>
      </c>
      <c r="O10" s="146">
        <v>590.6294547958986</v>
      </c>
      <c r="P10" s="141">
        <f>G10*O10/N10</f>
        <v>119.31927463455618</v>
      </c>
      <c r="Q10" s="141">
        <f>I10*O10/N10</f>
        <v>107.99067753918862</v>
      </c>
      <c r="R10" s="141">
        <f>J10*O10/N10</f>
        <v>144.9301998916014</v>
      </c>
    </row>
    <row r="11" spans="1:18">
      <c r="A11" s="131" t="s">
        <v>67</v>
      </c>
      <c r="B11" s="131" t="s">
        <v>68</v>
      </c>
      <c r="C11" s="143" t="s">
        <v>22</v>
      </c>
      <c r="D11" s="143" t="s">
        <v>22</v>
      </c>
      <c r="E11" s="143" t="s">
        <v>22</v>
      </c>
      <c r="F11" s="143" t="s">
        <v>22</v>
      </c>
      <c r="G11" s="143" t="s">
        <v>22</v>
      </c>
      <c r="H11" s="143" t="s">
        <v>22</v>
      </c>
      <c r="I11" s="143" t="s">
        <v>22</v>
      </c>
      <c r="J11" s="143" t="s">
        <v>22</v>
      </c>
      <c r="K11" s="143" t="s">
        <v>22</v>
      </c>
      <c r="L11" s="143" t="s">
        <v>22</v>
      </c>
      <c r="M11" s="143" t="s">
        <v>22</v>
      </c>
      <c r="N11" s="146">
        <v>482.0645483336005</v>
      </c>
      <c r="O11" s="146">
        <v>577.20921519982835</v>
      </c>
      <c r="P11" s="141">
        <v>40.604763203587076</v>
      </c>
      <c r="Q11" s="141">
        <v>5.9868457159432671</v>
      </c>
      <c r="R11" s="141">
        <v>275.39490293339026</v>
      </c>
    </row>
    <row r="12" spans="1:18">
      <c r="A12" s="131" t="s">
        <v>127</v>
      </c>
      <c r="B12" s="131" t="s">
        <v>128</v>
      </c>
      <c r="C12" s="133">
        <v>129.83810288054744</v>
      </c>
      <c r="D12" s="133">
        <v>116.51832526215151</v>
      </c>
      <c r="E12" s="133">
        <v>136.4589321796725</v>
      </c>
      <c r="F12" s="133">
        <v>152.65479154516945</v>
      </c>
      <c r="G12" s="133">
        <v>132.61201085976393</v>
      </c>
      <c r="H12" s="131">
        <v>4</v>
      </c>
      <c r="I12" s="133">
        <v>116.51832526215151</v>
      </c>
      <c r="J12" s="133">
        <v>152.65479154516945</v>
      </c>
      <c r="K12" s="133">
        <v>196.52183659838295</v>
      </c>
      <c r="L12" s="133">
        <v>257.47022996171455</v>
      </c>
      <c r="M12" s="133">
        <v>226.2238526171264</v>
      </c>
      <c r="N12" s="146">
        <v>559.44574654937776</v>
      </c>
      <c r="O12" s="146">
        <v>973.20612907613349</v>
      </c>
      <c r="P12" s="141">
        <f>G12*O12/N12</f>
        <v>230.69050493968149</v>
      </c>
      <c r="Q12" s="141">
        <f>I12*O12/N12</f>
        <v>202.69409320605808</v>
      </c>
      <c r="R12" s="141">
        <f>J12*O12/N12</f>
        <v>265.55672231120599</v>
      </c>
    </row>
    <row r="13" spans="1:18">
      <c r="A13" s="131" t="s">
        <v>125</v>
      </c>
      <c r="B13" s="131" t="s">
        <v>126</v>
      </c>
      <c r="C13" s="133">
        <v>108.26199037462574</v>
      </c>
      <c r="D13" s="133">
        <v>104.73608120438846</v>
      </c>
      <c r="E13" s="133">
        <v>116.27264561080241</v>
      </c>
      <c r="F13" s="133">
        <v>136.79550257074303</v>
      </c>
      <c r="G13" s="133">
        <v>115.28933353828319</v>
      </c>
      <c r="H13" s="131">
        <v>4</v>
      </c>
      <c r="I13" s="133">
        <v>104.73608120438846</v>
      </c>
      <c r="J13" s="133">
        <v>136.79550257074303</v>
      </c>
      <c r="K13" s="133">
        <v>219.30545548809741</v>
      </c>
      <c r="L13" s="133">
        <v>286.4342417151941</v>
      </c>
      <c r="M13" s="133">
        <v>260.21487920249052</v>
      </c>
      <c r="N13" s="146">
        <v>576.74023173896217</v>
      </c>
      <c r="O13" s="146">
        <v>480.03921130106647</v>
      </c>
      <c r="P13" s="141">
        <f>G13*O13/N13</f>
        <v>95.958973724225942</v>
      </c>
      <c r="Q13" s="141">
        <f>I13*O13/N13</f>
        <v>87.175166650893715</v>
      </c>
      <c r="R13" s="141">
        <f>J13*O13/N13</f>
        <v>113.85924121436018</v>
      </c>
    </row>
    <row r="14" spans="1:18">
      <c r="A14" s="131" t="s">
        <v>111</v>
      </c>
      <c r="B14" s="131" t="s">
        <v>112</v>
      </c>
      <c r="C14" s="133">
        <v>54.659610820572702</v>
      </c>
      <c r="D14" s="133">
        <v>52.365334754526423</v>
      </c>
      <c r="E14" s="133">
        <v>57.945207328936505</v>
      </c>
      <c r="F14" s="133">
        <v>68.161082646414243</v>
      </c>
      <c r="G14" s="133">
        <v>57.703023055589938</v>
      </c>
      <c r="H14" s="131">
        <v>4</v>
      </c>
      <c r="I14" s="133">
        <v>52.365334754526423</v>
      </c>
      <c r="J14" s="133">
        <v>68.161082646414243</v>
      </c>
      <c r="K14" s="133">
        <v>440.13385402965298</v>
      </c>
      <c r="L14" s="133">
        <v>572.89808497608851</v>
      </c>
      <c r="M14" s="133">
        <v>519.90343679391981</v>
      </c>
      <c r="N14" s="146">
        <v>585.9570105859417</v>
      </c>
      <c r="O14" s="146">
        <v>795.1185692604854</v>
      </c>
      <c r="P14" s="141">
        <f>G14*O14/N14</f>
        <v>78.300531105662387</v>
      </c>
      <c r="Q14" s="141">
        <f>I14*O14/N14</f>
        <v>71.057516672135819</v>
      </c>
      <c r="R14" s="141">
        <f>J14*O14/N14</f>
        <v>92.491670095162561</v>
      </c>
    </row>
    <row r="15" spans="1:18">
      <c r="A15" s="131" t="s">
        <v>149</v>
      </c>
      <c r="B15" s="131" t="s">
        <v>150</v>
      </c>
      <c r="C15" s="143" t="s">
        <v>22</v>
      </c>
      <c r="D15" s="143" t="s">
        <v>22</v>
      </c>
      <c r="E15" s="143" t="s">
        <v>22</v>
      </c>
      <c r="F15" s="143" t="s">
        <v>22</v>
      </c>
      <c r="G15" s="143" t="s">
        <v>22</v>
      </c>
      <c r="H15" s="143" t="s">
        <v>22</v>
      </c>
      <c r="I15" s="143" t="s">
        <v>22</v>
      </c>
      <c r="J15" s="143" t="s">
        <v>22</v>
      </c>
      <c r="K15" s="143" t="s">
        <v>22</v>
      </c>
      <c r="L15" s="143" t="s">
        <v>22</v>
      </c>
      <c r="M15" s="143" t="s">
        <v>22</v>
      </c>
      <c r="N15" s="146">
        <v>592.47653745168077</v>
      </c>
      <c r="O15" s="146">
        <v>368.7546141754591</v>
      </c>
      <c r="P15" s="141">
        <v>50.682242276626035</v>
      </c>
      <c r="Q15" s="141">
        <v>11.825510761099334</v>
      </c>
      <c r="R15" s="141">
        <v>217.21596082229829</v>
      </c>
    </row>
    <row r="16" spans="1:18">
      <c r="A16" s="131" t="s">
        <v>39</v>
      </c>
      <c r="B16" s="131" t="s">
        <v>40</v>
      </c>
      <c r="C16" s="133">
        <v>231.21812442224797</v>
      </c>
      <c r="D16" s="133">
        <v>188.65636349692923</v>
      </c>
      <c r="E16" s="133">
        <v>216.80841592516049</v>
      </c>
      <c r="F16" s="133">
        <v>243.73850037173358</v>
      </c>
      <c r="G16" s="133">
        <v>218.09432617917957</v>
      </c>
      <c r="H16" s="131">
        <v>4</v>
      </c>
      <c r="I16" s="133">
        <v>188.65636349692923</v>
      </c>
      <c r="J16" s="133">
        <v>243.73850037173358</v>
      </c>
      <c r="K16" s="133">
        <v>123.0827298692903</v>
      </c>
      <c r="L16" s="133">
        <v>159.01928481987468</v>
      </c>
      <c r="M16" s="133">
        <v>137.55516030872315</v>
      </c>
      <c r="N16" s="146">
        <v>594.22653351780878</v>
      </c>
      <c r="O16" s="146">
        <v>491.83911277367366</v>
      </c>
      <c r="P16" s="141">
        <f>G16*O16/N16</f>
        <v>180.51587035994433</v>
      </c>
      <c r="Q16" s="141">
        <f>I16*O16/N16</f>
        <v>156.15017709177488</v>
      </c>
      <c r="R16" s="141">
        <f>J16*O16/N16</f>
        <v>201.74145887079678</v>
      </c>
    </row>
    <row r="17" spans="1:18">
      <c r="A17" s="131" t="s">
        <v>544</v>
      </c>
      <c r="B17" s="131" t="s">
        <v>106</v>
      </c>
      <c r="C17" s="133">
        <v>266.03235671644615</v>
      </c>
      <c r="D17" s="133">
        <v>246.62891420136643</v>
      </c>
      <c r="E17" s="133">
        <v>312.01616012218653</v>
      </c>
      <c r="F17" s="133">
        <v>326.32462463214921</v>
      </c>
      <c r="G17" s="133">
        <v>284.03016461359249</v>
      </c>
      <c r="H17" s="131">
        <v>4</v>
      </c>
      <c r="I17" s="133">
        <v>246.62891420136643</v>
      </c>
      <c r="J17" s="133">
        <v>326.32462463214921</v>
      </c>
      <c r="K17" s="133">
        <v>91.93299474049077</v>
      </c>
      <c r="L17" s="133">
        <v>121.64023872523616</v>
      </c>
      <c r="M17" s="133">
        <v>105.62258428013574</v>
      </c>
      <c r="N17" s="146">
        <v>611.67133423356768</v>
      </c>
      <c r="O17" s="146">
        <v>772.15239514323673</v>
      </c>
      <c r="P17" s="141">
        <f>G17*O17/N17</f>
        <v>358.549697566124</v>
      </c>
      <c r="Q17" s="141">
        <f>I17*O17/N17</f>
        <v>311.33567351293101</v>
      </c>
      <c r="R17" s="141">
        <f>J17*O17/N17</f>
        <v>411.94073745446383</v>
      </c>
    </row>
    <row r="18" spans="1:18">
      <c r="A18" s="131" t="s">
        <v>29</v>
      </c>
      <c r="B18" s="131" t="s">
        <v>30</v>
      </c>
      <c r="C18" s="133">
        <v>176.2961452420812</v>
      </c>
      <c r="D18" s="133">
        <v>166.66515410144885</v>
      </c>
      <c r="E18" s="133">
        <v>205.90840109479706</v>
      </c>
      <c r="F18" s="133">
        <v>220.84108660964003</v>
      </c>
      <c r="G18" s="133">
        <v>189.9605873373776</v>
      </c>
      <c r="H18" s="131">
        <v>4</v>
      </c>
      <c r="I18" s="133">
        <v>166.66515410144885</v>
      </c>
      <c r="J18" s="133">
        <v>220.84108660964003</v>
      </c>
      <c r="K18" s="133">
        <v>135.84428722282178</v>
      </c>
      <c r="L18" s="133">
        <v>180.00163358526066</v>
      </c>
      <c r="M18" s="133">
        <v>157.92749654284233</v>
      </c>
      <c r="N18" s="146">
        <v>630.31268211446002</v>
      </c>
      <c r="O18" s="146">
        <v>925.07742804853365</v>
      </c>
      <c r="P18" s="141">
        <f>G18*O18/N18</f>
        <v>278.79536070121338</v>
      </c>
      <c r="Q18" s="141">
        <f>I18*O18/N18</f>
        <v>244.60585432657254</v>
      </c>
      <c r="R18" s="141">
        <f>J18*O18/N18</f>
        <v>324.11707745266472</v>
      </c>
    </row>
    <row r="19" spans="1:18">
      <c r="A19" s="131" t="s">
        <v>99</v>
      </c>
      <c r="B19" s="131" t="s">
        <v>100</v>
      </c>
      <c r="C19" s="133">
        <v>138.2228742399345</v>
      </c>
      <c r="D19" s="133">
        <v>138.62681642200235</v>
      </c>
      <c r="E19" s="133">
        <v>155.02944947007671</v>
      </c>
      <c r="F19" s="133">
        <v>181.71651110307451</v>
      </c>
      <c r="G19" s="133">
        <v>151.5050012942915</v>
      </c>
      <c r="H19" s="131">
        <v>4</v>
      </c>
      <c r="I19" s="133">
        <v>138.2228742399345</v>
      </c>
      <c r="J19" s="133">
        <v>181.71651110307451</v>
      </c>
      <c r="K19" s="133">
        <v>165.09231779705033</v>
      </c>
      <c r="L19" s="133">
        <v>217.04077682485774</v>
      </c>
      <c r="M19" s="133">
        <v>198.01326519727476</v>
      </c>
      <c r="N19" s="146">
        <v>632.12668368393952</v>
      </c>
      <c r="O19" s="146">
        <v>893.07715577686326</v>
      </c>
      <c r="P19" s="141">
        <f>G19*O19/N19</f>
        <v>214.04832153791511</v>
      </c>
      <c r="Q19" s="141">
        <f>I19*O19/N19</f>
        <v>195.28315221577492</v>
      </c>
      <c r="R19" s="141">
        <f>J19*O19/N19</f>
        <v>256.7315525233725</v>
      </c>
    </row>
    <row r="20" spans="1:18">
      <c r="A20" s="131" t="s">
        <v>113</v>
      </c>
      <c r="B20" s="131" t="s">
        <v>114</v>
      </c>
      <c r="C20" s="143" t="s">
        <v>22</v>
      </c>
      <c r="D20" s="143" t="s">
        <v>22</v>
      </c>
      <c r="E20" s="143" t="s">
        <v>22</v>
      </c>
      <c r="F20" s="143" t="s">
        <v>22</v>
      </c>
      <c r="G20" s="143" t="s">
        <v>22</v>
      </c>
      <c r="H20" s="143" t="s">
        <v>22</v>
      </c>
      <c r="I20" s="143" t="s">
        <v>22</v>
      </c>
      <c r="J20" s="143" t="s">
        <v>22</v>
      </c>
      <c r="K20" s="143" t="s">
        <v>22</v>
      </c>
      <c r="L20" s="143" t="s">
        <v>22</v>
      </c>
      <c r="M20" s="143" t="s">
        <v>22</v>
      </c>
      <c r="N20" s="146">
        <v>699.66294685396463</v>
      </c>
      <c r="O20" s="146">
        <v>675.66318584915973</v>
      </c>
      <c r="P20" s="141">
        <v>36.184696607352521</v>
      </c>
      <c r="Q20" s="141">
        <v>5.7941886637325606</v>
      </c>
      <c r="R20" s="141">
        <v>225.97335788556984</v>
      </c>
    </row>
    <row r="21" spans="1:18">
      <c r="A21" s="131" t="s">
        <v>115</v>
      </c>
      <c r="B21" s="131" t="s">
        <v>116</v>
      </c>
      <c r="C21" s="133">
        <v>69.037605581882332</v>
      </c>
      <c r="D21" s="133">
        <v>70.950112518627037</v>
      </c>
      <c r="E21" s="133">
        <v>77.159592085412157</v>
      </c>
      <c r="F21" s="133">
        <v>92.550762886630963</v>
      </c>
      <c r="G21" s="133">
        <v>76.417104167106103</v>
      </c>
      <c r="H21" s="131">
        <v>4</v>
      </c>
      <c r="I21" s="133">
        <v>69.037605581882332</v>
      </c>
      <c r="J21" s="133">
        <v>92.550762886630963</v>
      </c>
      <c r="K21" s="133">
        <v>324.14643666144781</v>
      </c>
      <c r="L21" s="133">
        <v>434.5457775823117</v>
      </c>
      <c r="M21" s="133">
        <v>392.58226711126224</v>
      </c>
      <c r="N21" s="146">
        <v>723.50420250013258</v>
      </c>
      <c r="O21" s="146">
        <v>873.79486237550259</v>
      </c>
      <c r="P21" s="141">
        <f>G21*O21/N21</f>
        <v>92.290926283622653</v>
      </c>
      <c r="Q21" s="141">
        <f>I21*O21/N21</f>
        <v>83.37851371104378</v>
      </c>
      <c r="R21" s="141">
        <f>J21*O21/N21</f>
        <v>111.77596597202441</v>
      </c>
    </row>
    <row r="22" spans="1:18">
      <c r="A22" s="131" t="s">
        <v>41</v>
      </c>
      <c r="B22" s="131" t="s">
        <v>42</v>
      </c>
      <c r="C22" s="133">
        <v>240.08705211465144</v>
      </c>
      <c r="D22" s="133">
        <v>210.94846609142897</v>
      </c>
      <c r="E22" s="133">
        <v>258.26222535039244</v>
      </c>
      <c r="F22" s="133">
        <v>277.1244575202337</v>
      </c>
      <c r="G22" s="133">
        <v>244.1082829665707</v>
      </c>
      <c r="H22" s="131">
        <v>4</v>
      </c>
      <c r="I22" s="133">
        <v>210.94846609142897</v>
      </c>
      <c r="J22" s="133">
        <v>277.1244575202337</v>
      </c>
      <c r="K22" s="133">
        <v>108.25460974627116</v>
      </c>
      <c r="L22" s="133">
        <v>142.2148288435406</v>
      </c>
      <c r="M22" s="133">
        <v>122.89628043513926</v>
      </c>
      <c r="N22" s="146">
        <v>733.44112180414686</v>
      </c>
      <c r="O22" s="146">
        <v>822.34798859419959</v>
      </c>
      <c r="P22" s="141">
        <f>G22*O22/N22</f>
        <v>273.69880080210157</v>
      </c>
      <c r="Q22" s="141">
        <f>I22*O22/N22</f>
        <v>236.51939007810554</v>
      </c>
      <c r="R22" s="141">
        <f>J22*O22/N22</f>
        <v>310.71715705201188</v>
      </c>
    </row>
    <row r="23" spans="1:18">
      <c r="A23" s="131" t="s">
        <v>109</v>
      </c>
      <c r="B23" s="131" t="s">
        <v>110</v>
      </c>
      <c r="C23" s="133">
        <v>115.37260660839793</v>
      </c>
      <c r="D23" s="133">
        <v>111.46870341755351</v>
      </c>
      <c r="E23" s="133">
        <v>126.15437398891396</v>
      </c>
      <c r="F23" s="133">
        <v>145.2465083483375</v>
      </c>
      <c r="G23" s="133">
        <v>123.26527284661067</v>
      </c>
      <c r="H23" s="131">
        <v>4</v>
      </c>
      <c r="I23" s="133">
        <v>111.46870341755351</v>
      </c>
      <c r="J23" s="133">
        <v>145.2465083483375</v>
      </c>
      <c r="K23" s="133">
        <v>206.54541263086674</v>
      </c>
      <c r="L23" s="133">
        <v>269.13383829021694</v>
      </c>
      <c r="M23" s="133">
        <v>243.3775491442064</v>
      </c>
      <c r="N23" s="146">
        <v>756.42559405856252</v>
      </c>
      <c r="O23" s="146">
        <v>1189.1759994663123</v>
      </c>
      <c r="P23" s="141">
        <f>G23*O23/N23</f>
        <v>193.78522512751911</v>
      </c>
      <c r="Q23" s="141">
        <f>I23*O23/N23</f>
        <v>175.23984888528329</v>
      </c>
      <c r="R23" s="141">
        <f>J23*O23/N23</f>
        <v>228.34190578796577</v>
      </c>
    </row>
    <row r="24" spans="1:18">
      <c r="A24" s="131" t="s">
        <v>63</v>
      </c>
      <c r="B24" s="131" t="s">
        <v>64</v>
      </c>
      <c r="C24" s="133">
        <v>124.35158140122124</v>
      </c>
      <c r="D24" s="133">
        <v>127.38699439054187</v>
      </c>
      <c r="E24" s="133">
        <v>138.9259268845058</v>
      </c>
      <c r="F24" s="133">
        <v>165.21581749459347</v>
      </c>
      <c r="G24" s="133">
        <v>137.25620809747153</v>
      </c>
      <c r="H24" s="131">
        <v>4</v>
      </c>
      <c r="I24" s="133">
        <v>124.35158140122124</v>
      </c>
      <c r="J24" s="133">
        <v>165.21581749459347</v>
      </c>
      <c r="K24" s="133">
        <v>181.58067704977293</v>
      </c>
      <c r="L24" s="133">
        <v>241.2514554455467</v>
      </c>
      <c r="M24" s="133">
        <v>218.56934863518677</v>
      </c>
      <c r="N24" s="146">
        <v>774.41160050437486</v>
      </c>
      <c r="O24" s="146">
        <v>685.69028412445607</v>
      </c>
      <c r="P24" s="141">
        <f>G24*O24/N24</f>
        <v>121.5312997208505</v>
      </c>
      <c r="Q24" s="141">
        <f>I24*O24/N24</f>
        <v>110.10510576906979</v>
      </c>
      <c r="R24" s="141">
        <f>J24*O24/N24</f>
        <v>146.2876857293179</v>
      </c>
    </row>
    <row r="25" spans="1:18">
      <c r="A25" s="131" t="s">
        <v>217</v>
      </c>
      <c r="B25" s="131" t="s">
        <v>218</v>
      </c>
      <c r="C25" s="143" t="s">
        <v>22</v>
      </c>
      <c r="D25" s="143" t="s">
        <v>22</v>
      </c>
      <c r="E25" s="143" t="s">
        <v>22</v>
      </c>
      <c r="F25" s="143" t="s">
        <v>22</v>
      </c>
      <c r="G25" s="143" t="s">
        <v>22</v>
      </c>
      <c r="H25" s="143" t="s">
        <v>22</v>
      </c>
      <c r="I25" s="143" t="s">
        <v>22</v>
      </c>
      <c r="J25" s="143" t="s">
        <v>22</v>
      </c>
      <c r="K25" s="143" t="s">
        <v>22</v>
      </c>
      <c r="L25" s="143" t="s">
        <v>22</v>
      </c>
      <c r="M25" s="143" t="s">
        <v>22</v>
      </c>
      <c r="N25" s="146">
        <v>857.49786752209286</v>
      </c>
      <c r="O25" s="142">
        <v>3372.8956006492499</v>
      </c>
      <c r="P25" s="141">
        <v>298.37569861823857</v>
      </c>
      <c r="Q25" s="141">
        <v>189.9770786248296</v>
      </c>
      <c r="R25" s="141">
        <v>468.62525821726223</v>
      </c>
    </row>
    <row r="26" spans="1:18">
      <c r="A26" s="131" t="s">
        <v>49</v>
      </c>
      <c r="B26" s="131" t="s">
        <v>50</v>
      </c>
      <c r="C26" s="133">
        <v>129.44511253590156</v>
      </c>
      <c r="D26" s="133">
        <v>117.18683517235307</v>
      </c>
      <c r="E26" s="133">
        <v>136.06733783836029</v>
      </c>
      <c r="F26" s="133">
        <v>153.8670675158267</v>
      </c>
      <c r="G26" s="133">
        <v>132.85910345067734</v>
      </c>
      <c r="H26" s="131">
        <v>4</v>
      </c>
      <c r="I26" s="133">
        <v>117.18683517235307</v>
      </c>
      <c r="J26" s="133">
        <v>153.8670675158267</v>
      </c>
      <c r="K26" s="133">
        <v>194.97349552667734</v>
      </c>
      <c r="L26" s="133">
        <v>256.00145234639507</v>
      </c>
      <c r="M26" s="133">
        <v>225.80311940112716</v>
      </c>
      <c r="N26" s="146">
        <v>864.18006234671043</v>
      </c>
      <c r="O26" s="146">
        <v>883.89203231127931</v>
      </c>
      <c r="P26" s="141">
        <f>G26*O26/N26</f>
        <v>135.88962309681168</v>
      </c>
      <c r="Q26" s="141">
        <f>I26*O26/N26</f>
        <v>119.85986996661514</v>
      </c>
      <c r="R26" s="141">
        <f>J26*O26/N26</f>
        <v>157.37677937514917</v>
      </c>
    </row>
    <row r="27" spans="1:18">
      <c r="A27" s="131" t="s">
        <v>161</v>
      </c>
      <c r="B27" s="131" t="s">
        <v>162</v>
      </c>
      <c r="C27" s="133">
        <v>255.79950612406225</v>
      </c>
      <c r="D27" s="133">
        <v>205.9241188800639</v>
      </c>
      <c r="E27" s="133">
        <v>290.78244406467371</v>
      </c>
      <c r="F27" s="133">
        <v>271.97129987344181</v>
      </c>
      <c r="G27" s="133">
        <v>251.86815128304997</v>
      </c>
      <c r="H27" s="131">
        <v>4</v>
      </c>
      <c r="I27" s="133">
        <v>205.9241188800639</v>
      </c>
      <c r="J27" s="133">
        <v>290.78244406467371</v>
      </c>
      <c r="K27" s="133">
        <v>103.16991487054018</v>
      </c>
      <c r="L27" s="133">
        <v>145.68473165337596</v>
      </c>
      <c r="M27" s="133">
        <v>119.10993846254874</v>
      </c>
      <c r="N27" s="146">
        <v>882.3074487765773</v>
      </c>
      <c r="O27" s="146">
        <v>1208.2185338376723</v>
      </c>
      <c r="P27" s="141">
        <f>G27*O27/N27</f>
        <v>344.90445352759474</v>
      </c>
      <c r="Q27" s="141">
        <f>I27*O27/N27</f>
        <v>281.98938741827192</v>
      </c>
      <c r="R27" s="141">
        <f>J27*O27/N27</f>
        <v>398.19310005907073</v>
      </c>
    </row>
    <row r="28" spans="1:18">
      <c r="A28" s="131" t="s">
        <v>51</v>
      </c>
      <c r="B28" s="131" t="s">
        <v>52</v>
      </c>
      <c r="C28" s="133">
        <v>248.21541829291908</v>
      </c>
      <c r="D28" s="133">
        <v>231.39022993208792</v>
      </c>
      <c r="E28" s="133">
        <v>278.10164575763383</v>
      </c>
      <c r="F28" s="133">
        <v>304.81755215145574</v>
      </c>
      <c r="G28" s="133">
        <v>262.69263884968581</v>
      </c>
      <c r="H28" s="131">
        <v>4</v>
      </c>
      <c r="I28" s="133">
        <v>231.39022993208792</v>
      </c>
      <c r="J28" s="133">
        <v>304.81755215145574</v>
      </c>
      <c r="K28" s="133">
        <v>98.419529283188382</v>
      </c>
      <c r="L28" s="133">
        <v>129.65110933510405</v>
      </c>
      <c r="M28" s="133">
        <v>114.20190581421723</v>
      </c>
      <c r="N28" s="146">
        <v>928.80645751953102</v>
      </c>
      <c r="O28" s="146">
        <v>1099.28759765625</v>
      </c>
      <c r="P28" s="141">
        <f>G28*O28/N28</f>
        <v>310.9095092364596</v>
      </c>
      <c r="Q28" s="141">
        <f>I28*O28/N28</f>
        <v>273.86158647354517</v>
      </c>
      <c r="R28" s="141">
        <f>J28*O28/N28</f>
        <v>360.76639208872678</v>
      </c>
    </row>
    <row r="29" spans="1:18">
      <c r="A29" s="131" t="s">
        <v>133</v>
      </c>
      <c r="B29" s="131" t="s">
        <v>134</v>
      </c>
      <c r="C29" s="133">
        <v>362.15591576195879</v>
      </c>
      <c r="D29" s="133">
        <v>323.02493199122495</v>
      </c>
      <c r="E29" s="133">
        <v>448.97109584930121</v>
      </c>
      <c r="F29" s="133">
        <v>432.00951602893025</v>
      </c>
      <c r="G29" s="133">
        <v>384.65027570860718</v>
      </c>
      <c r="H29" s="131">
        <v>3</v>
      </c>
      <c r="I29" s="133">
        <v>323.02493199122495</v>
      </c>
      <c r="J29" s="133">
        <v>448.97109584930121</v>
      </c>
      <c r="K29" s="133">
        <v>66.819446234618212</v>
      </c>
      <c r="L29" s="133">
        <v>92.872088278359143</v>
      </c>
      <c r="M29" s="133">
        <v>77.992924728140792</v>
      </c>
      <c r="N29" s="146">
        <v>970.36522379004941</v>
      </c>
      <c r="O29" s="146">
        <v>897.04751029341128</v>
      </c>
      <c r="P29" s="141">
        <f>G29*O29/N29</f>
        <v>355.58732289517422</v>
      </c>
      <c r="Q29" s="141">
        <f>I29*O29/N29</f>
        <v>298.61819436773413</v>
      </c>
      <c r="R29" s="141">
        <f>J29*O29/N29</f>
        <v>415.04826621080542</v>
      </c>
    </row>
    <row r="30" spans="1:18">
      <c r="A30" s="131" t="s">
        <v>97</v>
      </c>
      <c r="B30" s="131" t="s">
        <v>98</v>
      </c>
      <c r="C30" s="133">
        <v>199.6556143678155</v>
      </c>
      <c r="D30" s="133">
        <v>171.24800261874344</v>
      </c>
      <c r="E30" s="133">
        <v>201.83650792025384</v>
      </c>
      <c r="F30" s="133">
        <v>223.11934173004363</v>
      </c>
      <c r="G30" s="133">
        <v>197.19470716219479</v>
      </c>
      <c r="H30" s="131">
        <v>4</v>
      </c>
      <c r="I30" s="133">
        <v>171.24800261874344</v>
      </c>
      <c r="J30" s="133">
        <v>223.11934173004363</v>
      </c>
      <c r="K30" s="133">
        <v>134.45719123847888</v>
      </c>
      <c r="L30" s="133">
        <v>175.18452502357209</v>
      </c>
      <c r="M30" s="133">
        <v>152.13390071024915</v>
      </c>
      <c r="N30" s="146">
        <v>1041.6525231598348</v>
      </c>
      <c r="O30" s="146">
        <v>1319.1549945174008</v>
      </c>
      <c r="P30" s="141">
        <f>G30*O30/N30</f>
        <v>249.72855828765674</v>
      </c>
      <c r="Q30" s="141">
        <f>I30*O30/N30</f>
        <v>216.86949624081223</v>
      </c>
      <c r="R30" s="141">
        <f>J30*O30/N30</f>
        <v>282.5596707852057</v>
      </c>
    </row>
    <row r="31" spans="1:18">
      <c r="A31" s="131" t="s">
        <v>47</v>
      </c>
      <c r="B31" s="131" t="s">
        <v>48</v>
      </c>
      <c r="C31" s="143" t="s">
        <v>22</v>
      </c>
      <c r="D31" s="143" t="s">
        <v>22</v>
      </c>
      <c r="E31" s="143" t="s">
        <v>22</v>
      </c>
      <c r="F31" s="143" t="s">
        <v>22</v>
      </c>
      <c r="G31" s="143" t="s">
        <v>22</v>
      </c>
      <c r="H31" s="143" t="s">
        <v>22</v>
      </c>
      <c r="I31" s="143" t="s">
        <v>22</v>
      </c>
      <c r="J31" s="143" t="s">
        <v>22</v>
      </c>
      <c r="K31" s="143" t="s">
        <v>22</v>
      </c>
      <c r="L31" s="143" t="s">
        <v>22</v>
      </c>
      <c r="M31" s="143" t="s">
        <v>22</v>
      </c>
      <c r="N31" s="146">
        <v>1071.7777647554512</v>
      </c>
      <c r="O31" s="142">
        <v>416.21777471824419</v>
      </c>
      <c r="P31" s="141">
        <v>157.09869509324386</v>
      </c>
      <c r="Q31" s="141">
        <v>40</v>
      </c>
      <c r="R31" s="141">
        <v>617</v>
      </c>
    </row>
    <row r="32" spans="1:18">
      <c r="A32" s="131" t="s">
        <v>91</v>
      </c>
      <c r="B32" s="131" t="s">
        <v>92</v>
      </c>
      <c r="C32" s="133">
        <v>703.62055416740839</v>
      </c>
      <c r="D32" s="133">
        <v>555.84538770691165</v>
      </c>
      <c r="E32" s="133">
        <v>629.23680365780547</v>
      </c>
      <c r="F32" s="133">
        <v>717.82667178882207</v>
      </c>
      <c r="G32" s="133">
        <v>644.89056442910703</v>
      </c>
      <c r="H32" s="131">
        <v>3</v>
      </c>
      <c r="I32" s="133">
        <v>555.84538770691165</v>
      </c>
      <c r="J32" s="133">
        <v>717.82667178882207</v>
      </c>
      <c r="K32" s="133">
        <v>41.792818766736659</v>
      </c>
      <c r="L32" s="133">
        <v>53.971843004332918</v>
      </c>
      <c r="M32" s="133">
        <v>46.519520760173734</v>
      </c>
      <c r="N32" s="146">
        <v>1113.8713277056197</v>
      </c>
      <c r="O32" s="146">
        <v>1094.0981848930298</v>
      </c>
      <c r="P32" s="141">
        <f>G32*O32/N32</f>
        <v>633.44264139547045</v>
      </c>
      <c r="Q32" s="141">
        <f>I32*O32/N32</f>
        <v>545.97817058813791</v>
      </c>
      <c r="R32" s="141">
        <f>J32*O32/N32</f>
        <v>705.0840066865585</v>
      </c>
    </row>
    <row r="33" spans="1:18">
      <c r="A33" s="131" t="s">
        <v>412</v>
      </c>
      <c r="B33" s="131" t="s">
        <v>132</v>
      </c>
      <c r="C33" s="133">
        <v>973.09262756114936</v>
      </c>
      <c r="D33" s="133">
        <v>644.49337641022692</v>
      </c>
      <c r="E33" s="133">
        <v>882.66526378750984</v>
      </c>
      <c r="F33" s="133">
        <v>846.51136816780081</v>
      </c>
      <c r="G33" s="133">
        <v>817.40933388894791</v>
      </c>
      <c r="H33" s="131">
        <v>3</v>
      </c>
      <c r="I33" s="133">
        <v>644.49337641022692</v>
      </c>
      <c r="J33" s="133">
        <v>973.09262756114936</v>
      </c>
      <c r="K33" s="133">
        <v>30.829541967848066</v>
      </c>
      <c r="L33" s="133">
        <v>46.548189784505524</v>
      </c>
      <c r="M33" s="133">
        <v>36.701318123284068</v>
      </c>
      <c r="N33" s="146">
        <v>1121.0828351073897</v>
      </c>
      <c r="O33" s="146">
        <v>1276.7003650158995</v>
      </c>
      <c r="P33" s="141">
        <f>G33*O33/N33</f>
        <v>930.87393925129254</v>
      </c>
      <c r="Q33" s="141">
        <f>I33*O33/N33</f>
        <v>733.95551438841437</v>
      </c>
      <c r="R33" s="141">
        <f>J33*O33/N33</f>
        <v>1108.1676339131482</v>
      </c>
    </row>
    <row r="34" spans="1:18">
      <c r="A34" s="131" t="s">
        <v>169</v>
      </c>
      <c r="B34" s="131" t="s">
        <v>170</v>
      </c>
      <c r="C34" s="133">
        <v>276.31553902415891</v>
      </c>
      <c r="D34" s="133">
        <v>188.68211103363967</v>
      </c>
      <c r="E34" s="133">
        <v>262.1643060401567</v>
      </c>
      <c r="F34" s="133">
        <v>248.06251225979869</v>
      </c>
      <c r="G34" s="133">
        <v>238.59779712406072</v>
      </c>
      <c r="H34" s="131">
        <v>3</v>
      </c>
      <c r="I34" s="133">
        <v>188.68211103363967</v>
      </c>
      <c r="J34" s="133">
        <v>276.31553902415891</v>
      </c>
      <c r="K34" s="133">
        <v>108.57152697944009</v>
      </c>
      <c r="L34" s="133">
        <v>158.99758506863097</v>
      </c>
      <c r="M34" s="133">
        <v>125.73460594190345</v>
      </c>
      <c r="N34" s="146">
        <v>1170.7428157832423</v>
      </c>
      <c r="O34" s="146">
        <v>1625.2350195545368</v>
      </c>
      <c r="P34" s="141">
        <f>G34*O34/N34</f>
        <v>331.22346791012677</v>
      </c>
      <c r="Q34" s="141">
        <f>I34*O34/N34</f>
        <v>261.93009282759846</v>
      </c>
      <c r="R34" s="141">
        <f>J34*O34/N34</f>
        <v>383.58355431693377</v>
      </c>
    </row>
    <row r="35" spans="1:18">
      <c r="A35" s="131" t="s">
        <v>177</v>
      </c>
      <c r="B35" s="131" t="s">
        <v>178</v>
      </c>
      <c r="C35" s="143" t="s">
        <v>22</v>
      </c>
      <c r="D35" s="143" t="s">
        <v>22</v>
      </c>
      <c r="E35" s="143" t="s">
        <v>22</v>
      </c>
      <c r="F35" s="143" t="s">
        <v>22</v>
      </c>
      <c r="G35" s="143" t="s">
        <v>22</v>
      </c>
      <c r="H35" s="143" t="s">
        <v>22</v>
      </c>
      <c r="I35" s="143" t="s">
        <v>22</v>
      </c>
      <c r="J35" s="143" t="s">
        <v>22</v>
      </c>
      <c r="K35" s="143" t="s">
        <v>22</v>
      </c>
      <c r="L35" s="143" t="s">
        <v>22</v>
      </c>
      <c r="M35" s="143" t="s">
        <v>22</v>
      </c>
      <c r="N35" s="146">
        <v>1224.5623432869261</v>
      </c>
      <c r="O35" s="146">
        <v>1209.9269422548184</v>
      </c>
      <c r="P35" s="141">
        <v>676.83313149734545</v>
      </c>
      <c r="Q35" s="141">
        <v>430.94253866457842</v>
      </c>
      <c r="R35" s="141">
        <v>1063.0259182862078</v>
      </c>
    </row>
    <row r="36" spans="1:18">
      <c r="A36" s="131" t="s">
        <v>151</v>
      </c>
      <c r="B36" s="131" t="s">
        <v>152</v>
      </c>
      <c r="C36" s="133">
        <v>131.50138984060357</v>
      </c>
      <c r="D36" s="133">
        <v>113.78809180869999</v>
      </c>
      <c r="E36" s="133">
        <v>164.98072715700593</v>
      </c>
      <c r="F36" s="133">
        <v>151.15205279381158</v>
      </c>
      <c r="G36" s="133">
        <v>137.59929287987444</v>
      </c>
      <c r="H36" s="131">
        <v>3</v>
      </c>
      <c r="I36" s="133">
        <v>113.78809180869999</v>
      </c>
      <c r="J36" s="133">
        <v>164.98072715700593</v>
      </c>
      <c r="K36" s="133">
        <v>181.83942159165133</v>
      </c>
      <c r="L36" s="133">
        <v>263.64797513641287</v>
      </c>
      <c r="M36" s="133">
        <v>218.02437623128122</v>
      </c>
      <c r="N36" s="146">
        <v>1236.0050604905882</v>
      </c>
      <c r="O36" s="146">
        <v>2457.9248798636086</v>
      </c>
      <c r="P36" s="141">
        <f>G36*O36/N36</f>
        <v>273.6305345601441</v>
      </c>
      <c r="Q36" s="141">
        <f>I36*O36/N36</f>
        <v>226.27947961458841</v>
      </c>
      <c r="R36" s="141">
        <f>J36*O36/N36</f>
        <v>328.08137032727171</v>
      </c>
    </row>
    <row r="37" spans="1:18">
      <c r="A37" s="131" t="s">
        <v>123</v>
      </c>
      <c r="B37" s="131" t="s">
        <v>124</v>
      </c>
      <c r="C37" s="133">
        <v>352.17637713586277</v>
      </c>
      <c r="D37" s="133">
        <v>283.6044559147623</v>
      </c>
      <c r="E37" s="133">
        <v>351.33194203395254</v>
      </c>
      <c r="F37" s="133">
        <v>370.61654380364041</v>
      </c>
      <c r="G37" s="133">
        <v>335.85105016676704</v>
      </c>
      <c r="H37" s="131">
        <v>4</v>
      </c>
      <c r="I37" s="133">
        <v>283.6044559147623</v>
      </c>
      <c r="J37" s="133">
        <v>370.61654380364041</v>
      </c>
      <c r="K37" s="133">
        <v>80.946197630871438</v>
      </c>
      <c r="L37" s="133">
        <v>105.78113063574904</v>
      </c>
      <c r="M37" s="133">
        <v>89.325312471416964</v>
      </c>
      <c r="N37" s="146">
        <v>1238.1263955954539</v>
      </c>
      <c r="O37" s="146">
        <v>1636.8932086429577</v>
      </c>
      <c r="P37" s="141">
        <f>G37*O37/N37</f>
        <v>444.01953232665971</v>
      </c>
      <c r="Q37" s="141">
        <f>I37*O37/N37</f>
        <v>374.94573209909845</v>
      </c>
      <c r="R37" s="141">
        <f>J37*O37/N37</f>
        <v>489.98204522660427</v>
      </c>
    </row>
    <row r="38" spans="1:18">
      <c r="A38" s="131" t="s">
        <v>163</v>
      </c>
      <c r="B38" s="131" t="s">
        <v>164</v>
      </c>
      <c r="C38" s="133">
        <v>137.55064351891772</v>
      </c>
      <c r="D38" s="133">
        <v>132.60999837873183</v>
      </c>
      <c r="E38" s="133">
        <v>168.51286616319211</v>
      </c>
      <c r="F38" s="133">
        <v>174.61462668094347</v>
      </c>
      <c r="G38" s="133">
        <v>151.10236045915786</v>
      </c>
      <c r="H38" s="131">
        <v>3</v>
      </c>
      <c r="I38" s="133">
        <v>132.60999837873183</v>
      </c>
      <c r="J38" s="133">
        <v>174.61462668094347</v>
      </c>
      <c r="K38" s="133">
        <v>171.8069131448886</v>
      </c>
      <c r="L38" s="133">
        <v>226.22728577614885</v>
      </c>
      <c r="M38" s="133">
        <v>198.54090901583788</v>
      </c>
      <c r="N38" s="146">
        <v>1282.4431529424292</v>
      </c>
      <c r="O38" s="146">
        <v>1505.0101927942937</v>
      </c>
      <c r="P38" s="141">
        <f>G38*O38/N38</f>
        <v>177.32606090534358</v>
      </c>
      <c r="Q38" s="141">
        <f>I38*O38/N38</f>
        <v>155.62436336340718</v>
      </c>
      <c r="R38" s="141">
        <f>J38*O38/N38</f>
        <v>204.91886315805198</v>
      </c>
    </row>
    <row r="39" spans="1:18">
      <c r="A39" s="131" t="s">
        <v>53</v>
      </c>
      <c r="B39" s="131" t="s">
        <v>54</v>
      </c>
      <c r="C39" s="133">
        <v>574.68130546395639</v>
      </c>
      <c r="D39" s="133">
        <v>417.3661877243992</v>
      </c>
      <c r="E39" s="133">
        <v>482.8125762343829</v>
      </c>
      <c r="F39" s="133">
        <v>539.2262484848502</v>
      </c>
      <c r="G39" s="133">
        <v>496.16842561560964</v>
      </c>
      <c r="H39" s="131">
        <v>3</v>
      </c>
      <c r="I39" s="133">
        <v>417.3661877243992</v>
      </c>
      <c r="J39" s="133">
        <v>574.68130546395639</v>
      </c>
      <c r="K39" s="133">
        <v>52.202846542537443</v>
      </c>
      <c r="L39" s="133">
        <v>71.879325355915029</v>
      </c>
      <c r="M39" s="133">
        <v>60.463339566152733</v>
      </c>
      <c r="N39" s="146">
        <v>1307.9096491603236</v>
      </c>
      <c r="O39" s="146">
        <v>1137.3436326916426</v>
      </c>
      <c r="P39" s="141">
        <f>G39*O39/N39</f>
        <v>431.462524937284</v>
      </c>
      <c r="Q39" s="141">
        <f>I39*O39/N39</f>
        <v>362.93697841733933</v>
      </c>
      <c r="R39" s="141">
        <f>J39*O39/N39</f>
        <v>499.73644893282085</v>
      </c>
    </row>
    <row r="40" spans="1:18">
      <c r="A40" s="131" t="s">
        <v>185</v>
      </c>
      <c r="B40" s="131" t="s">
        <v>186</v>
      </c>
      <c r="C40" s="143" t="s">
        <v>22</v>
      </c>
      <c r="D40" s="143" t="s">
        <v>22</v>
      </c>
      <c r="E40" s="143" t="s">
        <v>22</v>
      </c>
      <c r="F40" s="143" t="s">
        <v>22</v>
      </c>
      <c r="G40" s="143" t="s">
        <v>22</v>
      </c>
      <c r="H40" s="143" t="s">
        <v>22</v>
      </c>
      <c r="I40" s="143" t="s">
        <v>22</v>
      </c>
      <c r="J40" s="143" t="s">
        <v>22</v>
      </c>
      <c r="K40" s="143" t="s">
        <v>22</v>
      </c>
      <c r="L40" s="143" t="s">
        <v>22</v>
      </c>
      <c r="M40" s="143" t="s">
        <v>22</v>
      </c>
      <c r="N40" s="146">
        <v>1322.3009129909033</v>
      </c>
      <c r="O40" s="146">
        <v>2741.3939311183158</v>
      </c>
      <c r="P40" s="141">
        <v>289.05209526574282</v>
      </c>
      <c r="Q40" s="141">
        <v>71.728317273414859</v>
      </c>
      <c r="R40" s="141">
        <v>1164.8274622006668</v>
      </c>
    </row>
    <row r="41" spans="1:18">
      <c r="A41" s="131" t="s">
        <v>23</v>
      </c>
      <c r="B41" s="131" t="s">
        <v>24</v>
      </c>
      <c r="C41" s="133">
        <v>239.95929427825263</v>
      </c>
      <c r="D41" s="133">
        <v>233.37246154983748</v>
      </c>
      <c r="E41" s="133">
        <v>306.77645148468469</v>
      </c>
      <c r="F41" s="133">
        <v>311.16672901243169</v>
      </c>
      <c r="G41" s="133">
        <v>267.9926404316152</v>
      </c>
      <c r="H41" s="131">
        <v>4</v>
      </c>
      <c r="I41" s="133">
        <v>233.37246154983748</v>
      </c>
      <c r="J41" s="133">
        <v>311.16672901243169</v>
      </c>
      <c r="K41" s="133">
        <v>96.411335798055205</v>
      </c>
      <c r="L41" s="133">
        <v>128.54987174051553</v>
      </c>
      <c r="M41" s="133">
        <v>111.94337259293218</v>
      </c>
      <c r="N41" s="146">
        <v>1322.9366954967559</v>
      </c>
      <c r="O41" s="146">
        <v>1577.4710270505241</v>
      </c>
      <c r="P41" s="141">
        <f>G41*O41/N41</f>
        <v>319.55469009414782</v>
      </c>
      <c r="Q41" s="141">
        <f>I41*O41/N41</f>
        <v>278.27355447880825</v>
      </c>
      <c r="R41" s="141">
        <f>J41*O41/N41</f>
        <v>371.03551611354965</v>
      </c>
    </row>
    <row r="42" spans="1:18">
      <c r="A42" s="131" t="s">
        <v>59</v>
      </c>
      <c r="B42" s="131" t="s">
        <v>60</v>
      </c>
      <c r="C42" s="133">
        <v>111.89527661965607</v>
      </c>
      <c r="D42" s="133">
        <v>106.99580797713496</v>
      </c>
      <c r="E42" s="133">
        <v>122.50880170830432</v>
      </c>
      <c r="F42" s="133">
        <v>140.38230929253999</v>
      </c>
      <c r="G42" s="133">
        <v>119.15694632854172</v>
      </c>
      <c r="H42" s="131">
        <v>3</v>
      </c>
      <c r="I42" s="133">
        <v>106.99580797713496</v>
      </c>
      <c r="J42" s="133">
        <v>140.38230929253999</v>
      </c>
      <c r="K42" s="133">
        <v>213.70214061291426</v>
      </c>
      <c r="L42" s="133">
        <v>280.38481663142363</v>
      </c>
      <c r="M42" s="133">
        <v>251.76878834477219</v>
      </c>
      <c r="N42" s="146">
        <v>1399.675331192363</v>
      </c>
      <c r="O42" s="146">
        <v>1666.9327344312192</v>
      </c>
      <c r="P42" s="141">
        <f>G42*O42/N42</f>
        <v>141.90906272578437</v>
      </c>
      <c r="Q42" s="141">
        <f>I42*O42/N42</f>
        <v>127.42584711560599</v>
      </c>
      <c r="R42" s="141">
        <f>J42*O42/N42</f>
        <v>167.18724798517019</v>
      </c>
    </row>
    <row r="43" spans="1:18">
      <c r="A43" s="131" t="s">
        <v>317</v>
      </c>
      <c r="B43" s="131" t="s">
        <v>318</v>
      </c>
      <c r="C43" s="133">
        <v>189.79307359856435</v>
      </c>
      <c r="D43" s="133">
        <v>133.38969874223665</v>
      </c>
      <c r="E43" s="133">
        <v>170.06944699285648</v>
      </c>
      <c r="F43" s="133">
        <v>172.08848049000187</v>
      </c>
      <c r="G43" s="133">
        <v>163.55475077382383</v>
      </c>
      <c r="H43" s="131">
        <v>4</v>
      </c>
      <c r="I43" s="133">
        <v>133.38969874223665</v>
      </c>
      <c r="J43" s="133">
        <v>189.79307359856435</v>
      </c>
      <c r="K43" s="133">
        <v>158.06688532508664</v>
      </c>
      <c r="L43" s="133">
        <v>224.90492356514162</v>
      </c>
      <c r="M43" s="133">
        <v>183.42481559270828</v>
      </c>
      <c r="N43" s="146">
        <v>1404.1552140725726</v>
      </c>
      <c r="O43" s="146">
        <v>1829.5930441721093</v>
      </c>
      <c r="P43" s="141">
        <f>G43*O43/N43</f>
        <v>213.10937092857961</v>
      </c>
      <c r="Q43" s="141">
        <f>I43*O43/N43</f>
        <v>173.80476355970421</v>
      </c>
      <c r="R43" s="141">
        <f>J43*O43/N43</f>
        <v>247.29750942621328</v>
      </c>
    </row>
    <row r="44" spans="1:18">
      <c r="A44" s="131" t="s">
        <v>55</v>
      </c>
      <c r="B44" s="131" t="s">
        <v>56</v>
      </c>
      <c r="C44" s="133">
        <v>272.83585050514836</v>
      </c>
      <c r="D44" s="133">
        <v>202.03359821235452</v>
      </c>
      <c r="E44" s="133">
        <v>238.7432992782374</v>
      </c>
      <c r="F44" s="133">
        <v>262.74576033761736</v>
      </c>
      <c r="G44" s="133">
        <v>240.82691704588348</v>
      </c>
      <c r="H44" s="131">
        <v>4</v>
      </c>
      <c r="I44" s="133">
        <v>202.03359821235452</v>
      </c>
      <c r="J44" s="133">
        <v>272.83585050514836</v>
      </c>
      <c r="K44" s="133">
        <v>109.95622439080419</v>
      </c>
      <c r="L44" s="133">
        <v>148.49015344698978</v>
      </c>
      <c r="M44" s="133">
        <v>124.57079286649781</v>
      </c>
      <c r="N44" s="146">
        <v>1410.3291741955475</v>
      </c>
      <c r="O44" s="146">
        <v>1773.9204108807812</v>
      </c>
      <c r="P44" s="141">
        <f>G44*O44/N44</f>
        <v>302.91352646864516</v>
      </c>
      <c r="Q44" s="141">
        <f>I44*O44/N44</f>
        <v>254.11905965641625</v>
      </c>
      <c r="R44" s="141">
        <f>J44*O44/N44</f>
        <v>343.17455306642705</v>
      </c>
    </row>
    <row r="45" spans="1:18">
      <c r="A45" s="131" t="s">
        <v>383</v>
      </c>
      <c r="B45" s="131" t="s">
        <v>384</v>
      </c>
      <c r="C45" s="143" t="s">
        <v>22</v>
      </c>
      <c r="D45" s="143" t="s">
        <v>22</v>
      </c>
      <c r="E45" s="143" t="s">
        <v>22</v>
      </c>
      <c r="F45" s="143" t="s">
        <v>22</v>
      </c>
      <c r="G45" s="143" t="s">
        <v>22</v>
      </c>
      <c r="H45" s="143" t="s">
        <v>22</v>
      </c>
      <c r="I45" s="143" t="s">
        <v>22</v>
      </c>
      <c r="J45" s="143" t="s">
        <v>22</v>
      </c>
      <c r="K45" s="143" t="s">
        <v>22</v>
      </c>
      <c r="L45" s="143" t="s">
        <v>22</v>
      </c>
      <c r="M45" s="143" t="s">
        <v>22</v>
      </c>
      <c r="N45" s="146">
        <v>1459.13302105094</v>
      </c>
      <c r="O45" s="146">
        <v>1606.4625137731427</v>
      </c>
      <c r="P45" s="141">
        <v>210.23637707259854</v>
      </c>
      <c r="Q45" s="141">
        <v>47.34173450648921</v>
      </c>
      <c r="R45" s="141">
        <v>933.62304329076403</v>
      </c>
    </row>
    <row r="46" spans="1:18">
      <c r="A46" s="131" t="s">
        <v>223</v>
      </c>
      <c r="B46" s="131" t="s">
        <v>224</v>
      </c>
      <c r="C46" s="133">
        <v>218.59650524357485</v>
      </c>
      <c r="D46" s="133">
        <v>202.01977126244165</v>
      </c>
      <c r="E46" s="133">
        <v>260.31118590888065</v>
      </c>
      <c r="F46" s="133">
        <v>266.89470839785321</v>
      </c>
      <c r="G46" s="133">
        <v>233.74041737206039</v>
      </c>
      <c r="H46" s="131">
        <v>3</v>
      </c>
      <c r="I46" s="133">
        <v>202.01977126244165</v>
      </c>
      <c r="J46" s="133">
        <v>266.89470839785321</v>
      </c>
      <c r="K46" s="133">
        <v>112.4038770947821</v>
      </c>
      <c r="L46" s="133">
        <v>148.50031663993585</v>
      </c>
      <c r="M46" s="133">
        <v>128.34750762101606</v>
      </c>
      <c r="N46" s="146">
        <v>1488.4164820846167</v>
      </c>
      <c r="O46" s="142">
        <v>10883.07604749159</v>
      </c>
      <c r="P46" s="141">
        <f>G46*O46/N46</f>
        <v>1709.0745555772078</v>
      </c>
      <c r="Q46" s="141">
        <f>I46*O46/N46</f>
        <v>1477.1379920939478</v>
      </c>
      <c r="R46" s="141">
        <f>J46*O46/N46</f>
        <v>1951.4937137076124</v>
      </c>
    </row>
    <row r="47" spans="1:18">
      <c r="A47" s="131" t="s">
        <v>31</v>
      </c>
      <c r="B47" s="131" t="s">
        <v>32</v>
      </c>
      <c r="C47" s="133">
        <v>542.06853383097803</v>
      </c>
      <c r="D47" s="133">
        <v>491.34925734935848</v>
      </c>
      <c r="E47" s="133">
        <v>623.42929941452041</v>
      </c>
      <c r="F47" s="133">
        <v>646.63014262326942</v>
      </c>
      <c r="G47" s="133">
        <v>568.94896175436952</v>
      </c>
      <c r="H47" s="131">
        <v>3</v>
      </c>
      <c r="I47" s="133">
        <v>491.34925734935848</v>
      </c>
      <c r="J47" s="133">
        <v>646.63014262326942</v>
      </c>
      <c r="K47" s="133">
        <v>46.394372953749205</v>
      </c>
      <c r="L47" s="133">
        <v>61.056365815710272</v>
      </c>
      <c r="M47" s="133">
        <v>52.728807004927454</v>
      </c>
      <c r="N47" s="146">
        <v>1496.6528561223881</v>
      </c>
      <c r="O47" s="146">
        <v>2081.7998545843807</v>
      </c>
      <c r="P47" s="141">
        <f>G47*O47/N47</f>
        <v>791.39117732009584</v>
      </c>
      <c r="Q47" s="141">
        <f>I47*O47/N47</f>
        <v>683.45228375149111</v>
      </c>
      <c r="R47" s="141">
        <f>J47*O47/N47</f>
        <v>899.44340224004384</v>
      </c>
    </row>
    <row r="48" spans="1:18">
      <c r="A48" s="131" t="s">
        <v>117</v>
      </c>
      <c r="B48" s="131" t="s">
        <v>118</v>
      </c>
      <c r="C48" s="133">
        <v>279.19270632916482</v>
      </c>
      <c r="D48" s="133">
        <v>272.49668076280653</v>
      </c>
      <c r="E48" s="133">
        <v>355.98074724234755</v>
      </c>
      <c r="F48" s="133">
        <v>359.82726670211491</v>
      </c>
      <c r="G48" s="133">
        <v>311.53189393392705</v>
      </c>
      <c r="H48" s="131">
        <v>3</v>
      </c>
      <c r="I48" s="133">
        <v>272.49668076280653</v>
      </c>
      <c r="J48" s="133">
        <v>359.82726670211491</v>
      </c>
      <c r="K48" s="133">
        <v>83.373337087418875</v>
      </c>
      <c r="L48" s="133">
        <v>110.09308412865902</v>
      </c>
      <c r="M48" s="133">
        <v>96.298326380549383</v>
      </c>
      <c r="N48" s="146">
        <v>1562.7252481164551</v>
      </c>
      <c r="O48" s="146">
        <v>2166.046798582141</v>
      </c>
      <c r="P48" s="141">
        <f>G48*O48/N48</f>
        <v>431.80505487137805</v>
      </c>
      <c r="Q48" s="141">
        <f>I48*O48/N48</f>
        <v>377.69951160765515</v>
      </c>
      <c r="R48" s="141">
        <f>J48*O48/N48</f>
        <v>498.74582881545462</v>
      </c>
    </row>
    <row r="49" spans="1:18">
      <c r="A49" s="131" t="s">
        <v>73</v>
      </c>
      <c r="B49" s="131" t="s">
        <v>74</v>
      </c>
      <c r="C49" s="143" t="s">
        <v>22</v>
      </c>
      <c r="D49" s="143" t="s">
        <v>22</v>
      </c>
      <c r="E49" s="143" t="s">
        <v>22</v>
      </c>
      <c r="F49" s="143" t="s">
        <v>22</v>
      </c>
      <c r="G49" s="143" t="s">
        <v>22</v>
      </c>
      <c r="H49" s="143" t="s">
        <v>22</v>
      </c>
      <c r="I49" s="143" t="s">
        <v>22</v>
      </c>
      <c r="J49" s="143" t="s">
        <v>22</v>
      </c>
      <c r="K49" s="143" t="s">
        <v>22</v>
      </c>
      <c r="L49" s="143" t="s">
        <v>22</v>
      </c>
      <c r="M49" s="143" t="s">
        <v>22</v>
      </c>
      <c r="N49" s="146">
        <v>1571.498539924396</v>
      </c>
      <c r="O49" s="146">
        <v>2360.5435538589727</v>
      </c>
      <c r="P49" s="141">
        <v>356.20929446065151</v>
      </c>
      <c r="Q49" s="141">
        <v>102.14260948033241</v>
      </c>
      <c r="R49" s="141">
        <v>1242.2343829446309</v>
      </c>
    </row>
    <row r="50" spans="1:18">
      <c r="A50" s="131" t="s">
        <v>155</v>
      </c>
      <c r="B50" s="131" t="s">
        <v>156</v>
      </c>
      <c r="C50" s="133">
        <v>290.87732709004223</v>
      </c>
      <c r="D50" s="133">
        <v>264.36838310228308</v>
      </c>
      <c r="E50" s="133">
        <v>362.81400246809466</v>
      </c>
      <c r="F50" s="133">
        <v>349.45261787435328</v>
      </c>
      <c r="G50" s="133">
        <v>311.56706493614155</v>
      </c>
      <c r="H50" s="131">
        <v>3</v>
      </c>
      <c r="I50" s="133">
        <v>264.36838310228308</v>
      </c>
      <c r="J50" s="133">
        <v>362.81400246809466</v>
      </c>
      <c r="K50" s="133">
        <v>82.6869960804177</v>
      </c>
      <c r="L50" s="133">
        <v>113.478017484387</v>
      </c>
      <c r="M50" s="133">
        <v>96.287455819981389</v>
      </c>
      <c r="N50" s="146">
        <v>1590.1739184278081</v>
      </c>
      <c r="O50" s="146">
        <v>2256.5904087050585</v>
      </c>
      <c r="P50" s="141">
        <f>G50*O50/N50</f>
        <v>442.13984536887125</v>
      </c>
      <c r="Q50" s="141">
        <f>I50*O50/N50</f>
        <v>375.16094985591354</v>
      </c>
      <c r="R50" s="141">
        <f>J50*O50/N50</f>
        <v>514.863555882529</v>
      </c>
    </row>
    <row r="51" spans="1:18">
      <c r="A51" s="131" t="s">
        <v>107</v>
      </c>
      <c r="B51" s="131" t="s">
        <v>108</v>
      </c>
      <c r="C51" s="133">
        <v>411.02326592245248</v>
      </c>
      <c r="D51" s="133">
        <v>371.42220662675373</v>
      </c>
      <c r="E51" s="133">
        <v>459.993919836511</v>
      </c>
      <c r="F51" s="133">
        <v>491.21290983823008</v>
      </c>
      <c r="G51" s="133">
        <v>428.49376314713044</v>
      </c>
      <c r="H51" s="131">
        <v>3</v>
      </c>
      <c r="I51" s="133">
        <v>371.42220662675373</v>
      </c>
      <c r="J51" s="133">
        <v>491.21290983823008</v>
      </c>
      <c r="K51" s="133">
        <v>61.073313423052795</v>
      </c>
      <c r="L51" s="133">
        <v>80.770614854882197</v>
      </c>
      <c r="M51" s="133">
        <v>70.012687651883056</v>
      </c>
      <c r="N51" s="146">
        <v>1711.2906661148459</v>
      </c>
      <c r="O51" s="146">
        <v>2363.2992962142162</v>
      </c>
      <c r="P51" s="141">
        <f>G51*O51/N51</f>
        <v>591.75161118411324</v>
      </c>
      <c r="Q51" s="141">
        <f>I51*O51/N51</f>
        <v>512.93556197099576</v>
      </c>
      <c r="R51" s="141">
        <f>J51*O51/N51</f>
        <v>678.36700514915253</v>
      </c>
    </row>
    <row r="52" spans="1:18">
      <c r="A52" s="131" t="s">
        <v>103</v>
      </c>
      <c r="B52" s="131" t="s">
        <v>104</v>
      </c>
      <c r="C52" s="133">
        <v>214.27290557019248</v>
      </c>
      <c r="D52" s="133">
        <v>205.06361076419222</v>
      </c>
      <c r="E52" s="133">
        <v>235.50891207486566</v>
      </c>
      <c r="F52" s="133">
        <v>267.73021281642599</v>
      </c>
      <c r="G52" s="133">
        <v>228.2491623193587</v>
      </c>
      <c r="H52" s="131">
        <v>3</v>
      </c>
      <c r="I52" s="133">
        <v>205.06361076419222</v>
      </c>
      <c r="J52" s="133">
        <v>267.73021281642599</v>
      </c>
      <c r="K52" s="133">
        <v>112.05309884308812</v>
      </c>
      <c r="L52" s="133">
        <v>146.29606826975143</v>
      </c>
      <c r="M52" s="133">
        <v>131.43531259941707</v>
      </c>
      <c r="N52" s="146">
        <v>1941.5663362781545</v>
      </c>
      <c r="O52" s="146">
        <v>2549.0412972473378</v>
      </c>
      <c r="P52" s="141">
        <f>G52*O52/N52</f>
        <v>299.66348815537123</v>
      </c>
      <c r="Q52" s="141">
        <f>I52*O52/N52</f>
        <v>269.22366886654441</v>
      </c>
      <c r="R52" s="141">
        <f>J52*O52/N52</f>
        <v>351.49732267098693</v>
      </c>
    </row>
    <row r="53" spans="1:18">
      <c r="A53" s="131" t="s">
        <v>339</v>
      </c>
      <c r="B53" s="131" t="s">
        <v>340</v>
      </c>
      <c r="C53" s="133">
        <v>3674.490842365783</v>
      </c>
      <c r="D53" s="133">
        <v>1829.6359053116089</v>
      </c>
      <c r="E53" s="133">
        <v>2840.4868541966812</v>
      </c>
      <c r="F53" s="133">
        <v>2402.5458038155834</v>
      </c>
      <c r="G53" s="133">
        <v>2520.5092928302338</v>
      </c>
      <c r="H53" s="131">
        <v>3</v>
      </c>
      <c r="I53" s="133">
        <v>1829.6359053116089</v>
      </c>
      <c r="J53" s="133">
        <v>3674.490842365783</v>
      </c>
      <c r="K53" s="133">
        <v>8.1643964530021282</v>
      </c>
      <c r="L53" s="133">
        <v>16.396704892436311</v>
      </c>
      <c r="M53" s="133">
        <v>11.902356434605146</v>
      </c>
      <c r="N53" s="146">
        <v>2025.3247759757523</v>
      </c>
      <c r="O53" s="146">
        <v>2045.5354018901407</v>
      </c>
      <c r="P53" s="141">
        <f>G53*O53/N53</f>
        <v>2545.6613430275111</v>
      </c>
      <c r="Q53" s="141">
        <f>I53*O53/N53</f>
        <v>1847.8937606839509</v>
      </c>
      <c r="R53" s="141">
        <f>J53*O53/N53</f>
        <v>3711.158423151745</v>
      </c>
    </row>
    <row r="54" spans="1:18">
      <c r="A54" s="131" t="s">
        <v>243</v>
      </c>
      <c r="B54" s="131" t="s">
        <v>244</v>
      </c>
      <c r="C54" s="133">
        <v>1626.4328854954717</v>
      </c>
      <c r="D54" s="133">
        <v>1059.3141810526606</v>
      </c>
      <c r="E54" s="133">
        <v>1439.1234327380025</v>
      </c>
      <c r="F54" s="133">
        <v>1383.0122475820633</v>
      </c>
      <c r="G54" s="133">
        <v>1343.7355101019104</v>
      </c>
      <c r="H54" s="131">
        <v>3</v>
      </c>
      <c r="I54" s="133">
        <v>1059.3141810526606</v>
      </c>
      <c r="J54" s="133">
        <v>1626.4328854954717</v>
      </c>
      <c r="K54" s="133">
        <v>18.44527386745558</v>
      </c>
      <c r="L54" s="133">
        <v>28.320209940159991</v>
      </c>
      <c r="M54" s="133">
        <v>22.325822138707018</v>
      </c>
      <c r="N54" s="146">
        <v>2124.66235351563</v>
      </c>
      <c r="O54" s="146">
        <v>4835.57177734375</v>
      </c>
      <c r="P54" s="141">
        <f>G54*O54/N54</f>
        <v>3058.2409944393103</v>
      </c>
      <c r="Q54" s="141">
        <f>I54*O54/N54</f>
        <v>2410.9194332748225</v>
      </c>
      <c r="R54" s="141">
        <f>J54*O54/N54</f>
        <v>3701.6389666960818</v>
      </c>
    </row>
    <row r="55" spans="1:18">
      <c r="A55" s="131" t="s">
        <v>173</v>
      </c>
      <c r="B55" s="131" t="s">
        <v>174</v>
      </c>
      <c r="C55" s="143" t="s">
        <v>22</v>
      </c>
      <c r="D55" s="143" t="s">
        <v>22</v>
      </c>
      <c r="E55" s="143" t="s">
        <v>22</v>
      </c>
      <c r="F55" s="143" t="s">
        <v>22</v>
      </c>
      <c r="G55" s="143" t="s">
        <v>22</v>
      </c>
      <c r="H55" s="143" t="s">
        <v>22</v>
      </c>
      <c r="I55" s="143" t="s">
        <v>22</v>
      </c>
      <c r="J55" s="143" t="s">
        <v>22</v>
      </c>
      <c r="K55" s="143" t="s">
        <v>22</v>
      </c>
      <c r="L55" s="143" t="s">
        <v>22</v>
      </c>
      <c r="M55" s="143" t="s">
        <v>22</v>
      </c>
      <c r="N55" s="146">
        <v>2125.4590569831389</v>
      </c>
      <c r="O55" s="146">
        <v>2535.6234315210991</v>
      </c>
      <c r="P55" s="141">
        <v>370.16131729520919</v>
      </c>
      <c r="Q55" s="141">
        <v>134.80638303547298</v>
      </c>
      <c r="R55" s="141">
        <v>1016.4162685506457</v>
      </c>
    </row>
    <row r="56" spans="1:18">
      <c r="A56" s="131" t="s">
        <v>379</v>
      </c>
      <c r="B56" s="131" t="s">
        <v>380</v>
      </c>
      <c r="C56" s="143" t="s">
        <v>22</v>
      </c>
      <c r="D56" s="143" t="s">
        <v>22</v>
      </c>
      <c r="E56" s="143" t="s">
        <v>22</v>
      </c>
      <c r="F56" s="143" t="s">
        <v>22</v>
      </c>
      <c r="G56" s="143" t="s">
        <v>22</v>
      </c>
      <c r="H56" s="143" t="s">
        <v>22</v>
      </c>
      <c r="I56" s="143" t="s">
        <v>22</v>
      </c>
      <c r="J56" s="143" t="s">
        <v>22</v>
      </c>
      <c r="K56" s="143" t="s">
        <v>22</v>
      </c>
      <c r="L56" s="143" t="s">
        <v>22</v>
      </c>
      <c r="M56" s="143" t="s">
        <v>22</v>
      </c>
      <c r="N56" s="146">
        <v>2134.8024512685347</v>
      </c>
      <c r="O56" s="146">
        <v>2304.8445674635445</v>
      </c>
      <c r="P56" s="141">
        <v>258.27848750883686</v>
      </c>
      <c r="Q56" s="141">
        <v>61.540186197255004</v>
      </c>
      <c r="R56" s="141">
        <v>1083.9709989832286</v>
      </c>
    </row>
    <row r="57" spans="1:18">
      <c r="A57" s="131" t="s">
        <v>83</v>
      </c>
      <c r="B57" s="131" t="s">
        <v>84</v>
      </c>
      <c r="C57" s="133">
        <v>315.38667959112917</v>
      </c>
      <c r="D57" s="133">
        <v>301.57456011257341</v>
      </c>
      <c r="E57" s="133">
        <v>388.99306427624833</v>
      </c>
      <c r="F57" s="133">
        <v>397.62012913320154</v>
      </c>
      <c r="G57" s="133">
        <v>345.65167755154539</v>
      </c>
      <c r="H57" s="131">
        <v>3</v>
      </c>
      <c r="I57" s="133">
        <v>301.57456011257341</v>
      </c>
      <c r="J57" s="133">
        <v>397.62012913320154</v>
      </c>
      <c r="K57" s="133">
        <v>75.44889657724066</v>
      </c>
      <c r="L57" s="133">
        <v>99.477886957047815</v>
      </c>
      <c r="M57" s="133">
        <v>86.79257746557947</v>
      </c>
      <c r="N57" s="146">
        <v>2226.42163085938</v>
      </c>
      <c r="O57" s="146">
        <v>751.82135009765602</v>
      </c>
      <c r="P57" s="141">
        <f>G57*O57/N57</f>
        <v>116.72016983594231</v>
      </c>
      <c r="Q57" s="141">
        <f>I57*O57/N57</f>
        <v>101.83614361104897</v>
      </c>
      <c r="R57" s="141">
        <f>J57*O57/N57</f>
        <v>134.26895344865108</v>
      </c>
    </row>
    <row r="58" spans="1:18">
      <c r="A58" s="131" t="s">
        <v>335</v>
      </c>
      <c r="B58" s="131" t="s">
        <v>336</v>
      </c>
      <c r="C58" s="133">
        <v>2241.8722159826475</v>
      </c>
      <c r="D58" s="133">
        <v>1707.4832618384448</v>
      </c>
      <c r="E58" s="133">
        <v>2529.7748986602896</v>
      </c>
      <c r="F58" s="133">
        <v>2281.5756023717772</v>
      </c>
      <c r="G58" s="133">
        <v>2144.4286348639512</v>
      </c>
      <c r="H58" s="131">
        <v>3</v>
      </c>
      <c r="I58" s="133">
        <v>1707.4832618384448</v>
      </c>
      <c r="J58" s="133">
        <v>2529.7748986602896</v>
      </c>
      <c r="K58" s="133">
        <v>11.85876261792593</v>
      </c>
      <c r="L58" s="133">
        <v>17.569718351264562</v>
      </c>
      <c r="M58" s="133">
        <v>13.989740442867799</v>
      </c>
      <c r="N58" s="146">
        <v>2257.2227122596023</v>
      </c>
      <c r="O58" s="146">
        <v>2771.7174605094606</v>
      </c>
      <c r="P58" s="141">
        <f>G58*O58/N58</f>
        <v>2633.2139304583125</v>
      </c>
      <c r="Q58" s="141">
        <f>I58*O58/N58</f>
        <v>2096.6744418531985</v>
      </c>
      <c r="R58" s="141">
        <f>J58*O58/N58</f>
        <v>3106.3931882716452</v>
      </c>
    </row>
    <row r="59" spans="1:18">
      <c r="A59" s="131" t="s">
        <v>65</v>
      </c>
      <c r="B59" s="131" t="s">
        <v>66</v>
      </c>
      <c r="C59" s="133">
        <v>1365.9277579327336</v>
      </c>
      <c r="D59" s="133">
        <v>1234.7030575281142</v>
      </c>
      <c r="E59" s="133">
        <v>1537.1595241590214</v>
      </c>
      <c r="F59" s="133">
        <v>1612.9942876304499</v>
      </c>
      <c r="G59" s="133">
        <v>1422.2070327829194</v>
      </c>
      <c r="H59" s="131">
        <v>3</v>
      </c>
      <c r="I59" s="133">
        <v>1234.7030575281142</v>
      </c>
      <c r="J59" s="133">
        <v>1612.9942876304499</v>
      </c>
      <c r="K59" s="133">
        <v>18.598949934330609</v>
      </c>
      <c r="L59" s="133">
        <v>24.297340009880799</v>
      </c>
      <c r="M59" s="133">
        <v>21.093975285227753</v>
      </c>
      <c r="N59" s="146">
        <v>2347.818498848585</v>
      </c>
      <c r="O59" s="146">
        <v>2290.3828913324373</v>
      </c>
      <c r="P59" s="141">
        <f>G59*O59/N59</f>
        <v>1387.4150226757988</v>
      </c>
      <c r="Q59" s="141">
        <f>I59*O59/N59</f>
        <v>1204.4980309274843</v>
      </c>
      <c r="R59" s="141">
        <f>J59*O59/N59</f>
        <v>1573.5349738565935</v>
      </c>
    </row>
    <row r="60" spans="1:18">
      <c r="A60" s="131" t="s">
        <v>65</v>
      </c>
      <c r="B60" s="131" t="s">
        <v>66</v>
      </c>
      <c r="C60" s="143" t="s">
        <v>22</v>
      </c>
      <c r="D60" s="143" t="s">
        <v>22</v>
      </c>
      <c r="E60" s="143" t="s">
        <v>22</v>
      </c>
      <c r="F60" s="143" t="s">
        <v>22</v>
      </c>
      <c r="G60" s="143" t="s">
        <v>22</v>
      </c>
      <c r="H60" s="143" t="s">
        <v>22</v>
      </c>
      <c r="I60" s="143" t="s">
        <v>22</v>
      </c>
      <c r="J60" s="143" t="s">
        <v>22</v>
      </c>
      <c r="K60" s="143" t="s">
        <v>22</v>
      </c>
      <c r="L60" s="143" t="s">
        <v>22</v>
      </c>
      <c r="M60" s="143" t="s">
        <v>22</v>
      </c>
      <c r="N60" s="146">
        <v>2347.818498848585</v>
      </c>
      <c r="O60" s="146">
        <v>2290.3828913324373</v>
      </c>
      <c r="P60" s="141">
        <v>1387.4150226757988</v>
      </c>
      <c r="Q60" s="141">
        <v>1204.4980309274843</v>
      </c>
      <c r="R60" s="141">
        <v>1573.5349738565935</v>
      </c>
    </row>
    <row r="61" spans="1:18">
      <c r="A61" s="131" t="s">
        <v>25</v>
      </c>
      <c r="B61" s="131" t="s">
        <v>26</v>
      </c>
      <c r="C61" s="143" t="s">
        <v>22</v>
      </c>
      <c r="D61" s="143" t="s">
        <v>22</v>
      </c>
      <c r="E61" s="143" t="s">
        <v>22</v>
      </c>
      <c r="F61" s="143" t="s">
        <v>22</v>
      </c>
      <c r="G61" s="143" t="s">
        <v>22</v>
      </c>
      <c r="H61" s="143" t="s">
        <v>22</v>
      </c>
      <c r="I61" s="143" t="s">
        <v>22</v>
      </c>
      <c r="J61" s="143" t="s">
        <v>22</v>
      </c>
      <c r="K61" s="143" t="s">
        <v>22</v>
      </c>
      <c r="L61" s="143" t="s">
        <v>22</v>
      </c>
      <c r="M61" s="143" t="s">
        <v>22</v>
      </c>
      <c r="N61" s="146">
        <v>2409.3119022428364</v>
      </c>
      <c r="O61" s="146">
        <v>3150.4367292633469</v>
      </c>
      <c r="P61" s="141">
        <v>322.55020426651339</v>
      </c>
      <c r="Q61" s="141">
        <v>92.840203698604668</v>
      </c>
      <c r="R61" s="141">
        <v>1120.6204868972422</v>
      </c>
    </row>
    <row r="62" spans="1:18">
      <c r="A62" s="131" t="s">
        <v>377</v>
      </c>
      <c r="B62" s="131" t="s">
        <v>378</v>
      </c>
      <c r="C62" s="143" t="s">
        <v>22</v>
      </c>
      <c r="D62" s="143" t="s">
        <v>22</v>
      </c>
      <c r="E62" s="143" t="s">
        <v>22</v>
      </c>
      <c r="F62" s="143" t="s">
        <v>22</v>
      </c>
      <c r="G62" s="143" t="s">
        <v>22</v>
      </c>
      <c r="H62" s="143" t="s">
        <v>22</v>
      </c>
      <c r="I62" s="143" t="s">
        <v>22</v>
      </c>
      <c r="J62" s="143" t="s">
        <v>22</v>
      </c>
      <c r="K62" s="143" t="s">
        <v>22</v>
      </c>
      <c r="L62" s="143" t="s">
        <v>22</v>
      </c>
      <c r="M62" s="143" t="s">
        <v>22</v>
      </c>
      <c r="N62" s="146">
        <v>2502.0842905522118</v>
      </c>
      <c r="O62" s="146">
        <v>2672.9457903551765</v>
      </c>
      <c r="P62" s="141">
        <v>303.05308368274609</v>
      </c>
      <c r="Q62" s="141">
        <v>80.121575053890027</v>
      </c>
      <c r="R62" s="141">
        <v>1146.2726671043201</v>
      </c>
    </row>
    <row r="63" spans="1:18">
      <c r="A63" s="131" t="s">
        <v>543</v>
      </c>
      <c r="B63" s="131" t="s">
        <v>188</v>
      </c>
      <c r="C63" s="133">
        <v>1725.1976648503569</v>
      </c>
      <c r="D63" s="133">
        <v>1198.0815637233729</v>
      </c>
      <c r="E63" s="133">
        <v>1812.6870534059008</v>
      </c>
      <c r="F63" s="133">
        <v>1602.3053595240576</v>
      </c>
      <c r="G63" s="133">
        <v>1544.3541953466965</v>
      </c>
      <c r="H63" s="131">
        <v>3</v>
      </c>
      <c r="I63" s="133">
        <v>1198.0815637233729</v>
      </c>
      <c r="J63" s="133">
        <v>1812.6870534059008</v>
      </c>
      <c r="K63" s="133">
        <v>16.550016145165426</v>
      </c>
      <c r="L63" s="133">
        <v>25.040031420537535</v>
      </c>
      <c r="M63" s="133">
        <v>19.425595559874278</v>
      </c>
      <c r="N63" s="146">
        <v>2595.2349787073695</v>
      </c>
      <c r="O63" s="146">
        <v>3756.4891211732552</v>
      </c>
      <c r="P63" s="141">
        <f>G63*O63/N63</f>
        <v>2235.3851507302311</v>
      </c>
      <c r="Q63" s="141">
        <f>I63*O63/N63</f>
        <v>1734.1706617435982</v>
      </c>
      <c r="R63" s="141">
        <f>J63*O63/N63</f>
        <v>2623.7852264161661</v>
      </c>
    </row>
    <row r="64" spans="1:18">
      <c r="A64" s="131" t="s">
        <v>381</v>
      </c>
      <c r="B64" s="131" t="s">
        <v>382</v>
      </c>
      <c r="C64" s="143" t="s">
        <v>22</v>
      </c>
      <c r="D64" s="143" t="s">
        <v>22</v>
      </c>
      <c r="E64" s="143" t="s">
        <v>22</v>
      </c>
      <c r="F64" s="143" t="s">
        <v>22</v>
      </c>
      <c r="G64" s="143" t="s">
        <v>22</v>
      </c>
      <c r="H64" s="143" t="s">
        <v>22</v>
      </c>
      <c r="I64" s="143" t="s">
        <v>22</v>
      </c>
      <c r="J64" s="143" t="s">
        <v>22</v>
      </c>
      <c r="K64" s="143" t="s">
        <v>22</v>
      </c>
      <c r="L64" s="143" t="s">
        <v>22</v>
      </c>
      <c r="M64" s="143" t="s">
        <v>22</v>
      </c>
      <c r="N64" s="146">
        <v>2643.8860853873653</v>
      </c>
      <c r="O64" s="146">
        <v>2996.6210615448349</v>
      </c>
      <c r="P64" s="141">
        <v>548.52501900498532</v>
      </c>
      <c r="Q64" s="141">
        <v>157.54473305672118</v>
      </c>
      <c r="R64" s="141">
        <v>1909.8048575580951</v>
      </c>
    </row>
    <row r="65" spans="1:18">
      <c r="A65" s="131" t="s">
        <v>121</v>
      </c>
      <c r="B65" s="131" t="s">
        <v>122</v>
      </c>
      <c r="C65" s="133">
        <v>214.07251389193883</v>
      </c>
      <c r="D65" s="133">
        <v>222.99072400162393</v>
      </c>
      <c r="E65" s="133">
        <v>253.94891250266051</v>
      </c>
      <c r="F65" s="133">
        <v>291.16287999848254</v>
      </c>
      <c r="G65" s="133">
        <v>242.01195052644928</v>
      </c>
      <c r="H65" s="131">
        <v>3</v>
      </c>
      <c r="I65" s="133">
        <v>214.07251389193883</v>
      </c>
      <c r="J65" s="133">
        <v>291.16287999848254</v>
      </c>
      <c r="K65" s="133">
        <v>103.03511216868151</v>
      </c>
      <c r="L65" s="133">
        <v>140.13942964739337</v>
      </c>
      <c r="M65" s="133">
        <v>123.96082067328045</v>
      </c>
      <c r="N65" s="146">
        <v>2679.5547648092083</v>
      </c>
      <c r="O65" s="146">
        <v>2065.7490675092254</v>
      </c>
      <c r="P65" s="141">
        <f>G65*O65/N65</f>
        <v>186.57426513232627</v>
      </c>
      <c r="Q65" s="141">
        <f>I65*O65/N65</f>
        <v>165.03491615821318</v>
      </c>
      <c r="R65" s="141">
        <f>J65*O65/N65</f>
        <v>224.46618958840054</v>
      </c>
    </row>
    <row r="66" spans="1:18">
      <c r="A66" s="131" t="s">
        <v>153</v>
      </c>
      <c r="B66" s="131" t="s">
        <v>154</v>
      </c>
      <c r="C66" s="143" t="s">
        <v>22</v>
      </c>
      <c r="D66" s="143" t="s">
        <v>22</v>
      </c>
      <c r="E66" s="143" t="s">
        <v>22</v>
      </c>
      <c r="F66" s="143" t="s">
        <v>22</v>
      </c>
      <c r="G66" s="143" t="s">
        <v>22</v>
      </c>
      <c r="H66" s="143" t="s">
        <v>22</v>
      </c>
      <c r="I66" s="143" t="s">
        <v>22</v>
      </c>
      <c r="J66" s="143" t="s">
        <v>22</v>
      </c>
      <c r="K66" s="143" t="s">
        <v>22</v>
      </c>
      <c r="L66" s="143" t="s">
        <v>22</v>
      </c>
      <c r="M66" s="143" t="s">
        <v>22</v>
      </c>
      <c r="N66" s="146">
        <v>2695.6387725002537</v>
      </c>
      <c r="O66" s="146">
        <v>3266.3649051918264</v>
      </c>
      <c r="P66" s="141">
        <v>702.26165815887157</v>
      </c>
      <c r="Q66" s="141">
        <v>323.52978395443955</v>
      </c>
      <c r="R66" s="141">
        <v>1524.3463229014417</v>
      </c>
    </row>
    <row r="67" spans="1:18">
      <c r="A67" s="131" t="s">
        <v>235</v>
      </c>
      <c r="B67" s="131" t="s">
        <v>236</v>
      </c>
      <c r="C67" s="133">
        <v>2313.7951960828714</v>
      </c>
      <c r="D67" s="133">
        <v>1569.9687517490913</v>
      </c>
      <c r="E67" s="133">
        <v>2353.4962226120779</v>
      </c>
      <c r="F67" s="133">
        <v>2084.4508547577611</v>
      </c>
      <c r="G67" s="133">
        <v>2026.559941159974</v>
      </c>
      <c r="H67" s="131">
        <v>3</v>
      </c>
      <c r="I67" s="133">
        <v>1569.9687517490913</v>
      </c>
      <c r="J67" s="133">
        <v>2353.4962226120779</v>
      </c>
      <c r="K67" s="133">
        <v>12.746993053043383</v>
      </c>
      <c r="L67" s="133">
        <v>19.10866058103208</v>
      </c>
      <c r="M67" s="133">
        <v>14.803411135635312</v>
      </c>
      <c r="N67" s="146">
        <v>2731.0655840585564</v>
      </c>
      <c r="O67" s="146">
        <v>5230.6617328949715</v>
      </c>
      <c r="P67" s="141">
        <f>G67*O67/N67</f>
        <v>3881.360299627313</v>
      </c>
      <c r="Q67" s="141">
        <f>I67*O67/N67</f>
        <v>3006.8759679550726</v>
      </c>
      <c r="R67" s="141">
        <f>J67*O67/N67</f>
        <v>4507.5236208117058</v>
      </c>
    </row>
    <row r="68" spans="1:18">
      <c r="A68" s="131" t="s">
        <v>137</v>
      </c>
      <c r="B68" s="131" t="s">
        <v>138</v>
      </c>
      <c r="C68" s="133">
        <v>1217.6910019866623</v>
      </c>
      <c r="D68" s="133">
        <v>984.93701738670495</v>
      </c>
      <c r="E68" s="133">
        <v>1425.7467580698558</v>
      </c>
      <c r="F68" s="133">
        <v>1318.4567292201491</v>
      </c>
      <c r="G68" s="133">
        <v>1213.4563493435517</v>
      </c>
      <c r="H68" s="131">
        <v>3</v>
      </c>
      <c r="I68" s="133">
        <v>984.93701738670495</v>
      </c>
      <c r="J68" s="133">
        <v>1425.7467580698558</v>
      </c>
      <c r="K68" s="133">
        <v>21.041604920507293</v>
      </c>
      <c r="L68" s="133">
        <v>30.458800380554113</v>
      </c>
      <c r="M68" s="133">
        <v>24.722768162389375</v>
      </c>
      <c r="N68" s="146">
        <v>2753.9710721994866</v>
      </c>
      <c r="O68" s="146">
        <v>1983.0647228899177</v>
      </c>
      <c r="P68" s="141">
        <f>G68*O68/N68</f>
        <v>873.77914148826403</v>
      </c>
      <c r="Q68" s="141">
        <f>I68*O68/N68</f>
        <v>709.22816625232394</v>
      </c>
      <c r="R68" s="141">
        <f>J68*O68/N68</f>
        <v>1026.6440807037625</v>
      </c>
    </row>
    <row r="69" spans="1:18">
      <c r="A69" s="131" t="s">
        <v>385</v>
      </c>
      <c r="B69" s="131" t="s">
        <v>386</v>
      </c>
      <c r="C69" s="143" t="s">
        <v>22</v>
      </c>
      <c r="D69" s="143" t="s">
        <v>22</v>
      </c>
      <c r="E69" s="143" t="s">
        <v>22</v>
      </c>
      <c r="F69" s="143" t="s">
        <v>22</v>
      </c>
      <c r="G69" s="143" t="s">
        <v>22</v>
      </c>
      <c r="H69" s="143" t="s">
        <v>22</v>
      </c>
      <c r="I69" s="143" t="s">
        <v>22</v>
      </c>
      <c r="J69" s="143" t="s">
        <v>22</v>
      </c>
      <c r="K69" s="143" t="s">
        <v>22</v>
      </c>
      <c r="L69" s="143" t="s">
        <v>22</v>
      </c>
      <c r="M69" s="143" t="s">
        <v>22</v>
      </c>
      <c r="N69" s="146">
        <v>2891.3221026474939</v>
      </c>
      <c r="O69" s="146">
        <v>3571.3367688785565</v>
      </c>
      <c r="P69" s="141">
        <v>637.83265743858567</v>
      </c>
      <c r="Q69" s="141">
        <v>200.10103890831112</v>
      </c>
      <c r="R69" s="141">
        <v>2033.125370636297</v>
      </c>
    </row>
    <row r="70" spans="1:18">
      <c r="A70" s="131" t="s">
        <v>101</v>
      </c>
      <c r="B70" s="131" t="s">
        <v>102</v>
      </c>
      <c r="C70" s="133">
        <v>2490.1507434686132</v>
      </c>
      <c r="D70" s="133">
        <v>1938.3922005429883</v>
      </c>
      <c r="E70" s="133">
        <v>2842.8865520544459</v>
      </c>
      <c r="F70" s="133">
        <v>2579.0399560303385</v>
      </c>
      <c r="G70" s="133">
        <v>2414.0450300144835</v>
      </c>
      <c r="H70" s="131">
        <v>3</v>
      </c>
      <c r="I70" s="133">
        <v>1938.3922005429883</v>
      </c>
      <c r="J70" s="133">
        <v>2842.8865520544459</v>
      </c>
      <c r="K70" s="133">
        <v>10.552654652476422</v>
      </c>
      <c r="L70" s="133">
        <v>15.476744072534087</v>
      </c>
      <c r="M70" s="133">
        <v>12.427274399193792</v>
      </c>
      <c r="N70" s="146">
        <v>2891.884482499916</v>
      </c>
      <c r="O70" s="146">
        <v>3293.2330543061353</v>
      </c>
      <c r="P70" s="141">
        <f>G70*O70/N70</f>
        <v>2749.0769204427843</v>
      </c>
      <c r="Q70" s="141">
        <f>I70*O70/N70</f>
        <v>2207.4108788463896</v>
      </c>
      <c r="R70" s="141">
        <f>J70*O70/N70</f>
        <v>3237.4349734657399</v>
      </c>
    </row>
    <row r="71" spans="1:18">
      <c r="A71" s="131" t="s">
        <v>179</v>
      </c>
      <c r="B71" s="131" t="s">
        <v>180</v>
      </c>
      <c r="C71" s="133">
        <v>822.43542412087243</v>
      </c>
      <c r="D71" s="133">
        <v>671.60663151049516</v>
      </c>
      <c r="E71" s="133">
        <v>986.66625160895148</v>
      </c>
      <c r="F71" s="133">
        <v>897.53857952515887</v>
      </c>
      <c r="G71" s="133">
        <v>827.72207721948951</v>
      </c>
      <c r="H71" s="131">
        <v>3</v>
      </c>
      <c r="I71" s="133">
        <v>671.60663151049516</v>
      </c>
      <c r="J71" s="133">
        <v>986.66625160895148</v>
      </c>
      <c r="K71" s="133">
        <v>30.405418195949398</v>
      </c>
      <c r="L71" s="133">
        <v>44.6690050283269</v>
      </c>
      <c r="M71" s="133">
        <v>36.244049573713149</v>
      </c>
      <c r="N71" s="146">
        <v>2974.2995313000906</v>
      </c>
      <c r="O71" s="146">
        <v>3460.5309634440796</v>
      </c>
      <c r="P71" s="141">
        <f>G71*O71/N71</f>
        <v>963.03611899244754</v>
      </c>
      <c r="Q71" s="141">
        <f>I71*O71/N71</f>
        <v>781.399290534991</v>
      </c>
      <c r="R71" s="141">
        <f>J71*O71/N71</f>
        <v>1147.9641099851253</v>
      </c>
    </row>
    <row r="72" spans="1:18">
      <c r="A72" s="131" t="s">
        <v>345</v>
      </c>
      <c r="B72" s="131" t="s">
        <v>346</v>
      </c>
      <c r="C72" s="133">
        <v>2504.904044616746</v>
      </c>
      <c r="D72" s="133">
        <v>2106.297723144015</v>
      </c>
      <c r="E72" s="133">
        <v>3052.9363752257691</v>
      </c>
      <c r="F72" s="133">
        <v>2798.6385548412445</v>
      </c>
      <c r="G72" s="133">
        <v>2565.9881099396057</v>
      </c>
      <c r="H72" s="131">
        <v>3</v>
      </c>
      <c r="I72" s="133">
        <v>2106.297723144015</v>
      </c>
      <c r="J72" s="133">
        <v>3052.9363752257691</v>
      </c>
      <c r="K72" s="133">
        <v>9.8266050493048542</v>
      </c>
      <c r="L72" s="133">
        <v>14.243000726041613</v>
      </c>
      <c r="M72" s="133">
        <v>11.691402576571601</v>
      </c>
      <c r="N72" s="146">
        <v>2975.6488113784681</v>
      </c>
      <c r="O72" s="146">
        <v>3345.1965887383076</v>
      </c>
      <c r="P72" s="141">
        <f>G72*O72/N72</f>
        <v>2884.6598561261717</v>
      </c>
      <c r="Q72" s="141">
        <f>I72*O72/N72</f>
        <v>2367.8802187226443</v>
      </c>
      <c r="R72" s="141">
        <f>J72*O72/N72</f>
        <v>3432.0825458261388</v>
      </c>
    </row>
    <row r="73" spans="1:18">
      <c r="A73" s="131" t="s">
        <v>57</v>
      </c>
      <c r="B73" s="131" t="s">
        <v>58</v>
      </c>
      <c r="C73" s="143" t="s">
        <v>22</v>
      </c>
      <c r="D73" s="143" t="s">
        <v>22</v>
      </c>
      <c r="E73" s="143" t="s">
        <v>22</v>
      </c>
      <c r="F73" s="143" t="s">
        <v>22</v>
      </c>
      <c r="G73" s="143" t="s">
        <v>22</v>
      </c>
      <c r="H73" s="143" t="s">
        <v>22</v>
      </c>
      <c r="I73" s="143" t="s">
        <v>22</v>
      </c>
      <c r="J73" s="143" t="s">
        <v>22</v>
      </c>
      <c r="K73" s="143" t="s">
        <v>22</v>
      </c>
      <c r="L73" s="143" t="s">
        <v>22</v>
      </c>
      <c r="M73" s="143" t="s">
        <v>22</v>
      </c>
      <c r="N73" s="146">
        <v>3100.8306853053318</v>
      </c>
      <c r="O73" s="146">
        <v>1953.5337572150786</v>
      </c>
      <c r="P73" s="141">
        <v>832.6754699763527</v>
      </c>
      <c r="Q73" s="141">
        <v>379.89202737933408</v>
      </c>
      <c r="R73" s="141">
        <v>1825.1197401624061</v>
      </c>
    </row>
    <row r="74" spans="1:18">
      <c r="A74" s="131" t="s">
        <v>81</v>
      </c>
      <c r="B74" s="131" t="s">
        <v>82</v>
      </c>
      <c r="C74" s="133">
        <v>1118.7327791086971</v>
      </c>
      <c r="D74" s="133">
        <v>926.55780711815555</v>
      </c>
      <c r="E74" s="133">
        <v>1484.0155153505948</v>
      </c>
      <c r="F74" s="133">
        <v>1234.8885092454912</v>
      </c>
      <c r="G74" s="133">
        <v>1157.1498979257285</v>
      </c>
      <c r="H74" s="131">
        <v>3</v>
      </c>
      <c r="I74" s="133">
        <v>926.55780711815555</v>
      </c>
      <c r="J74" s="133">
        <v>1484.0155153505948</v>
      </c>
      <c r="K74" s="133">
        <v>20.215422069163864</v>
      </c>
      <c r="L74" s="133">
        <v>32.377904292132712</v>
      </c>
      <c r="M74" s="133">
        <v>25.925768177292397</v>
      </c>
      <c r="N74" s="146">
        <v>3139.24365234375</v>
      </c>
      <c r="O74" s="146">
        <v>3795.38012695313</v>
      </c>
      <c r="P74" s="141">
        <f>G74*O74/N74</f>
        <v>1399.0069624618752</v>
      </c>
      <c r="Q74" s="141">
        <f>I74*O74/N74</f>
        <v>1120.2185867235908</v>
      </c>
      <c r="R74" s="141">
        <f>J74*O74/N74</f>
        <v>1794.1910914900218</v>
      </c>
    </row>
    <row r="75" spans="1:18">
      <c r="A75" s="131" t="s">
        <v>215</v>
      </c>
      <c r="B75" s="131" t="s">
        <v>216</v>
      </c>
      <c r="C75" s="143" t="s">
        <v>22</v>
      </c>
      <c r="D75" s="143" t="s">
        <v>22</v>
      </c>
      <c r="E75" s="143" t="s">
        <v>22</v>
      </c>
      <c r="F75" s="143" t="s">
        <v>22</v>
      </c>
      <c r="G75" s="143" t="s">
        <v>22</v>
      </c>
      <c r="H75" s="143" t="s">
        <v>22</v>
      </c>
      <c r="I75" s="143" t="s">
        <v>22</v>
      </c>
      <c r="J75" s="143" t="s">
        <v>22</v>
      </c>
      <c r="K75" s="143" t="s">
        <v>22</v>
      </c>
      <c r="L75" s="143" t="s">
        <v>22</v>
      </c>
      <c r="M75" s="143" t="s">
        <v>22</v>
      </c>
      <c r="N75" s="146">
        <v>3272.1543236070793</v>
      </c>
      <c r="O75" s="146">
        <v>3663.9690546887523</v>
      </c>
      <c r="P75" s="141">
        <v>2049.6242891928882</v>
      </c>
      <c r="Q75" s="141">
        <v>1305.0045179368246</v>
      </c>
      <c r="R75" s="141">
        <v>3219.1150828282525</v>
      </c>
    </row>
    <row r="76" spans="1:18">
      <c r="A76" s="131" t="s">
        <v>171</v>
      </c>
      <c r="B76" s="131" t="s">
        <v>172</v>
      </c>
      <c r="C76" s="133">
        <v>690.51247751471033</v>
      </c>
      <c r="D76" s="133">
        <v>535.07379161955498</v>
      </c>
      <c r="E76" s="133">
        <v>778.06893022520171</v>
      </c>
      <c r="F76" s="133">
        <v>713.78776389515156</v>
      </c>
      <c r="G76" s="133">
        <v>666.29901455920526</v>
      </c>
      <c r="H76" s="131">
        <v>3</v>
      </c>
      <c r="I76" s="133">
        <v>535.07379161955498</v>
      </c>
      <c r="J76" s="133">
        <v>778.06893022520171</v>
      </c>
      <c r="K76" s="133">
        <v>38.556995189766667</v>
      </c>
      <c r="L76" s="133">
        <v>56.067033126769971</v>
      </c>
      <c r="M76" s="133">
        <v>45.02483021057251</v>
      </c>
      <c r="N76" s="146">
        <v>3322.5816881359888</v>
      </c>
      <c r="O76" s="146">
        <v>4332.7092808939624</v>
      </c>
      <c r="P76" s="141">
        <f>G76*O76/N76</f>
        <v>868.86650057074962</v>
      </c>
      <c r="Q76" s="141">
        <f>I76*O76/N76</f>
        <v>697.74633117110056</v>
      </c>
      <c r="R76" s="141">
        <f>J76*O76/N76</f>
        <v>1014.6165817982417</v>
      </c>
    </row>
    <row r="77" spans="1:18">
      <c r="A77" s="131" t="s">
        <v>542</v>
      </c>
      <c r="B77" s="131" t="s">
        <v>78</v>
      </c>
      <c r="C77" s="133">
        <v>1194.4097238261293</v>
      </c>
      <c r="D77" s="133">
        <v>977.15281347878795</v>
      </c>
      <c r="E77" s="133">
        <v>1474.027160524844</v>
      </c>
      <c r="F77" s="133">
        <v>1300.6532401324375</v>
      </c>
      <c r="G77" s="133">
        <v>1209.2362652104769</v>
      </c>
      <c r="H77" s="131">
        <v>3</v>
      </c>
      <c r="I77" s="133">
        <v>977.15281347878795</v>
      </c>
      <c r="J77" s="133">
        <v>1474.027160524844</v>
      </c>
      <c r="K77" s="133">
        <v>20.352406525072549</v>
      </c>
      <c r="L77" s="133">
        <v>30.701441561833295</v>
      </c>
      <c r="M77" s="133">
        <v>24.809047547691822</v>
      </c>
      <c r="N77" s="146">
        <v>3370.3824471601538</v>
      </c>
      <c r="O77" s="146">
        <v>3698.8349810586142</v>
      </c>
      <c r="P77" s="141">
        <f>G77*O77/N77</f>
        <v>1327.0794837819919</v>
      </c>
      <c r="Q77" s="141">
        <f>I77*O77/N77</f>
        <v>1072.3788961637204</v>
      </c>
      <c r="R77" s="141">
        <f>J77*O77/N77</f>
        <v>1617.6749404132884</v>
      </c>
    </row>
    <row r="78" spans="1:18">
      <c r="A78" s="131" t="s">
        <v>89</v>
      </c>
      <c r="B78" s="131" t="s">
        <v>90</v>
      </c>
      <c r="C78" s="133">
        <v>2350.9501149609341</v>
      </c>
      <c r="D78" s="133">
        <v>1504.5517578032109</v>
      </c>
      <c r="E78" s="133">
        <v>1773.3015784250426</v>
      </c>
      <c r="F78" s="133">
        <v>1923.2412745585289</v>
      </c>
      <c r="G78" s="133">
        <v>1840.0236015898759</v>
      </c>
      <c r="H78" s="131">
        <v>3</v>
      </c>
      <c r="I78" s="133">
        <v>1504.5517578032109</v>
      </c>
      <c r="J78" s="133">
        <v>2350.9501149609341</v>
      </c>
      <c r="K78" s="133">
        <v>12.760798202006303</v>
      </c>
      <c r="L78" s="133">
        <v>19.939493503236381</v>
      </c>
      <c r="M78" s="133">
        <v>16.304138693698519</v>
      </c>
      <c r="N78" s="146">
        <v>3583.3112903134265</v>
      </c>
      <c r="O78" s="146">
        <v>3978.4035281759043</v>
      </c>
      <c r="P78" s="141">
        <f>G78*O78/N78</f>
        <v>2042.9027219267339</v>
      </c>
      <c r="Q78" s="141">
        <f>I78*O78/N78</f>
        <v>1670.4420957644434</v>
      </c>
      <c r="R78" s="141">
        <f>J78*O78/N78</f>
        <v>2610.163470086919</v>
      </c>
    </row>
    <row r="79" spans="1:18">
      <c r="A79" s="131" t="s">
        <v>189</v>
      </c>
      <c r="B79" s="131" t="s">
        <v>190</v>
      </c>
      <c r="C79" s="133">
        <v>1312.2799956215094</v>
      </c>
      <c r="D79" s="133">
        <v>954.02227009964463</v>
      </c>
      <c r="E79" s="133">
        <v>1422.3779726783309</v>
      </c>
      <c r="F79" s="133">
        <v>1267.7406246175756</v>
      </c>
      <c r="G79" s="133">
        <v>1211.35807464045</v>
      </c>
      <c r="H79" s="131">
        <v>3</v>
      </c>
      <c r="I79" s="133">
        <v>954.02227009964463</v>
      </c>
      <c r="J79" s="133">
        <v>1422.3779726783309</v>
      </c>
      <c r="K79" s="133">
        <v>21.091440233365077</v>
      </c>
      <c r="L79" s="133">
        <v>31.445806812105754</v>
      </c>
      <c r="M79" s="133">
        <v>24.765592130059865</v>
      </c>
      <c r="N79" s="146">
        <v>3666.141875806497</v>
      </c>
      <c r="O79" s="146">
        <v>4966.5134712236604</v>
      </c>
      <c r="P79" s="141">
        <f>G79*O79/N79</f>
        <v>1641.0238337690821</v>
      </c>
      <c r="Q79" s="141">
        <f>I79*O79/N79</f>
        <v>1292.411646031821</v>
      </c>
      <c r="R79" s="141">
        <f>J79*O79/N79</f>
        <v>1926.8919757571296</v>
      </c>
    </row>
    <row r="80" spans="1:18">
      <c r="A80" s="131" t="s">
        <v>331</v>
      </c>
      <c r="B80" s="131" t="s">
        <v>332</v>
      </c>
      <c r="C80" s="133">
        <v>3832.2510284618343</v>
      </c>
      <c r="D80" s="133">
        <v>2572.9109793884772</v>
      </c>
      <c r="E80" s="133">
        <v>3752.555993023605</v>
      </c>
      <c r="F80" s="133">
        <v>3423.9834797756957</v>
      </c>
      <c r="G80" s="133">
        <v>3310.8455691091795</v>
      </c>
      <c r="H80" s="131">
        <v>3</v>
      </c>
      <c r="I80" s="133">
        <v>2572.9109793884772</v>
      </c>
      <c r="J80" s="133">
        <v>3832.2510284618343</v>
      </c>
      <c r="K80" s="133">
        <v>7.8282972010946841</v>
      </c>
      <c r="L80" s="133">
        <v>11.659944801949704</v>
      </c>
      <c r="M80" s="133">
        <v>9.0611293622105844</v>
      </c>
      <c r="N80" s="146">
        <v>3761.5136800027476</v>
      </c>
      <c r="O80" s="146">
        <v>4551.1846614129781</v>
      </c>
      <c r="P80" s="141">
        <f>G80*O80/N80</f>
        <v>4005.9058273651722</v>
      </c>
      <c r="Q80" s="141">
        <f>I80*O80/N80</f>
        <v>3113.0534090109509</v>
      </c>
      <c r="R80" s="141">
        <f>J80*O80/N80</f>
        <v>4636.7722101191102</v>
      </c>
    </row>
    <row r="81" spans="1:18">
      <c r="A81" s="131" t="s">
        <v>145</v>
      </c>
      <c r="B81" s="131" t="s">
        <v>146</v>
      </c>
      <c r="C81" s="133">
        <v>1949.3848330051383</v>
      </c>
      <c r="D81" s="133">
        <v>1394.4912066693419</v>
      </c>
      <c r="E81" s="133">
        <v>1865.3084321982828</v>
      </c>
      <c r="F81" s="133">
        <v>1848.3168000573623</v>
      </c>
      <c r="G81" s="133">
        <v>1733.6829532555385</v>
      </c>
      <c r="H81" s="131">
        <v>3</v>
      </c>
      <c r="I81" s="133">
        <v>1394.4912066693419</v>
      </c>
      <c r="J81" s="133">
        <v>1949.3848330051383</v>
      </c>
      <c r="K81" s="133">
        <v>15.38947030471788</v>
      </c>
      <c r="L81" s="133">
        <v>21.513222784425576</v>
      </c>
      <c r="M81" s="133">
        <v>17.304201984374078</v>
      </c>
      <c r="N81" s="146">
        <v>3919.35114779589</v>
      </c>
      <c r="O81" s="146">
        <v>4566.1401543301381</v>
      </c>
      <c r="P81" s="141">
        <f>G81*O81/N81</f>
        <v>2019.7831348154652</v>
      </c>
      <c r="Q81" s="141">
        <f>I81*O81/N81</f>
        <v>1624.6164361195354</v>
      </c>
      <c r="R81" s="141">
        <f>J81*O81/N81</f>
        <v>2271.0811117887779</v>
      </c>
    </row>
    <row r="82" spans="1:18">
      <c r="A82" s="131" t="s">
        <v>265</v>
      </c>
      <c r="B82" s="131" t="s">
        <v>266</v>
      </c>
      <c r="C82" s="133">
        <v>3259.2004598451481</v>
      </c>
      <c r="D82" s="133">
        <v>2086.8535322166672</v>
      </c>
      <c r="E82" s="133">
        <v>3338.0183021293687</v>
      </c>
      <c r="F82" s="133">
        <v>2761.3736848664221</v>
      </c>
      <c r="G82" s="133">
        <v>2762.9431218584018</v>
      </c>
      <c r="H82" s="131">
        <v>2</v>
      </c>
      <c r="I82" s="133">
        <v>2086.8535322166672</v>
      </c>
      <c r="J82" s="133">
        <v>3338.0183021293687</v>
      </c>
      <c r="K82" s="133">
        <v>8.987368337933491</v>
      </c>
      <c r="L82" s="133">
        <v>14.375709428986056</v>
      </c>
      <c r="M82" s="133">
        <v>10.857986819439663</v>
      </c>
      <c r="N82" s="146">
        <v>3952.8025380752738</v>
      </c>
      <c r="O82" s="146">
        <v>6492.8720122463355</v>
      </c>
      <c r="P82" s="141">
        <f>G82*O82/N82</f>
        <v>4538.4093676680668</v>
      </c>
      <c r="Q82" s="141">
        <f>I82*O82/N82</f>
        <v>3427.8648534729759</v>
      </c>
      <c r="R82" s="141">
        <f>J82*O82/N82</f>
        <v>5483.0276497482555</v>
      </c>
    </row>
    <row r="83" spans="1:18">
      <c r="A83" s="131" t="s">
        <v>85</v>
      </c>
      <c r="B83" s="131" t="s">
        <v>86</v>
      </c>
      <c r="C83" s="133">
        <v>3552.8578427721154</v>
      </c>
      <c r="D83" s="133">
        <v>2762.7950323231753</v>
      </c>
      <c r="E83" s="133">
        <v>4730.3009343299991</v>
      </c>
      <c r="F83" s="133">
        <v>3706.0679463829747</v>
      </c>
      <c r="G83" s="133">
        <v>3556.6726778021066</v>
      </c>
      <c r="H83" s="131">
        <v>3</v>
      </c>
      <c r="I83" s="133">
        <v>2762.7950323231753</v>
      </c>
      <c r="J83" s="133">
        <v>4730.3009343299991</v>
      </c>
      <c r="K83" s="133">
        <v>6.3420912150167901</v>
      </c>
      <c r="L83" s="133">
        <v>10.858568822158928</v>
      </c>
      <c r="M83" s="133">
        <v>8.4348498491963841</v>
      </c>
      <c r="N83" s="146">
        <v>3960.9753299284484</v>
      </c>
      <c r="O83" s="146">
        <v>3807.1391502725401</v>
      </c>
      <c r="P83" s="141">
        <f>G83*O83/N83</f>
        <v>3418.5387861553968</v>
      </c>
      <c r="Q83" s="141">
        <f>I83*O83/N83</f>
        <v>2655.4937245534556</v>
      </c>
      <c r="R83" s="141">
        <f>J83*O83/N83</f>
        <v>4546.5857218514493</v>
      </c>
    </row>
    <row r="84" spans="1:18">
      <c r="A84" s="131" t="s">
        <v>333</v>
      </c>
      <c r="B84" s="131" t="s">
        <v>334</v>
      </c>
      <c r="C84" s="133">
        <v>1472.8644210521256</v>
      </c>
      <c r="D84" s="133">
        <v>1226.1071937792824</v>
      </c>
      <c r="E84" s="133">
        <v>1726.4405907187336</v>
      </c>
      <c r="F84" s="133">
        <v>1638.0910272392039</v>
      </c>
      <c r="G84" s="133">
        <v>1490.1843804945051</v>
      </c>
      <c r="H84" s="131">
        <v>3</v>
      </c>
      <c r="I84" s="133">
        <v>1226.1071937792824</v>
      </c>
      <c r="J84" s="133">
        <v>1726.4405907187336</v>
      </c>
      <c r="K84" s="133">
        <v>17.376792553001035</v>
      </c>
      <c r="L84" s="133">
        <v>24.467681253487896</v>
      </c>
      <c r="M84" s="133">
        <v>20.131736980121044</v>
      </c>
      <c r="N84" s="146">
        <v>3994.636912884745</v>
      </c>
      <c r="O84" s="146">
        <v>5025.5422907778957</v>
      </c>
      <c r="P84" s="141">
        <f>G84*O84/N84</f>
        <v>1874.7597813147906</v>
      </c>
      <c r="Q84" s="141">
        <f>I84*O84/N84</f>
        <v>1542.5315716403827</v>
      </c>
      <c r="R84" s="141">
        <f>J84*O84/N84</f>
        <v>2171.9871894206622</v>
      </c>
    </row>
    <row r="85" spans="1:18">
      <c r="A85" s="131" t="s">
        <v>197</v>
      </c>
      <c r="B85" s="131" t="s">
        <v>198</v>
      </c>
      <c r="C85" s="133">
        <v>1043.5276973452369</v>
      </c>
      <c r="D85" s="133">
        <v>743.40212502222789</v>
      </c>
      <c r="E85" s="133">
        <v>1031.5280279034616</v>
      </c>
      <c r="F85" s="133">
        <v>980.60646419504099</v>
      </c>
      <c r="G85" s="133">
        <v>931.82150560852472</v>
      </c>
      <c r="H85" s="131">
        <v>2</v>
      </c>
      <c r="I85" s="133">
        <v>743.40212502222789</v>
      </c>
      <c r="J85" s="133">
        <v>1043.5276973452369</v>
      </c>
      <c r="K85" s="133">
        <v>28.748637986630182</v>
      </c>
      <c r="L85" s="133">
        <v>40.35500974536896</v>
      </c>
      <c r="M85" s="133">
        <v>32.195007111805758</v>
      </c>
      <c r="N85" s="146">
        <v>4014.1859441932947</v>
      </c>
      <c r="O85" s="146">
        <v>5023.2743796197874</v>
      </c>
      <c r="P85" s="141">
        <f>G85*O85/N85</f>
        <v>1166.0633464857362</v>
      </c>
      <c r="Q85" s="141">
        <f>I85*O85/N85</f>
        <v>930.27899063343568</v>
      </c>
      <c r="R85" s="141">
        <f>J85*O85/N85</f>
        <v>1305.8503067304712</v>
      </c>
    </row>
    <row r="86" spans="1:18">
      <c r="A86" s="131" t="s">
        <v>387</v>
      </c>
      <c r="B86" s="131" t="s">
        <v>388</v>
      </c>
      <c r="C86" s="143" t="s">
        <v>22</v>
      </c>
      <c r="D86" s="143" t="s">
        <v>22</v>
      </c>
      <c r="E86" s="143" t="s">
        <v>22</v>
      </c>
      <c r="F86" s="143" t="s">
        <v>22</v>
      </c>
      <c r="G86" s="143" t="s">
        <v>22</v>
      </c>
      <c r="H86" s="143" t="s">
        <v>22</v>
      </c>
      <c r="I86" s="143" t="s">
        <v>22</v>
      </c>
      <c r="J86" s="143" t="s">
        <v>22</v>
      </c>
      <c r="K86" s="143" t="s">
        <v>22</v>
      </c>
      <c r="L86" s="143" t="s">
        <v>22</v>
      </c>
      <c r="M86" s="143" t="s">
        <v>22</v>
      </c>
      <c r="N86" s="146">
        <v>4048.5138755081339</v>
      </c>
      <c r="O86" s="146">
        <v>3857.3184640180384</v>
      </c>
      <c r="P86" s="141">
        <v>675.53284004328236</v>
      </c>
      <c r="Q86" s="141">
        <v>252.48509067700402</v>
      </c>
      <c r="R86" s="141">
        <v>1807.4121396765156</v>
      </c>
    </row>
    <row r="87" spans="1:18">
      <c r="A87" s="131" t="s">
        <v>165</v>
      </c>
      <c r="B87" s="131" t="s">
        <v>166</v>
      </c>
      <c r="C87" s="133">
        <v>1642.1115890945782</v>
      </c>
      <c r="D87" s="133">
        <v>1280.7162986930002</v>
      </c>
      <c r="E87" s="133">
        <v>2090.377808343208</v>
      </c>
      <c r="F87" s="133">
        <v>1733.7798171681654</v>
      </c>
      <c r="G87" s="133">
        <v>1636.0306341398718</v>
      </c>
      <c r="H87" s="131">
        <v>3</v>
      </c>
      <c r="I87" s="133">
        <v>1280.7162986930002</v>
      </c>
      <c r="J87" s="133">
        <v>2090.377808343208</v>
      </c>
      <c r="K87" s="133">
        <v>14.351472676500238</v>
      </c>
      <c r="L87" s="133">
        <v>23.424391514823132</v>
      </c>
      <c r="M87" s="133">
        <v>18.337064950970326</v>
      </c>
      <c r="N87" s="146">
        <v>4060.1317852471639</v>
      </c>
      <c r="O87" s="146">
        <v>4013.6876568360358</v>
      </c>
      <c r="P87" s="141">
        <f>G87*O87/N87</f>
        <v>1617.3159665193218</v>
      </c>
      <c r="Q87" s="141">
        <f>I87*O87/N87</f>
        <v>1266.0660963397529</v>
      </c>
      <c r="R87" s="141">
        <f>J87*O87/N87</f>
        <v>2066.4658319607584</v>
      </c>
    </row>
    <row r="88" spans="1:18">
      <c r="A88" s="131" t="s">
        <v>203</v>
      </c>
      <c r="B88" s="131" t="s">
        <v>204</v>
      </c>
      <c r="C88" s="133">
        <v>6162.1568426332788</v>
      </c>
      <c r="D88" s="133">
        <v>4917.4386524913434</v>
      </c>
      <c r="E88" s="133">
        <v>8771.2085549450239</v>
      </c>
      <c r="F88" s="133">
        <v>6618.1655074633618</v>
      </c>
      <c r="G88" s="133">
        <v>6341.6829974582333</v>
      </c>
      <c r="H88" s="131">
        <v>2</v>
      </c>
      <c r="I88" s="133">
        <v>4917.4386524913434</v>
      </c>
      <c r="J88" s="133">
        <v>8771.2085549450239</v>
      </c>
      <c r="K88" s="133">
        <v>3.4202812317222384</v>
      </c>
      <c r="L88" s="133">
        <v>6.100737013729896</v>
      </c>
      <c r="M88" s="133">
        <v>4.7306054263551323</v>
      </c>
      <c r="N88" s="146">
        <v>4064.2530164412437</v>
      </c>
      <c r="O88" s="146">
        <v>4103.2589659958321</v>
      </c>
      <c r="P88" s="141">
        <f>G88*O88/N88</f>
        <v>6402.5461784879035</v>
      </c>
      <c r="Q88" s="141">
        <f>I88*O88/N88</f>
        <v>4964.6329003004557</v>
      </c>
      <c r="R88" s="141">
        <f>J88*O88/N88</f>
        <v>8855.3886778465603</v>
      </c>
    </row>
    <row r="89" spans="1:18">
      <c r="A89" s="131" t="s">
        <v>389</v>
      </c>
      <c r="B89" s="131" t="s">
        <v>390</v>
      </c>
      <c r="C89" s="143" t="s">
        <v>22</v>
      </c>
      <c r="D89" s="143" t="s">
        <v>22</v>
      </c>
      <c r="E89" s="143" t="s">
        <v>22</v>
      </c>
      <c r="F89" s="143" t="s">
        <v>22</v>
      </c>
      <c r="G89" s="143" t="s">
        <v>22</v>
      </c>
      <c r="H89" s="143" t="s">
        <v>22</v>
      </c>
      <c r="I89" s="143" t="s">
        <v>22</v>
      </c>
      <c r="J89" s="143" t="s">
        <v>22</v>
      </c>
      <c r="K89" s="143" t="s">
        <v>22</v>
      </c>
      <c r="L89" s="143" t="s">
        <v>22</v>
      </c>
      <c r="M89" s="143" t="s">
        <v>22</v>
      </c>
      <c r="N89" s="146">
        <v>4117.9607165600073</v>
      </c>
      <c r="O89" s="146">
        <v>4426.0006370628125</v>
      </c>
      <c r="P89" s="141">
        <v>935.49633417573671</v>
      </c>
      <c r="Q89" s="141">
        <v>357.90973095370452</v>
      </c>
      <c r="R89" s="141">
        <v>2445.1790928518853</v>
      </c>
    </row>
    <row r="90" spans="1:18">
      <c r="A90" s="131" t="s">
        <v>75</v>
      </c>
      <c r="B90" s="131" t="s">
        <v>76</v>
      </c>
      <c r="C90" s="133">
        <v>4645.6668190911087</v>
      </c>
      <c r="D90" s="133">
        <v>4085.6788022903929</v>
      </c>
      <c r="E90" s="133">
        <v>6484.7022481356425</v>
      </c>
      <c r="F90" s="133">
        <v>5475.200734191345</v>
      </c>
      <c r="G90" s="133">
        <v>5019.686503227801</v>
      </c>
      <c r="H90" s="131">
        <v>2</v>
      </c>
      <c r="I90" s="133">
        <v>4085.6788022903929</v>
      </c>
      <c r="J90" s="133">
        <v>6484.7022481356425</v>
      </c>
      <c r="K90" s="133">
        <v>4.6262725491559813</v>
      </c>
      <c r="L90" s="133">
        <v>7.3427211123846261</v>
      </c>
      <c r="M90" s="133">
        <v>5.9764688453570054</v>
      </c>
      <c r="N90" s="146">
        <v>4197.4213605514224</v>
      </c>
      <c r="O90" s="146">
        <v>3690.627877975985</v>
      </c>
      <c r="P90" s="141">
        <f>G90*O90/N90</f>
        <v>4413.6133488105534</v>
      </c>
      <c r="Q90" s="141">
        <f>I90*O90/N90</f>
        <v>3592.3770317420644</v>
      </c>
      <c r="R90" s="141">
        <f>J90*O90/N90</f>
        <v>5701.7441999673047</v>
      </c>
    </row>
    <row r="91" spans="1:18">
      <c r="A91" s="131" t="s">
        <v>199</v>
      </c>
      <c r="B91" s="131" t="s">
        <v>200</v>
      </c>
      <c r="C91" s="143" t="s">
        <v>22</v>
      </c>
      <c r="D91" s="143" t="s">
        <v>22</v>
      </c>
      <c r="E91" s="143" t="s">
        <v>22</v>
      </c>
      <c r="F91" s="143" t="s">
        <v>22</v>
      </c>
      <c r="G91" s="143" t="s">
        <v>22</v>
      </c>
      <c r="H91" s="143" t="s">
        <v>22</v>
      </c>
      <c r="I91" s="143" t="s">
        <v>22</v>
      </c>
      <c r="J91" s="143" t="s">
        <v>22</v>
      </c>
      <c r="K91" s="143" t="s">
        <v>22</v>
      </c>
      <c r="L91" s="143" t="s">
        <v>22</v>
      </c>
      <c r="M91" s="143" t="s">
        <v>22</v>
      </c>
      <c r="N91" s="146">
        <v>4416.9430489454571</v>
      </c>
      <c r="O91" s="146">
        <v>4775.3774539012984</v>
      </c>
      <c r="P91" s="141">
        <v>2868.0475397554878</v>
      </c>
      <c r="Q91" s="141">
        <v>1626.0494217561379</v>
      </c>
      <c r="R91" s="141">
        <v>5058.7002954767077</v>
      </c>
    </row>
    <row r="92" spans="1:18">
      <c r="A92" s="131" t="s">
        <v>267</v>
      </c>
      <c r="B92" s="131" t="s">
        <v>268</v>
      </c>
      <c r="C92" s="143" t="s">
        <v>22</v>
      </c>
      <c r="D92" s="143" t="s">
        <v>22</v>
      </c>
      <c r="E92" s="143" t="s">
        <v>22</v>
      </c>
      <c r="F92" s="143" t="s">
        <v>22</v>
      </c>
      <c r="G92" s="143" t="s">
        <v>22</v>
      </c>
      <c r="H92" s="143" t="s">
        <v>22</v>
      </c>
      <c r="I92" s="143" t="s">
        <v>22</v>
      </c>
      <c r="J92" s="143" t="s">
        <v>22</v>
      </c>
      <c r="K92" s="143" t="s">
        <v>22</v>
      </c>
      <c r="L92" s="143" t="s">
        <v>22</v>
      </c>
      <c r="M92" s="143" t="s">
        <v>22</v>
      </c>
      <c r="N92" s="146">
        <v>4599.9010287993306</v>
      </c>
      <c r="O92" s="146">
        <v>7143.3105484320968</v>
      </c>
      <c r="P92" s="141">
        <v>1939.0605552022598</v>
      </c>
      <c r="Q92" s="141">
        <v>1000.0849940875884</v>
      </c>
      <c r="R92" s="141">
        <v>3759.6362898851735</v>
      </c>
    </row>
    <row r="93" spans="1:18">
      <c r="A93" s="131" t="s">
        <v>279</v>
      </c>
      <c r="B93" s="131" t="s">
        <v>280</v>
      </c>
      <c r="C93" s="133">
        <v>6334.9317846885097</v>
      </c>
      <c r="D93" s="133">
        <v>3372.7666405813902</v>
      </c>
      <c r="E93" s="133">
        <v>5260.629840637087</v>
      </c>
      <c r="F93" s="133">
        <v>4428.7277747036696</v>
      </c>
      <c r="G93" s="133">
        <v>4596.4480676417388</v>
      </c>
      <c r="H93" s="131">
        <v>2</v>
      </c>
      <c r="I93" s="133">
        <v>3372.7666405813902</v>
      </c>
      <c r="J93" s="133">
        <v>6334.9317846885097</v>
      </c>
      <c r="K93" s="133">
        <v>4.7356468892861345</v>
      </c>
      <c r="L93" s="133">
        <v>8.8947748827439383</v>
      </c>
      <c r="M93" s="133">
        <v>6.526778842818918</v>
      </c>
      <c r="N93" s="146">
        <v>4861.5539714149654</v>
      </c>
      <c r="O93" s="146">
        <v>6694.6411258170874</v>
      </c>
      <c r="P93" s="141">
        <f>G93*O93/N93</f>
        <v>6329.5749563304207</v>
      </c>
      <c r="Q93" s="141">
        <f>I93*O93/N93</f>
        <v>4644.4948246143431</v>
      </c>
      <c r="R93" s="141">
        <f>J93*O93/N93</f>
        <v>8723.5676296889887</v>
      </c>
    </row>
    <row r="94" spans="1:18">
      <c r="A94" s="131" t="s">
        <v>93</v>
      </c>
      <c r="B94" s="131" t="s">
        <v>94</v>
      </c>
      <c r="C94" s="133">
        <v>5013.9438344536811</v>
      </c>
      <c r="D94" s="133">
        <v>3142.4796428168702</v>
      </c>
      <c r="E94" s="133">
        <v>3948.1741679682527</v>
      </c>
      <c r="F94" s="133">
        <v>4060.5726859288861</v>
      </c>
      <c r="G94" s="133">
        <v>3932.300909125478</v>
      </c>
      <c r="H94" s="131">
        <v>2</v>
      </c>
      <c r="I94" s="133">
        <v>3142.4796428168702</v>
      </c>
      <c r="J94" s="133">
        <v>5013.9438344536811</v>
      </c>
      <c r="K94" s="133">
        <v>5.9833139322089748</v>
      </c>
      <c r="L94" s="133">
        <v>9.5466012225646324</v>
      </c>
      <c r="M94" s="133">
        <v>7.6291211413604243</v>
      </c>
      <c r="N94" s="146">
        <v>4965.6808596239216</v>
      </c>
      <c r="O94" s="146">
        <v>4865.5577647086384</v>
      </c>
      <c r="P94" s="141">
        <f>G94*O94/N94</f>
        <v>3853.0138690820627</v>
      </c>
      <c r="Q94" s="141">
        <f>I94*O94/N94</f>
        <v>3079.1177803771388</v>
      </c>
      <c r="R94" s="141">
        <f>J94*O94/N94</f>
        <v>4912.8476124796161</v>
      </c>
    </row>
    <row r="95" spans="1:18">
      <c r="A95" s="131" t="s">
        <v>157</v>
      </c>
      <c r="B95" s="131" t="s">
        <v>158</v>
      </c>
      <c r="C95" s="143" t="s">
        <v>22</v>
      </c>
      <c r="D95" s="143" t="s">
        <v>22</v>
      </c>
      <c r="E95" s="143" t="s">
        <v>22</v>
      </c>
      <c r="F95" s="143" t="s">
        <v>22</v>
      </c>
      <c r="G95" s="143" t="s">
        <v>22</v>
      </c>
      <c r="H95" s="143" t="s">
        <v>22</v>
      </c>
      <c r="I95" s="143" t="s">
        <v>22</v>
      </c>
      <c r="J95" s="143" t="s">
        <v>22</v>
      </c>
      <c r="K95" s="143" t="s">
        <v>22</v>
      </c>
      <c r="L95" s="143" t="s">
        <v>22</v>
      </c>
      <c r="M95" s="143" t="s">
        <v>22</v>
      </c>
      <c r="N95" s="146">
        <v>4990.9367976047479</v>
      </c>
      <c r="O95" s="146">
        <v>4091.2091867053427</v>
      </c>
      <c r="P95" s="141">
        <v>1498.6079842427714</v>
      </c>
      <c r="Q95" s="141">
        <v>863.99300525242325</v>
      </c>
      <c r="R95" s="141">
        <v>2599.3565651379831</v>
      </c>
    </row>
    <row r="96" spans="1:18">
      <c r="A96" s="131" t="s">
        <v>319</v>
      </c>
      <c r="B96" s="131" t="s">
        <v>320</v>
      </c>
      <c r="C96" s="133">
        <v>2466.3164902680401</v>
      </c>
      <c r="D96" s="133">
        <v>2136.8022755713168</v>
      </c>
      <c r="E96" s="133">
        <v>3270.2748662326094</v>
      </c>
      <c r="F96" s="133">
        <v>2867.7805109304509</v>
      </c>
      <c r="G96" s="133">
        <v>2617.9065852125882</v>
      </c>
      <c r="H96" s="131">
        <v>2</v>
      </c>
      <c r="I96" s="133">
        <v>2136.8022755713168</v>
      </c>
      <c r="J96" s="133">
        <v>3270.2748662326094</v>
      </c>
      <c r="K96" s="133">
        <v>9.1735408267257696</v>
      </c>
      <c r="L96" s="133">
        <v>14.039670559588345</v>
      </c>
      <c r="M96" s="133">
        <v>11.459538002408836</v>
      </c>
      <c r="N96" s="146">
        <v>5077.550621883548</v>
      </c>
      <c r="O96" s="146">
        <v>5183.581304586759</v>
      </c>
      <c r="P96" s="141">
        <f>G96*O96/N96</f>
        <v>2672.5743656354948</v>
      </c>
      <c r="Q96" s="141">
        <f>I96*O96/N96</f>
        <v>2181.4235154077314</v>
      </c>
      <c r="R96" s="141">
        <f>J96*O96/N96</f>
        <v>3338.5655643497989</v>
      </c>
    </row>
    <row r="97" spans="1:18">
      <c r="A97" s="131" t="s">
        <v>375</v>
      </c>
      <c r="B97" s="131" t="s">
        <v>376</v>
      </c>
      <c r="C97" s="143" t="s">
        <v>22</v>
      </c>
      <c r="D97" s="143" t="s">
        <v>22</v>
      </c>
      <c r="E97" s="143" t="s">
        <v>22</v>
      </c>
      <c r="F97" s="143" t="s">
        <v>22</v>
      </c>
      <c r="G97" s="143" t="s">
        <v>22</v>
      </c>
      <c r="H97" s="143" t="s">
        <v>22</v>
      </c>
      <c r="I97" s="143" t="s">
        <v>22</v>
      </c>
      <c r="J97" s="143" t="s">
        <v>22</v>
      </c>
      <c r="K97" s="143" t="s">
        <v>22</v>
      </c>
      <c r="L97" s="143" t="s">
        <v>22</v>
      </c>
      <c r="M97" s="143" t="s">
        <v>22</v>
      </c>
      <c r="N97" s="146">
        <v>5105.2626266444922</v>
      </c>
      <c r="O97" s="146">
        <v>4646.6127232144954</v>
      </c>
      <c r="P97" s="141">
        <v>984.34234008518899</v>
      </c>
      <c r="Q97" s="141">
        <v>461.45180433511888</v>
      </c>
      <c r="R97" s="141">
        <v>2099.7422339272566</v>
      </c>
    </row>
    <row r="98" spans="1:18">
      <c r="A98" s="131" t="s">
        <v>191</v>
      </c>
      <c r="B98" s="131" t="s">
        <v>192</v>
      </c>
      <c r="C98" s="133">
        <v>1599.1745049177059</v>
      </c>
      <c r="D98" s="133">
        <v>1345.0700093553955</v>
      </c>
      <c r="E98" s="133">
        <v>1953.6328497050208</v>
      </c>
      <c r="F98" s="133">
        <v>1793.7519256362493</v>
      </c>
      <c r="G98" s="133">
        <v>1640.5976070571057</v>
      </c>
      <c r="H98" s="131">
        <v>2</v>
      </c>
      <c r="I98" s="133">
        <v>1345.0700093553955</v>
      </c>
      <c r="J98" s="133">
        <v>1953.6328497050208</v>
      </c>
      <c r="K98" s="133">
        <v>15.356007145626007</v>
      </c>
      <c r="L98" s="133">
        <v>22.303671772725828</v>
      </c>
      <c r="M98" s="133">
        <v>18.286019601000042</v>
      </c>
      <c r="N98" s="146">
        <v>5500.3103824440796</v>
      </c>
      <c r="O98" s="146">
        <v>5387.9979749538343</v>
      </c>
      <c r="P98" s="141">
        <f>G98*O98/N98</f>
        <v>1607.0977762912933</v>
      </c>
      <c r="Q98" s="141">
        <f>I98*O98/N98</f>
        <v>1317.6046409507669</v>
      </c>
      <c r="R98" s="141">
        <f>J98*O98/N98</f>
        <v>1913.741062979178</v>
      </c>
    </row>
    <row r="99" spans="1:18">
      <c r="A99" s="131" t="s">
        <v>283</v>
      </c>
      <c r="B99" s="131" t="s">
        <v>284</v>
      </c>
      <c r="C99" s="143" t="s">
        <v>22</v>
      </c>
      <c r="D99" s="143" t="s">
        <v>22</v>
      </c>
      <c r="E99" s="143" t="s">
        <v>22</v>
      </c>
      <c r="F99" s="143" t="s">
        <v>22</v>
      </c>
      <c r="G99" s="143" t="s">
        <v>22</v>
      </c>
      <c r="H99" s="143" t="s">
        <v>22</v>
      </c>
      <c r="I99" s="143" t="s">
        <v>22</v>
      </c>
      <c r="J99" s="143" t="s">
        <v>22</v>
      </c>
      <c r="K99" s="143" t="s">
        <v>22</v>
      </c>
      <c r="L99" s="143" t="s">
        <v>22</v>
      </c>
      <c r="M99" s="143" t="s">
        <v>22</v>
      </c>
      <c r="N99" s="146">
        <v>5588.9807276855599</v>
      </c>
      <c r="O99" s="146">
        <v>9230.1783160260075</v>
      </c>
      <c r="P99" s="141">
        <v>3517.2499374602448</v>
      </c>
      <c r="Q99" s="141">
        <v>1752.2370661956177</v>
      </c>
      <c r="R99" s="141">
        <v>7060.1446352368193</v>
      </c>
    </row>
    <row r="100" spans="1:18">
      <c r="A100" s="131" t="s">
        <v>355</v>
      </c>
      <c r="B100" s="131" t="s">
        <v>356</v>
      </c>
      <c r="C100" s="133">
        <v>2130.2512777582165</v>
      </c>
      <c r="D100" s="133">
        <v>1565.8942178569739</v>
      </c>
      <c r="E100" s="133">
        <v>2147.3408493042602</v>
      </c>
      <c r="F100" s="133">
        <v>2067.0250113688926</v>
      </c>
      <c r="G100" s="133">
        <v>1944.0877753521706</v>
      </c>
      <c r="H100" s="131">
        <v>2</v>
      </c>
      <c r="I100" s="133">
        <v>1565.8942178569739</v>
      </c>
      <c r="J100" s="133">
        <v>2147.3408493042602</v>
      </c>
      <c r="K100" s="133">
        <v>13.970767616943542</v>
      </c>
      <c r="L100" s="133">
        <v>19.158382257172462</v>
      </c>
      <c r="M100" s="133">
        <v>15.431402007846849</v>
      </c>
      <c r="N100" s="146">
        <v>5668.4297647442299</v>
      </c>
      <c r="O100" s="146">
        <v>9998.5443113615547</v>
      </c>
      <c r="P100" s="141">
        <f>G100*O100/N100</f>
        <v>3429.1767868296179</v>
      </c>
      <c r="Q100" s="141">
        <f>I100*O100/N100</f>
        <v>2762.0811007533503</v>
      </c>
      <c r="R100" s="141">
        <f>J100*O100/N100</f>
        <v>3787.694921599541</v>
      </c>
    </row>
    <row r="101" spans="1:18">
      <c r="A101" s="131" t="s">
        <v>183</v>
      </c>
      <c r="B101" s="131" t="s">
        <v>184</v>
      </c>
      <c r="C101" s="133">
        <v>6507.0022463960431</v>
      </c>
      <c r="D101" s="133">
        <v>4069.3718158661304</v>
      </c>
      <c r="E101" s="133">
        <v>6005.6379019707256</v>
      </c>
      <c r="F101" s="133">
        <v>5388.2264801869305</v>
      </c>
      <c r="G101" s="133">
        <v>5322.5547962339051</v>
      </c>
      <c r="H101" s="131">
        <v>2</v>
      </c>
      <c r="I101" s="133">
        <v>4069.3718158661304</v>
      </c>
      <c r="J101" s="133">
        <v>6507.0022463960431</v>
      </c>
      <c r="K101" s="133">
        <v>4.6104179565353229</v>
      </c>
      <c r="L101" s="133">
        <v>7.3721452247328649</v>
      </c>
      <c r="M101" s="133">
        <v>5.6363910093001168</v>
      </c>
      <c r="N101" s="146">
        <v>5708.7969248103082</v>
      </c>
      <c r="O101" s="146">
        <v>7066.1905459532318</v>
      </c>
      <c r="P101" s="141">
        <f>G101*O101/N101</f>
        <v>6588.110748520935</v>
      </c>
      <c r="Q101" s="141">
        <f>I101*O101/N101</f>
        <v>5036.9556023745326</v>
      </c>
      <c r="R101" s="141">
        <f>J101*O101/N101</f>
        <v>8054.1869612060127</v>
      </c>
    </row>
    <row r="102" spans="1:18">
      <c r="A102" s="131" t="s">
        <v>357</v>
      </c>
      <c r="B102" s="131" t="s">
        <v>358</v>
      </c>
      <c r="C102" s="133">
        <v>5797.2504325939726</v>
      </c>
      <c r="D102" s="133">
        <v>3401.2014972211141</v>
      </c>
      <c r="E102" s="133">
        <v>5198.5494089770973</v>
      </c>
      <c r="F102" s="133">
        <v>4466.9820911185689</v>
      </c>
      <c r="G102" s="133">
        <v>4531.3689056266012</v>
      </c>
      <c r="H102" s="131">
        <v>2</v>
      </c>
      <c r="I102" s="133">
        <v>3401.2014972211141</v>
      </c>
      <c r="J102" s="133">
        <v>5797.2504325939726</v>
      </c>
      <c r="K102" s="133">
        <v>5.1748670078716152</v>
      </c>
      <c r="L102" s="133">
        <v>8.8204124408715323</v>
      </c>
      <c r="M102" s="133">
        <v>6.6205159246136409</v>
      </c>
      <c r="N102" s="146">
        <v>5861.4018954664798</v>
      </c>
      <c r="O102" s="146">
        <v>5891.4999650464106</v>
      </c>
      <c r="P102" s="141">
        <f>G102*O102/N102</f>
        <v>4554.6373078017477</v>
      </c>
      <c r="Q102" s="141">
        <f>I102*O102/N102</f>
        <v>3418.6665339383376</v>
      </c>
      <c r="R102" s="141">
        <f>J102*O102/N102</f>
        <v>5827.0190869200742</v>
      </c>
    </row>
    <row r="103" spans="1:18">
      <c r="A103" s="131" t="s">
        <v>87</v>
      </c>
      <c r="B103" s="131" t="s">
        <v>88</v>
      </c>
      <c r="C103" s="133">
        <v>3410.78753261459</v>
      </c>
      <c r="D103" s="133">
        <v>2096.5863306149427</v>
      </c>
      <c r="E103" s="133">
        <v>2629.272845505734</v>
      </c>
      <c r="F103" s="133">
        <v>2701.5227237732693</v>
      </c>
      <c r="G103" s="133">
        <v>2630.4573082459788</v>
      </c>
      <c r="H103" s="131">
        <v>2</v>
      </c>
      <c r="I103" s="133">
        <v>2096.5863306149427</v>
      </c>
      <c r="J103" s="133">
        <v>3410.78753261459</v>
      </c>
      <c r="K103" s="133">
        <v>8.7956226276583855</v>
      </c>
      <c r="L103" s="133">
        <v>14.308974336964603</v>
      </c>
      <c r="M103" s="133">
        <v>11.404861012553125</v>
      </c>
      <c r="N103" s="146">
        <v>5869.732942920431</v>
      </c>
      <c r="O103" s="146">
        <v>6805.2212739889719</v>
      </c>
      <c r="P103" s="141">
        <f>G103*O103/N103</f>
        <v>3049.6862818922223</v>
      </c>
      <c r="Q103" s="141">
        <f>I103*O103/N103</f>
        <v>2430.7296496451004</v>
      </c>
      <c r="R103" s="141">
        <f>J103*O103/N103</f>
        <v>3954.3815883481511</v>
      </c>
    </row>
    <row r="104" spans="1:18">
      <c r="A104" s="131" t="s">
        <v>225</v>
      </c>
      <c r="B104" s="131" t="s">
        <v>226</v>
      </c>
      <c r="C104" s="133">
        <v>4967.4529989135053</v>
      </c>
      <c r="D104" s="133">
        <v>3112.9756527995964</v>
      </c>
      <c r="E104" s="133">
        <v>4225.4503065541885</v>
      </c>
      <c r="F104" s="133">
        <v>4073.9912276724958</v>
      </c>
      <c r="G104" s="133">
        <v>3981.418073017097</v>
      </c>
      <c r="H104" s="131">
        <v>2</v>
      </c>
      <c r="I104" s="133">
        <v>3112.9756527995964</v>
      </c>
      <c r="J104" s="133">
        <v>4967.4529989135053</v>
      </c>
      <c r="K104" s="133">
        <v>6.0393123008031848</v>
      </c>
      <c r="L104" s="133">
        <v>9.6370814763745614</v>
      </c>
      <c r="M104" s="133">
        <v>7.5350037222456683</v>
      </c>
      <c r="N104" s="146">
        <v>5967.052203849139</v>
      </c>
      <c r="O104" s="146">
        <v>7302.2577941877425</v>
      </c>
      <c r="P104" s="141">
        <f>G104*O104/N104</f>
        <v>4872.3121840386839</v>
      </c>
      <c r="Q104" s="141">
        <f>I104*O104/N104</f>
        <v>3809.5444697314801</v>
      </c>
      <c r="R104" s="141">
        <f>J104*O104/N104</f>
        <v>6078.9852576081976</v>
      </c>
    </row>
    <row r="105" spans="1:18">
      <c r="A105" s="131" t="s">
        <v>353</v>
      </c>
      <c r="B105" s="131" t="s">
        <v>354</v>
      </c>
      <c r="C105" s="133">
        <v>5795.7417900818509</v>
      </c>
      <c r="D105" s="133">
        <v>4479.3840239214887</v>
      </c>
      <c r="E105" s="133">
        <v>6965.4885827061271</v>
      </c>
      <c r="F105" s="133">
        <v>5990.7942505532346</v>
      </c>
      <c r="G105" s="133">
        <v>5663.53100587465</v>
      </c>
      <c r="H105" s="131">
        <v>2</v>
      </c>
      <c r="I105" s="133">
        <v>4479.3840239214887</v>
      </c>
      <c r="J105" s="133">
        <v>6965.4885827061271</v>
      </c>
      <c r="K105" s="133">
        <v>4.3069484134226874</v>
      </c>
      <c r="L105" s="133">
        <v>6.6973494212127003</v>
      </c>
      <c r="M105" s="133">
        <v>5.2970487790888212</v>
      </c>
      <c r="N105" s="146">
        <v>6130.5866755676834</v>
      </c>
      <c r="O105" s="146">
        <v>5965.1328705441592</v>
      </c>
      <c r="P105" s="141">
        <f>G105*O105/N105</f>
        <v>5510.6822159659905</v>
      </c>
      <c r="Q105" s="141">
        <f>I105*O105/N105</f>
        <v>4358.4932886394918</v>
      </c>
      <c r="R105" s="141">
        <f>J105*O105/N105</f>
        <v>6777.5022363994049</v>
      </c>
    </row>
    <row r="106" spans="1:18">
      <c r="A106" s="131" t="s">
        <v>327</v>
      </c>
      <c r="B106" s="131" t="s">
        <v>328</v>
      </c>
      <c r="C106" s="133">
        <v>4807.5569141678761</v>
      </c>
      <c r="D106" s="133">
        <v>2935.2693432164683</v>
      </c>
      <c r="E106" s="133">
        <v>4378.1526441098868</v>
      </c>
      <c r="F106" s="133">
        <v>3879.4797503869336</v>
      </c>
      <c r="G106" s="133">
        <v>3865.244231756757</v>
      </c>
      <c r="H106" s="131">
        <v>2</v>
      </c>
      <c r="I106" s="133">
        <v>2935.2693432164683</v>
      </c>
      <c r="J106" s="133">
        <v>4807.5569141678761</v>
      </c>
      <c r="K106" s="133">
        <v>6.2401757349122509</v>
      </c>
      <c r="L106" s="133">
        <v>10.220527144921562</v>
      </c>
      <c r="M106" s="133">
        <v>7.7614759123164054</v>
      </c>
      <c r="N106" s="146">
        <v>6142.4788326928265</v>
      </c>
      <c r="O106" s="146">
        <v>6228.2673092835303</v>
      </c>
      <c r="P106" s="141">
        <f>G106*O106/N106</f>
        <v>3919.227879617054</v>
      </c>
      <c r="Q106" s="141">
        <f>I106*O106/N106</f>
        <v>2976.2645655357846</v>
      </c>
      <c r="R106" s="141">
        <f>J106*O106/N106</f>
        <v>4874.7013024552934</v>
      </c>
    </row>
    <row r="107" spans="1:18">
      <c r="A107" s="131" t="s">
        <v>359</v>
      </c>
      <c r="B107" s="131" t="s">
        <v>360</v>
      </c>
      <c r="C107" s="133">
        <v>4755.9835366263114</v>
      </c>
      <c r="D107" s="133">
        <v>3835.8349562860558</v>
      </c>
      <c r="E107" s="133">
        <v>6530.7691810494916</v>
      </c>
      <c r="F107" s="133">
        <v>5162.9579451937916</v>
      </c>
      <c r="G107" s="133">
        <v>4891.3531165718859</v>
      </c>
      <c r="H107" s="131">
        <v>2</v>
      </c>
      <c r="I107" s="133">
        <v>3835.8349562860558</v>
      </c>
      <c r="J107" s="133">
        <v>6530.7691810494916</v>
      </c>
      <c r="K107" s="133">
        <v>4.593639610943808</v>
      </c>
      <c r="L107" s="133">
        <v>7.8209830041923114</v>
      </c>
      <c r="M107" s="133">
        <v>6.1332721815483149</v>
      </c>
      <c r="N107" s="146">
        <v>6180.1949572906997</v>
      </c>
      <c r="O107" s="146">
        <v>6621.5743360188126</v>
      </c>
      <c r="P107" s="141">
        <f>G107*O107/N107</f>
        <v>5240.6855267388892</v>
      </c>
      <c r="Q107" s="141">
        <f>I107*O107/N107</f>
        <v>4109.7839921351333</v>
      </c>
      <c r="R107" s="141">
        <f>J107*O107/N107</f>
        <v>6997.1859953520616</v>
      </c>
    </row>
    <row r="108" spans="1:18">
      <c r="A108" s="131" t="s">
        <v>95</v>
      </c>
      <c r="B108" s="131" t="s">
        <v>96</v>
      </c>
      <c r="C108" s="133">
        <v>3334.4581838553131</v>
      </c>
      <c r="D108" s="133">
        <v>2479.7658897011788</v>
      </c>
      <c r="E108" s="133">
        <v>3102.9935878260817</v>
      </c>
      <c r="F108" s="133">
        <v>3224.1792463061579</v>
      </c>
      <c r="G108" s="133">
        <v>2994.9343007073703</v>
      </c>
      <c r="H108" s="131">
        <v>2</v>
      </c>
      <c r="I108" s="133">
        <v>2479.7658897011788</v>
      </c>
      <c r="J108" s="133">
        <v>3334.4581838553131</v>
      </c>
      <c r="K108" s="133">
        <v>8.9969639281287641</v>
      </c>
      <c r="L108" s="133">
        <v>12.097916228541685</v>
      </c>
      <c r="M108" s="133">
        <v>10.016914225101477</v>
      </c>
      <c r="N108" s="146">
        <v>6204.9299014584567</v>
      </c>
      <c r="O108" s="146">
        <v>7055.0447759878334</v>
      </c>
      <c r="P108" s="141">
        <f>G108*O108/N108</f>
        <v>3405.2593547698075</v>
      </c>
      <c r="Q108" s="141">
        <f>I108*O108/N108</f>
        <v>2819.509593766239</v>
      </c>
      <c r="R108" s="141">
        <f>J108*O108/N108</f>
        <v>3791.3001700839291</v>
      </c>
    </row>
    <row r="109" spans="1:18">
      <c r="A109" s="131" t="s">
        <v>135</v>
      </c>
      <c r="B109" s="131" t="s">
        <v>136</v>
      </c>
      <c r="C109" s="133">
        <v>1970.605258282141</v>
      </c>
      <c r="D109" s="133">
        <v>1636.2503382492414</v>
      </c>
      <c r="E109" s="133">
        <v>2229.815657882184</v>
      </c>
      <c r="F109" s="133">
        <v>2181.3185789711856</v>
      </c>
      <c r="G109" s="133">
        <v>1974.8038692287839</v>
      </c>
      <c r="H109" s="131">
        <v>2</v>
      </c>
      <c r="I109" s="133">
        <v>1636.2503382492414</v>
      </c>
      <c r="J109" s="133">
        <v>2229.815657882184</v>
      </c>
      <c r="K109" s="133">
        <v>13.454026970325051</v>
      </c>
      <c r="L109" s="133">
        <v>18.334602779730798</v>
      </c>
      <c r="M109" s="133">
        <v>15.191382024036564</v>
      </c>
      <c r="N109" s="146">
        <v>6208.2966545015952</v>
      </c>
      <c r="O109" s="142">
        <v>897.19457543330907</v>
      </c>
      <c r="P109" s="141">
        <f>G109*O109/N109</f>
        <v>285.38960323876699</v>
      </c>
      <c r="Q109" s="141">
        <f>I109*O109/N109</f>
        <v>236.46339877519767</v>
      </c>
      <c r="R109" s="141">
        <f>J109*O109/N109</f>
        <v>322.24273803307136</v>
      </c>
    </row>
    <row r="110" spans="1:18">
      <c r="A110" s="131" t="s">
        <v>351</v>
      </c>
      <c r="B110" s="131" t="s">
        <v>352</v>
      </c>
      <c r="C110" s="133">
        <v>9554.5984950514248</v>
      </c>
      <c r="D110" s="133">
        <v>7067.1568440989968</v>
      </c>
      <c r="E110" s="133">
        <v>11458.869981400705</v>
      </c>
      <c r="F110" s="133">
        <v>9484.0648598343887</v>
      </c>
      <c r="G110" s="133">
        <v>9114.3178574827471</v>
      </c>
      <c r="H110" s="131">
        <v>2</v>
      </c>
      <c r="I110" s="133">
        <v>7067.1568440989968</v>
      </c>
      <c r="J110" s="133">
        <v>11458.869981400705</v>
      </c>
      <c r="K110" s="133">
        <v>2.6180592020586722</v>
      </c>
      <c r="L110" s="133">
        <v>4.2449885663779616</v>
      </c>
      <c r="M110" s="133">
        <v>3.2915244419932486</v>
      </c>
      <c r="N110" s="146">
        <v>6228.4262990411999</v>
      </c>
      <c r="O110" s="146">
        <v>6104.1367093038953</v>
      </c>
      <c r="P110" s="141">
        <f>G110*O110/N110</f>
        <v>8932.4396794562526</v>
      </c>
      <c r="Q110" s="141">
        <f>I110*O110/N110</f>
        <v>6926.1302054924745</v>
      </c>
      <c r="R110" s="141">
        <f>J110*O110/N110</f>
        <v>11230.205760221648</v>
      </c>
    </row>
    <row r="111" spans="1:18">
      <c r="A111" s="131" t="s">
        <v>277</v>
      </c>
      <c r="B111" s="131" t="s">
        <v>278</v>
      </c>
      <c r="C111" s="143" t="s">
        <v>22</v>
      </c>
      <c r="D111" s="143" t="s">
        <v>22</v>
      </c>
      <c r="E111" s="143" t="s">
        <v>22</v>
      </c>
      <c r="F111" s="143" t="s">
        <v>22</v>
      </c>
      <c r="G111" s="143" t="s">
        <v>22</v>
      </c>
      <c r="H111" s="143" t="s">
        <v>22</v>
      </c>
      <c r="I111" s="143" t="s">
        <v>22</v>
      </c>
      <c r="J111" s="143" t="s">
        <v>22</v>
      </c>
      <c r="K111" s="143" t="s">
        <v>22</v>
      </c>
      <c r="L111" s="143" t="s">
        <v>22</v>
      </c>
      <c r="M111" s="143" t="s">
        <v>22</v>
      </c>
      <c r="N111" s="146">
        <v>6517.1637516252786</v>
      </c>
      <c r="O111" s="146">
        <v>9465.7039987955668</v>
      </c>
      <c r="P111" s="141">
        <v>3898.4458585076795</v>
      </c>
      <c r="Q111" s="141">
        <v>2126.3529937821177</v>
      </c>
      <c r="R111" s="141">
        <v>7147.3928158482258</v>
      </c>
    </row>
    <row r="112" spans="1:18">
      <c r="A112" s="131" t="s">
        <v>313</v>
      </c>
      <c r="B112" s="131" t="s">
        <v>314</v>
      </c>
      <c r="C112" s="133">
        <v>4044.5826111756814</v>
      </c>
      <c r="D112" s="133">
        <v>2730.5625303889437</v>
      </c>
      <c r="E112" s="133">
        <v>4005.0734321433438</v>
      </c>
      <c r="F112" s="133">
        <v>3593.6780536598903</v>
      </c>
      <c r="G112" s="133">
        <v>3504.4099930254297</v>
      </c>
      <c r="H112" s="131">
        <v>2</v>
      </c>
      <c r="I112" s="133">
        <v>2730.5625303889437</v>
      </c>
      <c r="J112" s="133">
        <v>4044.5826111756814</v>
      </c>
      <c r="K112" s="133">
        <v>7.4173290260177387</v>
      </c>
      <c r="L112" s="133">
        <v>10.986747113872823</v>
      </c>
      <c r="M112" s="133">
        <v>8.560642179341686</v>
      </c>
      <c r="N112" s="146">
        <v>6838.9365940834814</v>
      </c>
      <c r="O112" s="146">
        <v>8476.7521573097802</v>
      </c>
      <c r="P112" s="141">
        <f>G112*O112/N112</f>
        <v>4343.6599476847914</v>
      </c>
      <c r="Q112" s="141">
        <f>I112*O112/N112</f>
        <v>3384.4884364285695</v>
      </c>
      <c r="R112" s="141">
        <f>J112*O112/N112</f>
        <v>5013.1952392074736</v>
      </c>
    </row>
    <row r="113" spans="1:18">
      <c r="A113" s="131" t="s">
        <v>227</v>
      </c>
      <c r="B113" s="131" t="s">
        <v>228</v>
      </c>
      <c r="C113" s="133">
        <v>5952.2485328354096</v>
      </c>
      <c r="D113" s="133">
        <v>4067.1508443748562</v>
      </c>
      <c r="E113" s="133">
        <v>5786.501209522592</v>
      </c>
      <c r="F113" s="133">
        <v>5339.4393468860144</v>
      </c>
      <c r="G113" s="133">
        <v>5168.1076540753229</v>
      </c>
      <c r="H113" s="131">
        <v>2</v>
      </c>
      <c r="I113" s="133">
        <v>4067.1508443748562</v>
      </c>
      <c r="J113" s="133">
        <v>5952.2485328354096</v>
      </c>
      <c r="K113" s="133">
        <v>5.0401121247719836</v>
      </c>
      <c r="L113" s="133">
        <v>7.3761709727319369</v>
      </c>
      <c r="M113" s="133">
        <v>5.8048326405010995</v>
      </c>
      <c r="N113" s="146">
        <v>7074.6810232505932</v>
      </c>
      <c r="O113" s="146">
        <v>12221.496606417086</v>
      </c>
      <c r="P113" s="141">
        <f>G113*O113/N113</f>
        <v>8927.8951161615441</v>
      </c>
      <c r="Q113" s="141">
        <f>I113*O113/N113</f>
        <v>7025.9945401008399</v>
      </c>
      <c r="R113" s="141">
        <f>J113*O113/N113</f>
        <v>10282.496837034048</v>
      </c>
    </row>
    <row r="114" spans="1:18">
      <c r="A114" s="131" t="s">
        <v>71</v>
      </c>
      <c r="B114" s="131" t="s">
        <v>72</v>
      </c>
      <c r="C114" s="133">
        <v>2755.746115935181</v>
      </c>
      <c r="D114" s="133">
        <v>2275.3432190530543</v>
      </c>
      <c r="E114" s="133">
        <v>3047.2994249067146</v>
      </c>
      <c r="F114" s="133">
        <v>2954.8251419894987</v>
      </c>
      <c r="G114" s="133">
        <v>2723.0127278935361</v>
      </c>
      <c r="H114" s="131">
        <v>2</v>
      </c>
      <c r="I114" s="133">
        <v>2275.3432190530543</v>
      </c>
      <c r="J114" s="133">
        <v>3047.2994249067146</v>
      </c>
      <c r="K114" s="133">
        <v>9.8447824834011435</v>
      </c>
      <c r="L114" s="133">
        <v>13.184824051505212</v>
      </c>
      <c r="M114" s="133">
        <v>11.017208877759213</v>
      </c>
      <c r="N114" s="146">
        <v>7090.4546099632453</v>
      </c>
      <c r="O114" s="146">
        <v>8635.3256944343739</v>
      </c>
      <c r="P114" s="141">
        <f>G114*O114/N114</f>
        <v>3316.3038294342568</v>
      </c>
      <c r="Q114" s="141">
        <f>I114*O114/N114</f>
        <v>2771.0959090742576</v>
      </c>
      <c r="R114" s="141">
        <f>J114*O114/N114</f>
        <v>3711.2462416099506</v>
      </c>
    </row>
    <row r="115" spans="1:18">
      <c r="A115" s="131" t="s">
        <v>323</v>
      </c>
      <c r="B115" s="131" t="s">
        <v>324</v>
      </c>
      <c r="C115" s="143" t="s">
        <v>22</v>
      </c>
      <c r="D115" s="143" t="s">
        <v>22</v>
      </c>
      <c r="E115" s="143" t="s">
        <v>22</v>
      </c>
      <c r="F115" s="143" t="s">
        <v>22</v>
      </c>
      <c r="G115" s="143" t="s">
        <v>22</v>
      </c>
      <c r="H115" s="143" t="s">
        <v>22</v>
      </c>
      <c r="I115" s="143" t="s">
        <v>22</v>
      </c>
      <c r="J115" s="143" t="s">
        <v>22</v>
      </c>
      <c r="K115" s="143" t="s">
        <v>22</v>
      </c>
      <c r="L115" s="143" t="s">
        <v>22</v>
      </c>
      <c r="M115" s="143" t="s">
        <v>22</v>
      </c>
      <c r="N115" s="146">
        <v>7386.7375950169289</v>
      </c>
      <c r="O115" s="146">
        <v>8666.3870410488398</v>
      </c>
      <c r="P115" s="141">
        <v>2268.4779718691721</v>
      </c>
      <c r="Q115" s="141">
        <v>1170.8896052841201</v>
      </c>
      <c r="R115" s="141">
        <v>4394.9423460864864</v>
      </c>
    </row>
    <row r="116" spans="1:18">
      <c r="A116" s="131" t="s">
        <v>309</v>
      </c>
      <c r="B116" s="131" t="s">
        <v>310</v>
      </c>
      <c r="C116" s="143" t="s">
        <v>22</v>
      </c>
      <c r="D116" s="143" t="s">
        <v>22</v>
      </c>
      <c r="E116" s="143" t="s">
        <v>22</v>
      </c>
      <c r="F116" s="143" t="s">
        <v>22</v>
      </c>
      <c r="G116" s="143" t="s">
        <v>22</v>
      </c>
      <c r="H116" s="143" t="s">
        <v>22</v>
      </c>
      <c r="I116" s="143" t="s">
        <v>22</v>
      </c>
      <c r="J116" s="143" t="s">
        <v>22</v>
      </c>
      <c r="K116" s="143" t="s">
        <v>22</v>
      </c>
      <c r="L116" s="143" t="s">
        <v>22</v>
      </c>
      <c r="M116" s="143" t="s">
        <v>22</v>
      </c>
      <c r="N116" s="146">
        <v>7683.7578905058544</v>
      </c>
      <c r="O116" s="142">
        <v>9499.5902023043182</v>
      </c>
      <c r="P116" s="141">
        <v>5314.0707591690352</v>
      </c>
      <c r="Q116" s="141">
        <v>3383.4914944740576</v>
      </c>
      <c r="R116" s="141">
        <v>8346.2151684365344</v>
      </c>
    </row>
    <row r="117" spans="1:18">
      <c r="A117" s="131" t="s">
        <v>207</v>
      </c>
      <c r="B117" s="131" t="s">
        <v>208</v>
      </c>
      <c r="C117" s="133">
        <v>6017.9124463436419</v>
      </c>
      <c r="D117" s="133">
        <v>4704.3872016884688</v>
      </c>
      <c r="E117" s="133">
        <v>9105.3692622545459</v>
      </c>
      <c r="F117" s="133">
        <v>6363.0642957163027</v>
      </c>
      <c r="G117" s="133">
        <v>6194.6314990266073</v>
      </c>
      <c r="H117" s="131">
        <v>2</v>
      </c>
      <c r="I117" s="133">
        <v>4704.3872016884688</v>
      </c>
      <c r="J117" s="133">
        <v>9105.3692622545459</v>
      </c>
      <c r="K117" s="133">
        <v>3.2947592937677097</v>
      </c>
      <c r="L117" s="133">
        <v>6.3770261064464657</v>
      </c>
      <c r="M117" s="133">
        <v>4.8429030854723232</v>
      </c>
      <c r="N117" s="146">
        <v>7802.751367739229</v>
      </c>
      <c r="O117" s="146">
        <v>4136.1463469933205</v>
      </c>
      <c r="P117" s="141">
        <f>G117*O117/N117</f>
        <v>3283.7009970102836</v>
      </c>
      <c r="Q117" s="141">
        <f>I117*O117/N117</f>
        <v>2493.7400952638154</v>
      </c>
      <c r="R117" s="141">
        <f>J117*O117/N117</f>
        <v>4826.6487085325844</v>
      </c>
    </row>
    <row r="118" spans="1:18">
      <c r="A118" s="131" t="s">
        <v>79</v>
      </c>
      <c r="B118" s="131" t="s">
        <v>80</v>
      </c>
      <c r="C118" s="143" t="s">
        <v>22</v>
      </c>
      <c r="D118" s="143" t="s">
        <v>22</v>
      </c>
      <c r="E118" s="143" t="s">
        <v>22</v>
      </c>
      <c r="F118" s="143" t="s">
        <v>22</v>
      </c>
      <c r="G118" s="143" t="s">
        <v>22</v>
      </c>
      <c r="H118" s="143" t="s">
        <v>22</v>
      </c>
      <c r="I118" s="143" t="s">
        <v>22</v>
      </c>
      <c r="J118" s="143" t="s">
        <v>22</v>
      </c>
      <c r="K118" s="143" t="s">
        <v>22</v>
      </c>
      <c r="L118" s="143" t="s">
        <v>22</v>
      </c>
      <c r="M118" s="143" t="s">
        <v>22</v>
      </c>
      <c r="N118" s="146">
        <v>7867.5718928569822</v>
      </c>
      <c r="O118" s="146">
        <v>6357.1955504380467</v>
      </c>
      <c r="P118" s="141">
        <v>4211.7608137357074</v>
      </c>
      <c r="Q118" s="141">
        <v>2987.2687876303453</v>
      </c>
      <c r="R118" s="141">
        <v>5938.1764458467424</v>
      </c>
    </row>
    <row r="119" spans="1:18">
      <c r="A119" s="131" t="s">
        <v>139</v>
      </c>
      <c r="B119" s="131" t="s">
        <v>140</v>
      </c>
      <c r="C119" s="133">
        <v>5076.4379208954306</v>
      </c>
      <c r="D119" s="133">
        <v>3649.6746719256744</v>
      </c>
      <c r="E119" s="133">
        <v>5668.863756843225</v>
      </c>
      <c r="F119" s="133">
        <v>4895.9992378783745</v>
      </c>
      <c r="G119" s="133">
        <v>4696.8415583032902</v>
      </c>
      <c r="H119" s="131">
        <v>2</v>
      </c>
      <c r="I119" s="133">
        <v>3649.6746719256744</v>
      </c>
      <c r="J119" s="133">
        <v>5668.863756843225</v>
      </c>
      <c r="K119" s="133">
        <v>5.2920657978038728</v>
      </c>
      <c r="L119" s="133">
        <v>8.219910730884715</v>
      </c>
      <c r="M119" s="133">
        <v>6.387271026199433</v>
      </c>
      <c r="N119" s="146">
        <v>8016.4314349835167</v>
      </c>
      <c r="O119" s="146">
        <v>12556.333120005787</v>
      </c>
      <c r="P119" s="141">
        <f>G119*O119/N119</f>
        <v>7356.7780996139045</v>
      </c>
      <c r="Q119" s="141">
        <f>I119*O119/N119</f>
        <v>5716.5749288842799</v>
      </c>
      <c r="R119" s="141">
        <f>J119*O119/N119</f>
        <v>8879.2803032310076</v>
      </c>
    </row>
    <row r="120" spans="1:18">
      <c r="A120" s="131" t="s">
        <v>315</v>
      </c>
      <c r="B120" s="131" t="s">
        <v>316</v>
      </c>
      <c r="C120" s="143" t="s">
        <v>22</v>
      </c>
      <c r="D120" s="143" t="s">
        <v>22</v>
      </c>
      <c r="E120" s="143" t="s">
        <v>22</v>
      </c>
      <c r="F120" s="143" t="s">
        <v>22</v>
      </c>
      <c r="G120" s="143" t="s">
        <v>22</v>
      </c>
      <c r="H120" s="143" t="s">
        <v>22</v>
      </c>
      <c r="I120" s="143" t="s">
        <v>22</v>
      </c>
      <c r="J120" s="143" t="s">
        <v>22</v>
      </c>
      <c r="K120" s="143" t="s">
        <v>22</v>
      </c>
      <c r="L120" s="143" t="s">
        <v>22</v>
      </c>
      <c r="M120" s="143" t="s">
        <v>22</v>
      </c>
      <c r="N120" s="146">
        <v>8379.6218474315629</v>
      </c>
      <c r="O120" s="146">
        <v>9010.572244662606</v>
      </c>
      <c r="P120" s="141">
        <v>2697.6546668847391</v>
      </c>
      <c r="Q120" s="141">
        <v>1367.7762676992259</v>
      </c>
      <c r="R120" s="141">
        <v>5320.563657685354</v>
      </c>
    </row>
    <row r="121" spans="1:18">
      <c r="A121" s="131" t="s">
        <v>347</v>
      </c>
      <c r="B121" s="131" t="s">
        <v>348</v>
      </c>
      <c r="C121" s="133">
        <v>8396.7738643713801</v>
      </c>
      <c r="D121" s="133">
        <v>6047.8705904770877</v>
      </c>
      <c r="E121" s="133">
        <v>9318.2100973876913</v>
      </c>
      <c r="F121" s="133">
        <v>8046.596119708066</v>
      </c>
      <c r="G121" s="133">
        <v>7751.4315732009354</v>
      </c>
      <c r="H121" s="131">
        <v>2</v>
      </c>
      <c r="I121" s="133">
        <v>6047.8705904770877</v>
      </c>
      <c r="J121" s="133">
        <v>9318.2100973876913</v>
      </c>
      <c r="K121" s="133">
        <v>3.2195024244420432</v>
      </c>
      <c r="L121" s="133">
        <v>4.9604235988841561</v>
      </c>
      <c r="M121" s="133">
        <v>3.8702528322276826</v>
      </c>
      <c r="N121" s="146">
        <v>8783.2259838781702</v>
      </c>
      <c r="O121" s="146">
        <v>7507.1609708023352</v>
      </c>
      <c r="P121" s="141">
        <f>G121*O121/N121</f>
        <v>6625.2701092958878</v>
      </c>
      <c r="Q121" s="141">
        <f>I121*O121/N121</f>
        <v>5169.2098252544092</v>
      </c>
      <c r="R121" s="141">
        <f>J121*O121/N121</f>
        <v>7964.4202812549884</v>
      </c>
    </row>
    <row r="122" spans="1:18">
      <c r="A122" s="131" t="s">
        <v>361</v>
      </c>
      <c r="B122" s="131" t="s">
        <v>362</v>
      </c>
      <c r="C122" s="143" t="s">
        <v>22</v>
      </c>
      <c r="D122" s="143" t="s">
        <v>22</v>
      </c>
      <c r="E122" s="143" t="s">
        <v>22</v>
      </c>
      <c r="F122" s="143" t="s">
        <v>22</v>
      </c>
      <c r="G122" s="143" t="s">
        <v>22</v>
      </c>
      <c r="H122" s="143" t="s">
        <v>22</v>
      </c>
      <c r="I122" s="143" t="s">
        <v>22</v>
      </c>
      <c r="J122" s="143" t="s">
        <v>22</v>
      </c>
      <c r="K122" s="143" t="s">
        <v>22</v>
      </c>
      <c r="L122" s="143" t="s">
        <v>22</v>
      </c>
      <c r="M122" s="143" t="s">
        <v>22</v>
      </c>
      <c r="N122" s="146">
        <v>8907.7512224682305</v>
      </c>
      <c r="O122" s="146">
        <v>4869.1342262124235</v>
      </c>
      <c r="P122" s="141">
        <v>2111.1157137933883</v>
      </c>
      <c r="Q122" s="141">
        <v>1249.5679956851534</v>
      </c>
      <c r="R122" s="141">
        <v>3566.68030264463</v>
      </c>
    </row>
    <row r="123" spans="1:18">
      <c r="A123" s="131" t="s">
        <v>239</v>
      </c>
      <c r="B123" s="131" t="s">
        <v>240</v>
      </c>
      <c r="C123" s="133">
        <v>7424.0461313969827</v>
      </c>
      <c r="D123" s="133">
        <v>4640.221475075019</v>
      </c>
      <c r="E123" s="133">
        <v>6350.4870867943855</v>
      </c>
      <c r="F123" s="133">
        <v>6031.0897303348502</v>
      </c>
      <c r="G123" s="133">
        <v>5939.299074339292</v>
      </c>
      <c r="H123" s="131">
        <v>2</v>
      </c>
      <c r="I123" s="133">
        <v>4640.221475075019</v>
      </c>
      <c r="J123" s="133">
        <v>7424.0461313969827</v>
      </c>
      <c r="K123" s="133">
        <v>4.0409231662943483</v>
      </c>
      <c r="L123" s="133">
        <v>6.465208645997869</v>
      </c>
      <c r="M123" s="133">
        <v>5.0511010852467138</v>
      </c>
      <c r="N123" s="146">
        <v>9313.013671875</v>
      </c>
      <c r="O123" s="146">
        <v>12194.77734375</v>
      </c>
      <c r="P123" s="141">
        <f>G123*O123/N123</f>
        <v>7777.1205263275479</v>
      </c>
      <c r="Q123" s="141">
        <f>I123*O123/N123</f>
        <v>6076.0640656113665</v>
      </c>
      <c r="R123" s="141">
        <f>J123*O123/N123</f>
        <v>9721.298899788615</v>
      </c>
    </row>
    <row r="124" spans="1:18">
      <c r="A124" s="131" t="s">
        <v>159</v>
      </c>
      <c r="B124" s="131" t="s">
        <v>160</v>
      </c>
      <c r="C124" s="143" t="s">
        <v>22</v>
      </c>
      <c r="D124" s="143" t="s">
        <v>22</v>
      </c>
      <c r="E124" s="143" t="s">
        <v>22</v>
      </c>
      <c r="F124" s="143" t="s">
        <v>22</v>
      </c>
      <c r="G124" s="143" t="s">
        <v>22</v>
      </c>
      <c r="H124" s="143" t="s">
        <v>22</v>
      </c>
      <c r="I124" s="143" t="s">
        <v>22</v>
      </c>
      <c r="J124" s="143" t="s">
        <v>22</v>
      </c>
      <c r="K124" s="143" t="s">
        <v>22</v>
      </c>
      <c r="L124" s="143" t="s">
        <v>22</v>
      </c>
      <c r="M124" s="143" t="s">
        <v>22</v>
      </c>
      <c r="N124" s="146">
        <v>9434.3310782449025</v>
      </c>
      <c r="O124" s="146">
        <v>10366.293358406587</v>
      </c>
      <c r="P124" s="141">
        <v>2397.9573653835487</v>
      </c>
      <c r="Q124" s="141">
        <v>1211.9589062004354</v>
      </c>
      <c r="R124" s="141">
        <v>4744.5499156604528</v>
      </c>
    </row>
    <row r="125" spans="1:18">
      <c r="A125" s="131" t="s">
        <v>37</v>
      </c>
      <c r="B125" s="131" t="s">
        <v>38</v>
      </c>
      <c r="C125" s="133">
        <v>4653.1165762057981</v>
      </c>
      <c r="D125" s="133">
        <v>3559.5251900097587</v>
      </c>
      <c r="E125" s="133">
        <v>5442.2341023599047</v>
      </c>
      <c r="F125" s="133">
        <v>4775.8309126679733</v>
      </c>
      <c r="G125" s="133">
        <v>4499.529761061156</v>
      </c>
      <c r="H125" s="131">
        <v>2</v>
      </c>
      <c r="I125" s="133">
        <v>3559.5251900097587</v>
      </c>
      <c r="J125" s="133">
        <v>5442.2341023599047</v>
      </c>
      <c r="K125" s="133">
        <v>5.5124420294582999</v>
      </c>
      <c r="L125" s="133">
        <v>8.428090376828532</v>
      </c>
      <c r="M125" s="133">
        <v>6.6673633897522855</v>
      </c>
      <c r="N125" s="146">
        <v>9509.9346554535314</v>
      </c>
      <c r="O125" s="146">
        <v>9106.2372023069947</v>
      </c>
      <c r="P125" s="141">
        <f>G125*O125/N125</f>
        <v>4308.5243787207237</v>
      </c>
      <c r="Q125" s="141">
        <f>I125*O125/N125</f>
        <v>3408.4230735726242</v>
      </c>
      <c r="R125" s="141">
        <f>J125*O125/N125</f>
        <v>5211.2108486627803</v>
      </c>
    </row>
    <row r="126" spans="1:18">
      <c r="A126" s="131" t="s">
        <v>175</v>
      </c>
      <c r="B126" s="131" t="s">
        <v>176</v>
      </c>
      <c r="C126" s="133">
        <v>6875.0777488497006</v>
      </c>
      <c r="D126" s="133">
        <v>4395.7924627227303</v>
      </c>
      <c r="E126" s="133">
        <v>7314.3372745410061</v>
      </c>
      <c r="F126" s="133">
        <v>5898.0072948484803</v>
      </c>
      <c r="G126" s="133">
        <v>5889.1970238190406</v>
      </c>
      <c r="H126" s="131">
        <v>2</v>
      </c>
      <c r="I126" s="133">
        <v>4395.7924627227303</v>
      </c>
      <c r="J126" s="133">
        <v>7314.3372745410061</v>
      </c>
      <c r="K126" s="133">
        <v>4.1015335872493761</v>
      </c>
      <c r="L126" s="133">
        <v>6.8247080030293699</v>
      </c>
      <c r="M126" s="133">
        <v>5.0940730762893596</v>
      </c>
      <c r="N126" s="146">
        <v>9699.5840208473128</v>
      </c>
      <c r="O126" s="146">
        <v>11109.261838774477</v>
      </c>
      <c r="P126" s="141">
        <f>G126*O126/N126</f>
        <v>6745.0966574566446</v>
      </c>
      <c r="Q126" s="141">
        <f>I126*O126/N126</f>
        <v>5034.6498728542574</v>
      </c>
      <c r="R126" s="141">
        <f>J126*O126/N126</f>
        <v>8377.3580171416324</v>
      </c>
    </row>
    <row r="127" spans="1:18">
      <c r="A127" s="131" t="s">
        <v>337</v>
      </c>
      <c r="B127" s="131" t="s">
        <v>338</v>
      </c>
      <c r="C127" s="133">
        <v>7448.9432897333991</v>
      </c>
      <c r="D127" s="133">
        <v>5722.9240315178713</v>
      </c>
      <c r="E127" s="133">
        <v>8730.4774266667118</v>
      </c>
      <c r="F127" s="133">
        <v>7700.1883033604772</v>
      </c>
      <c r="G127" s="133">
        <v>7228.1583484292023</v>
      </c>
      <c r="H127" s="131">
        <v>2</v>
      </c>
      <c r="I127" s="133">
        <v>5722.9240315178713</v>
      </c>
      <c r="J127" s="133">
        <v>8730.4774266667118</v>
      </c>
      <c r="K127" s="133">
        <v>3.4362381956760837</v>
      </c>
      <c r="L127" s="133">
        <v>5.2420755255147435</v>
      </c>
      <c r="M127" s="133">
        <v>4.1504348070237684</v>
      </c>
      <c r="N127" s="146">
        <v>9753.3800482386141</v>
      </c>
      <c r="O127" s="146">
        <v>10045.680500496319</v>
      </c>
      <c r="P127" s="141">
        <f>G127*O127/N127</f>
        <v>7444.7800676472207</v>
      </c>
      <c r="Q127" s="141">
        <f>I127*O127/N127</f>
        <v>5894.4351665680488</v>
      </c>
      <c r="R127" s="141">
        <f>J127*O127/N127</f>
        <v>8992.1223628446278</v>
      </c>
    </row>
    <row r="128" spans="1:18">
      <c r="A128" s="131" t="s">
        <v>69</v>
      </c>
      <c r="B128" s="131" t="s">
        <v>70</v>
      </c>
      <c r="C128" s="143" t="s">
        <v>22</v>
      </c>
      <c r="D128" s="143" t="s">
        <v>22</v>
      </c>
      <c r="E128" s="143" t="s">
        <v>22</v>
      </c>
      <c r="F128" s="143" t="s">
        <v>22</v>
      </c>
      <c r="G128" s="143" t="s">
        <v>22</v>
      </c>
      <c r="H128" s="143" t="s">
        <v>22</v>
      </c>
      <c r="I128" s="143" t="s">
        <v>22</v>
      </c>
      <c r="J128" s="143" t="s">
        <v>22</v>
      </c>
      <c r="K128" s="143" t="s">
        <v>22</v>
      </c>
      <c r="L128" s="143" t="s">
        <v>22</v>
      </c>
      <c r="M128" s="143" t="s">
        <v>22</v>
      </c>
      <c r="N128" s="146">
        <v>9788.9837705821919</v>
      </c>
      <c r="O128" s="146">
        <v>7506.6675230608616</v>
      </c>
      <c r="P128" s="141">
        <v>7905.7845856307822</v>
      </c>
      <c r="Q128" s="141">
        <v>7548.0897875769615</v>
      </c>
      <c r="R128" s="141">
        <v>8280.430105278474</v>
      </c>
    </row>
    <row r="129" spans="1:18">
      <c r="A129" s="131" t="s">
        <v>321</v>
      </c>
      <c r="B129" s="131" t="s">
        <v>322</v>
      </c>
      <c r="C129" s="143" t="s">
        <v>22</v>
      </c>
      <c r="D129" s="143" t="s">
        <v>22</v>
      </c>
      <c r="E129" s="143" t="s">
        <v>22</v>
      </c>
      <c r="F129" s="143" t="s">
        <v>22</v>
      </c>
      <c r="G129" s="143" t="s">
        <v>22</v>
      </c>
      <c r="H129" s="143" t="s">
        <v>22</v>
      </c>
      <c r="I129" s="143" t="s">
        <v>22</v>
      </c>
      <c r="J129" s="143" t="s">
        <v>22</v>
      </c>
      <c r="K129" s="143" t="s">
        <v>22</v>
      </c>
      <c r="L129" s="143" t="s">
        <v>22</v>
      </c>
      <c r="M129" s="143" t="s">
        <v>22</v>
      </c>
      <c r="N129" s="146">
        <v>10290.378910811814</v>
      </c>
      <c r="O129" s="146">
        <v>9414.2262308598329</v>
      </c>
      <c r="P129" s="141">
        <v>1956.860094862755</v>
      </c>
      <c r="Q129" s="141">
        <v>1012.7468121326615</v>
      </c>
      <c r="R129" s="141">
        <v>3781.1044033823755</v>
      </c>
    </row>
    <row r="130" spans="1:18">
      <c r="A130" s="131" t="s">
        <v>129</v>
      </c>
      <c r="B130" s="131" t="s">
        <v>130</v>
      </c>
      <c r="C130" s="133">
        <v>5809.1414454128562</v>
      </c>
      <c r="D130" s="133">
        <v>3734.3196169258517</v>
      </c>
      <c r="E130" s="133">
        <v>5213.1458601515606</v>
      </c>
      <c r="F130" s="133">
        <v>4916.8945665640431</v>
      </c>
      <c r="G130" s="133">
        <v>4789.661800166562</v>
      </c>
      <c r="H130" s="131">
        <v>2</v>
      </c>
      <c r="I130" s="133">
        <v>3734.3196169258517</v>
      </c>
      <c r="J130" s="133">
        <v>5809.1414454128562</v>
      </c>
      <c r="K130" s="133">
        <v>5.1642743221012921</v>
      </c>
      <c r="L130" s="133">
        <v>8.0335919464484551</v>
      </c>
      <c r="M130" s="133">
        <v>6.2634902528935843</v>
      </c>
      <c r="N130" s="146">
        <v>10510.771888414851</v>
      </c>
      <c r="O130" s="146">
        <v>10373.789792436706</v>
      </c>
      <c r="P130" s="141">
        <f>G130*O130/N130</f>
        <v>4727.2403225264252</v>
      </c>
      <c r="Q130" s="141">
        <f>I130*O130/N130</f>
        <v>3685.6519326102375</v>
      </c>
      <c r="R130" s="141">
        <f>J130*O130/N130</f>
        <v>5733.4335545486992</v>
      </c>
    </row>
    <row r="131" spans="1:18">
      <c r="A131" s="131" t="s">
        <v>219</v>
      </c>
      <c r="B131" s="131" t="s">
        <v>220</v>
      </c>
      <c r="C131" s="133">
        <v>9103.5563925666975</v>
      </c>
      <c r="D131" s="133">
        <v>7446.1329113755128</v>
      </c>
      <c r="E131" s="133">
        <v>13031.672782126088</v>
      </c>
      <c r="F131" s="133">
        <v>10028.269507435927</v>
      </c>
      <c r="G131" s="133">
        <v>9510.2393217153749</v>
      </c>
      <c r="H131" s="131">
        <v>2</v>
      </c>
      <c r="I131" s="133">
        <v>7446.1329113755128</v>
      </c>
      <c r="J131" s="133">
        <v>13031.672782126088</v>
      </c>
      <c r="K131" s="133">
        <v>2.3020835852437331</v>
      </c>
      <c r="L131" s="133">
        <v>4.0289369471459171</v>
      </c>
      <c r="M131" s="133">
        <v>3.1544947487808184</v>
      </c>
      <c r="N131" s="146">
        <v>10851.954130565842</v>
      </c>
      <c r="O131" s="146">
        <v>9661.23597511355</v>
      </c>
      <c r="P131" s="141">
        <f>G131*O131/N131</f>
        <v>8466.7392767633482</v>
      </c>
      <c r="Q131" s="141">
        <f>I131*O131/N131</f>
        <v>6629.1145625315203</v>
      </c>
      <c r="R131" s="141">
        <f>J131*O131/N131</f>
        <v>11601.78751069047</v>
      </c>
    </row>
    <row r="132" spans="1:18">
      <c r="A132" s="131" t="s">
        <v>329</v>
      </c>
      <c r="B132" s="131" t="s">
        <v>330</v>
      </c>
      <c r="C132" s="133">
        <v>18262.324272075333</v>
      </c>
      <c r="D132" s="133">
        <v>12472.859761213918</v>
      </c>
      <c r="E132" s="133">
        <v>21327.45439888805</v>
      </c>
      <c r="F132" s="133">
        <v>16738.707065482704</v>
      </c>
      <c r="G132" s="133">
        <v>16558.943151652282</v>
      </c>
      <c r="H132" s="131">
        <v>2</v>
      </c>
      <c r="I132" s="133">
        <v>12472.859761213918</v>
      </c>
      <c r="J132" s="133">
        <v>21327.45439888805</v>
      </c>
      <c r="K132" s="133">
        <v>1.4066376342393732</v>
      </c>
      <c r="L132" s="133">
        <v>2.4052222645274299</v>
      </c>
      <c r="M132" s="133">
        <v>1.8117098250323147</v>
      </c>
      <c r="N132" s="146">
        <v>11529.954525839819</v>
      </c>
      <c r="O132" s="146">
        <v>12472.443729495424</v>
      </c>
      <c r="P132" s="141">
        <f>G132*O132/N132</f>
        <v>17912.515284951085</v>
      </c>
      <c r="Q132" s="141">
        <f>I132*O132/N132</f>
        <v>13492.42455111046</v>
      </c>
      <c r="R132" s="141">
        <f>J132*O132/N132</f>
        <v>23070.817346882428</v>
      </c>
    </row>
    <row r="133" spans="1:18">
      <c r="A133" s="131" t="s">
        <v>343</v>
      </c>
      <c r="B133" s="131" t="s">
        <v>344</v>
      </c>
      <c r="C133" s="133">
        <v>6793.6724574345626</v>
      </c>
      <c r="D133" s="133">
        <v>4935.9129942667469</v>
      </c>
      <c r="E133" s="133">
        <v>7469.4212906483854</v>
      </c>
      <c r="F133" s="133">
        <v>6582.477106098916</v>
      </c>
      <c r="G133" s="133">
        <v>6293.3629492238697</v>
      </c>
      <c r="H133" s="131">
        <v>2</v>
      </c>
      <c r="I133" s="133">
        <v>4935.9129942667469</v>
      </c>
      <c r="J133" s="133">
        <v>7469.4212906483854</v>
      </c>
      <c r="K133" s="133">
        <v>4.0163754101752964</v>
      </c>
      <c r="L133" s="133">
        <v>6.0779029198541696</v>
      </c>
      <c r="M133" s="133">
        <v>4.766926719791325</v>
      </c>
      <c r="N133" s="146">
        <v>13789.060424772022</v>
      </c>
      <c r="O133" s="146">
        <v>10636.120195618318</v>
      </c>
      <c r="P133" s="141">
        <f>G133*O133/N133</f>
        <v>4854.3528493314834</v>
      </c>
      <c r="Q133" s="141">
        <f>I133*O133/N133</f>
        <v>3807.2908715245844</v>
      </c>
      <c r="R133" s="141">
        <f>J133*O133/N133</f>
        <v>5761.4993474336179</v>
      </c>
    </row>
    <row r="134" spans="1:18">
      <c r="A134" s="131" t="s">
        <v>27</v>
      </c>
      <c r="B134" s="131" t="s">
        <v>28</v>
      </c>
      <c r="C134" s="133">
        <v>119.78394217573961</v>
      </c>
      <c r="D134" s="133">
        <v>111.88925680179629</v>
      </c>
      <c r="E134" s="133">
        <v>136.89871026100678</v>
      </c>
      <c r="F134" s="133">
        <v>147.29356827624065</v>
      </c>
      <c r="G134" s="133">
        <v>127.47132490744227</v>
      </c>
      <c r="H134" s="131">
        <v>4</v>
      </c>
      <c r="I134" s="133">
        <v>111.88925680179629</v>
      </c>
      <c r="J134" s="133">
        <v>147.29356827624065</v>
      </c>
      <c r="K134" s="133">
        <v>203.67488106294445</v>
      </c>
      <c r="L134" s="133">
        <v>268.12225639448855</v>
      </c>
      <c r="M134" s="133">
        <v>235.34704783042923</v>
      </c>
      <c r="N134" s="146" t="s">
        <v>22</v>
      </c>
      <c r="O134" s="146" t="s">
        <v>22</v>
      </c>
      <c r="P134" s="148">
        <f>G134</f>
        <v>127.47132490744227</v>
      </c>
      <c r="Q134" s="148">
        <v>111.88925680179629</v>
      </c>
      <c r="R134" s="148">
        <v>147.29356827624065</v>
      </c>
    </row>
  </sheetData>
  <autoFilter ref="A4:R134">
    <sortState ref="A5:R134">
      <sortCondition ref="N4:N134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Testing costs</vt:lpstr>
      <vt:lpstr>Torres costs (screen, bed, ICU)</vt:lpstr>
      <vt:lpstr>Sepsis CFR</vt:lpstr>
      <vt:lpstr>COVID YLL prediction (R result)</vt:lpstr>
      <vt:lpstr>X2020WPP</vt:lpstr>
      <vt:lpstr>COVID-like</vt:lpstr>
      <vt:lpstr>YLL_p_death</vt:lpstr>
      <vt:lpstr>Heart failure YLL</vt:lpstr>
      <vt:lpstr>Ochalek</vt:lpstr>
      <vt:lpstr>Costs TB</vt:lpstr>
      <vt:lpstr>Costs sepsis</vt:lpstr>
      <vt:lpstr>Health worker salary estimate</vt:lpstr>
    </vt:vector>
  </TitlesOfParts>
  <Company>OHSU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2023-12-13T12:34:13Z</dcterms:created>
  <dcterms:modified xsi:type="dcterms:W3CDTF">2023-12-13T17:25:18Z</dcterms:modified>
</cp:coreProperties>
</file>