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onnetg\Documents\LSHTM\Self testing in LMICs\Models\Next Model\Severe rates\Model\Data\"/>
    </mc:Choice>
  </mc:AlternateContent>
  <bookViews>
    <workbookView xWindow="0" yWindow="0" windowWidth="19200" windowHeight="8300" firstSheet="7" activeTab="9"/>
  </bookViews>
  <sheets>
    <sheet name="General parameters" sheetId="1" r:id="rId1"/>
    <sheet name="Sheet4" sheetId="37" r:id="rId2"/>
    <sheet name="Branches" sheetId="26" r:id="rId3"/>
    <sheet name="BranchesNoPCR" sheetId="31" r:id="rId4"/>
    <sheet name="BranchesRDTvsdonothing" sheetId="38" r:id="rId5"/>
    <sheet name="BranchesRDTvsTreatall" sheetId="39" r:id="rId6"/>
    <sheet name="BranchesRDTTreatallvsNothing" sheetId="40" r:id="rId7"/>
    <sheet name="BranchesNoVenti" sheetId="32" r:id="rId8"/>
    <sheet name="BranchesNoPCRorVenti" sheetId="33" r:id="rId9"/>
    <sheet name="Country parameters" sheetId="11" r:id="rId10"/>
    <sheet name="Sheet3" sheetId="36" r:id="rId11"/>
    <sheet name="Sheet2" sheetId="35" r:id="rId12"/>
    <sheet name="Sheet1" sheetId="34" r:id="rId13"/>
  </sheets>
  <externalReferences>
    <externalReference r:id="rId14"/>
    <externalReference r:id="rId15"/>
    <externalReference r:id="rId16"/>
  </externalReferences>
  <definedNames>
    <definedName name="_xlnm._FilterDatabase" localSheetId="2" hidden="1">Branches!$A$1:$N$141</definedName>
    <definedName name="_xlnm._FilterDatabase" localSheetId="8" hidden="1">BranchesNoPCRorVenti!$A$1:$N$29</definedName>
    <definedName name="_xlnm._FilterDatabase" localSheetId="7" hidden="1">BranchesNoVenti!$A$1:$N$93</definedName>
    <definedName name="_xlnm._FilterDatabase" localSheetId="6" hidden="1">BranchesRDTTreatallvsNothing!$A$1:$N$21</definedName>
    <definedName name="_xlnm._FilterDatabase" localSheetId="4" hidden="1">BranchesRDTvsdonothing!$A$1:$N$33</definedName>
    <definedName name="_xlnm._FilterDatabase" localSheetId="5" hidden="1">BranchesRDTvsTreatall!$A$1:$N$37</definedName>
    <definedName name="_xlnm._FilterDatabase" localSheetId="9" hidden="1">'Country parameters'!$A$1:$BA$130</definedName>
    <definedName name="_xlnm._FilterDatabase" localSheetId="11" hidden="1">Sheet2!$A$1:$E$1</definedName>
    <definedName name="AV_treat_refusal">'[1]Parameter table'!$C$19</definedName>
    <definedName name="BodyBagCost">'[1]Parameter table'!$C$102</definedName>
    <definedName name="CFRMVCovidNoOxy" localSheetId="7">'[2]Generic params'!#REF!</definedName>
    <definedName name="CFRMVCovidNoOxy" localSheetId="4">'[2]Generic params'!#REF!</definedName>
    <definedName name="CFRMVCovidNoOxy" localSheetId="5">'[2]Generic params'!#REF!</definedName>
    <definedName name="CFRMVCovidNoOxy">'[2]Generic params'!#REF!</definedName>
    <definedName name="CFRMVCovidOnlyOxy">'[1]Parameter table'!$C$37</definedName>
    <definedName name="CFRMVCovidSoC">'[1]Parameter table'!$C$29</definedName>
    <definedName name="CFROxyCovidNotSoC" localSheetId="7">'[2]Generic params'!#REF!</definedName>
    <definedName name="CFROxyCovidNotSoC" localSheetId="4">'[2]Generic params'!#REF!</definedName>
    <definedName name="CFROxyCovidNotSoC" localSheetId="5">'[2]Generic params'!#REF!</definedName>
    <definedName name="CFROxyCovidNotSoC">'[2]Generic params'!#REF!</definedName>
    <definedName name="CFROxyVentiCovidSoC">'[1]Parameter table'!$C$28</definedName>
    <definedName name="ConvOxyDayCost" localSheetId="7">'[2]Generic params'!#REF!</definedName>
    <definedName name="ConvOxyDayCost" localSheetId="4">'[2]Generic params'!#REF!</definedName>
    <definedName name="ConvOxyDayCost" localSheetId="5">'[2]Generic params'!#REF!</definedName>
    <definedName name="ConvOxyDayCost">'[2]Generic params'!#REF!</definedName>
    <definedName name="CovidInTested" localSheetId="7">'[2]Generic params'!#REF!</definedName>
    <definedName name="CovidInTested" localSheetId="4">'[2]Generic params'!#REF!</definedName>
    <definedName name="CovidInTested" localSheetId="5">'[2]Generic params'!#REF!</definedName>
    <definedName name="CovidInTested">'[2]Generic params'!#REF!</definedName>
    <definedName name="CovidLikeInScreened">'[1]Parameter table'!$C$3</definedName>
    <definedName name="DiffHospTimeCorticoIL6SoC" localSheetId="7">'[1]Parameter table'!#REF!</definedName>
    <definedName name="DiffHospTimeCorticoIL6SoC" localSheetId="4">'[1]Parameter table'!#REF!</definedName>
    <definedName name="DiffHospTimeCorticoIL6SoC" localSheetId="5">'[1]Parameter table'!#REF!</definedName>
    <definedName name="DiffHospTimeCorticoIL6SoC">'[1]Parameter table'!#REF!</definedName>
    <definedName name="DiffHospTimeCorticoSoC" localSheetId="7">'[1]Parameter table'!#REF!</definedName>
    <definedName name="DiffHospTimeCorticoSoC" localSheetId="4">'[1]Parameter table'!#REF!</definedName>
    <definedName name="DiffHospTimeCorticoSoC" localSheetId="5">'[1]Parameter table'!#REF!</definedName>
    <definedName name="DiffHospTimeCorticoSoC">'[1]Parameter table'!#REF!</definedName>
    <definedName name="DiffMVTimeCorticoIL6SoC" localSheetId="7">'[1]Parameter table'!#REF!</definedName>
    <definedName name="DiffMVTimeCorticoIL6SoC" localSheetId="4">'[1]Parameter table'!#REF!</definedName>
    <definedName name="DiffMVTimeCorticoIL6SoC" localSheetId="5">'[1]Parameter table'!#REF!</definedName>
    <definedName name="DiffMVTimeCorticoIL6SoC">'[1]Parameter table'!#REF!</definedName>
    <definedName name="DiffOxyTimeCorticoIL6SoC" localSheetId="7">'[1]Parameter table'!#REF!</definedName>
    <definedName name="DiffOxyTimeCorticoIL6SoC" localSheetId="4">'[1]Parameter table'!#REF!</definedName>
    <definedName name="DiffOxyTimeCorticoIL6SoC" localSheetId="5">'[1]Parameter table'!#REF!</definedName>
    <definedName name="DiffOxyTimeCorticoIL6SoC">'[1]Parameter table'!#REF!</definedName>
    <definedName name="DiffOxyTimeCorticoSoC" localSheetId="7">'[1]Parameter table'!#REF!</definedName>
    <definedName name="DiffOxyTimeCorticoSoC" localSheetId="4">'[1]Parameter table'!#REF!</definedName>
    <definedName name="DiffOxyTimeCorticoSoC" localSheetId="5">'[1]Parameter table'!#REF!</definedName>
    <definedName name="DiffOxyTimeCorticoSoC">'[1]Parameter table'!#REF!</definedName>
    <definedName name="DifMVTimeCorticoSoC" localSheetId="7">'[1]Parameter table'!#REF!</definedName>
    <definedName name="DifMVTimeCorticoSoC" localSheetId="4">'[1]Parameter table'!#REF!</definedName>
    <definedName name="DifMVTimeCorticoSoC" localSheetId="5">'[1]Parameter table'!#REF!</definedName>
    <definedName name="DifMVTimeCorticoSoC">'[1]Parameter table'!#REF!</definedName>
    <definedName name="HospInCovidSoC" localSheetId="7">'[2]Generic params'!#REF!</definedName>
    <definedName name="HospInCovidSoC" localSheetId="4">'[2]Generic params'!#REF!</definedName>
    <definedName name="HospInCovidSoC" localSheetId="5">'[2]Generic params'!#REF!</definedName>
    <definedName name="HospInCovidSoC">'[2]Generic params'!#REF!</definedName>
    <definedName name="HospInNonCovid" localSheetId="7">'[2]Generic params'!#REF!</definedName>
    <definedName name="HospInNonCovid" localSheetId="4">'[2]Generic params'!#REF!</definedName>
    <definedName name="HospInNonCovid" localSheetId="5">'[2]Generic params'!#REF!</definedName>
    <definedName name="HospInNonCovid">'[2]Generic params'!#REF!</definedName>
    <definedName name="HRInCovid" localSheetId="7">'[2]Generic params'!#REF!</definedName>
    <definedName name="HRInCovid" localSheetId="4">'[2]Generic params'!#REF!</definedName>
    <definedName name="HRInCovid" localSheetId="5">'[2]Generic params'!#REF!</definedName>
    <definedName name="HRInCovid">'[2]Generic params'!#REF!</definedName>
    <definedName name="IL6CourseCost">'[1]Parameter table'!$C$98</definedName>
    <definedName name="IVcorticoAddedCostPerDay">'[1]Parameter table'!$C$96</definedName>
    <definedName name="MVInHospCovidSoC" localSheetId="7">'[1]Parameter table'!#REF!</definedName>
    <definedName name="MVInHospCovidSoC" localSheetId="4">'[1]Parameter table'!#REF!</definedName>
    <definedName name="MVInHospCovidSoC" localSheetId="5">'[1]Parameter table'!#REF!</definedName>
    <definedName name="MVInHospCovidSoC">'[1]Parameter table'!#REF!</definedName>
    <definedName name="MVInHospNotCovid" localSheetId="7">'[1]Parameter table'!#REF!</definedName>
    <definedName name="MVInHospNotCovid" localSheetId="4">'[1]Parameter table'!#REF!</definedName>
    <definedName name="MVInHospNotCovid" localSheetId="5">'[1]Parameter table'!#REF!</definedName>
    <definedName name="MVInHospNotCovid">'[1]Parameter table'!#REF!</definedName>
    <definedName name="NeedMVInOxy" localSheetId="7">'[2]Generic params'!#REF!</definedName>
    <definedName name="NeedMVInOxy" localSheetId="4">'[2]Generic params'!#REF!</definedName>
    <definedName name="NeedMVInOxy" localSheetId="5">'[2]Generic params'!#REF!</definedName>
    <definedName name="NeedMVInOxy">'[2]Generic params'!#REF!</definedName>
    <definedName name="NeedOxyInHosp" localSheetId="7">'[1]Parameter table'!#REF!</definedName>
    <definedName name="NeedOxyInHosp" localSheetId="4">'[1]Parameter table'!#REF!</definedName>
    <definedName name="NeedOxyInHosp" localSheetId="5">'[1]Parameter table'!#REF!</definedName>
    <definedName name="NeedOxyInHosp">'[1]Parameter table'!#REF!</definedName>
    <definedName name="ORDeathMVCorticoIL6SoC" localSheetId="7">'[1]Parameter table'!#REF!</definedName>
    <definedName name="ORDeathMVCorticoIL6SoC" localSheetId="4">'[1]Parameter table'!#REF!</definedName>
    <definedName name="ORDeathMVCorticoIL6SoC" localSheetId="5">'[1]Parameter table'!#REF!</definedName>
    <definedName name="ORDeathMVCorticoIL6SoC">'[1]Parameter table'!#REF!</definedName>
    <definedName name="ORDeathMVCorticoSoC">'[1]Parameter table'!$C$44</definedName>
    <definedName name="ORDeathOxyVentiCorticoIL6SoC">'[1]Parameter table'!$C$47</definedName>
    <definedName name="ORDeathOxyVentiCorticoSoC">'[1]Parameter table'!$C$43</definedName>
    <definedName name="ORHospElderlyAntivirals">'[1]Parameter table'!$C$40</definedName>
    <definedName name="ORHospMolnupiravir">'[1]Parameter table'!$C$41</definedName>
    <definedName name="ORVentiOxypatientCorticoIL6SoC">'[1]Parameter table'!$C$48</definedName>
    <definedName name="OxyInHospCovidSoC">'[1]Parameter table'!$C$11</definedName>
    <definedName name="OxyInHospNonCovid">'[1]Parameter table'!$C$16</definedName>
    <definedName name="PCRCovidCost" localSheetId="7">'[2]Generic params'!#REF!</definedName>
    <definedName name="PCRCovidCost" localSheetId="4">'[2]Generic params'!#REF!</definedName>
    <definedName name="PCRCovidCost" localSheetId="5">'[2]Generic params'!#REF!</definedName>
    <definedName name="PCRCovidCost">'[2]Generic params'!#REF!</definedName>
    <definedName name="PCRSensiCovid">'[1]Parameter table'!$C$22</definedName>
    <definedName name="PCRSpeciCovid">'[1]Parameter table'!$C$23</definedName>
    <definedName name="RDTCovidCost" localSheetId="7">'[2]Generic params'!#REF!</definedName>
    <definedName name="RDTCovidCost" localSheetId="4">'[2]Generic params'!#REF!</definedName>
    <definedName name="RDTCovidCost" localSheetId="5">'[2]Generic params'!#REF!</definedName>
    <definedName name="RDTCovidCost">'[2]Generic params'!#REF!</definedName>
    <definedName name="RDTPCRCovidCost">'[1]Parameter table'!$C$92</definedName>
    <definedName name="RDTSensiCovid">'[1]Parameter table'!$C$20</definedName>
    <definedName name="RDTSpeciCovid">'[1]Parameter table'!$C$21</definedName>
    <definedName name="TimeConvOxyDeadMV" localSheetId="7">'[1]Parameter table'!#REF!</definedName>
    <definedName name="TimeConvOxyDeadMV" localSheetId="4">'[1]Parameter table'!#REF!</definedName>
    <definedName name="TimeConvOxyDeadMV" localSheetId="5">'[1]Parameter table'!#REF!</definedName>
    <definedName name="TimeConvOxyDeadMV">'[1]Parameter table'!#REF!</definedName>
    <definedName name="TimeConvOxySurvivingMV">'[1]Parameter table'!$C$84</definedName>
    <definedName name="TimeHosp">'[1]Parameter table'!$C$73</definedName>
    <definedName name="TimeHospDeadMV">'[1]Parameter table'!$C$83</definedName>
    <definedName name="TimeHospDeadNeverOxy">'[1]Parameter table'!$C$74</definedName>
    <definedName name="TimeHospSurvivingMV">'[1]Parameter table'!$C$82</definedName>
    <definedName name="TimeHospSurvivingOnlyConvOxy">'[1]Parameter table'!$C$78</definedName>
    <definedName name="TimeMVDeadMV" localSheetId="7">'[1]Parameter table'!#REF!</definedName>
    <definedName name="TimeMVDeadMV" localSheetId="4">'[1]Parameter table'!#REF!</definedName>
    <definedName name="TimeMVDeadMV" localSheetId="5">'[1]Parameter table'!#REF!</definedName>
    <definedName name="TimeMVDeadMV">'[1]Parameter table'!#REF!</definedName>
    <definedName name="TimeMVSurvivingMV" localSheetId="7">'[1]Parameter table'!#REF!</definedName>
    <definedName name="TimeMVSurvivingMV" localSheetId="4">'[1]Parameter table'!#REF!</definedName>
    <definedName name="TimeMVSurvivingMV" localSheetId="5">'[1]Parameter table'!#REF!</definedName>
    <definedName name="TimeMVSurvivingMV">'[1]Parameter table'!#REF!</definedName>
    <definedName name="TimeOffWorkMild" localSheetId="7">'[1]Parameter table'!#REF!</definedName>
    <definedName name="TimeOffWorkMild" localSheetId="4">'[1]Parameter table'!#REF!</definedName>
    <definedName name="TimeOffWorkMild" localSheetId="5">'[1]Parameter table'!#REF!</definedName>
    <definedName name="TimeOffWorkMild">'[1]Parameter table'!#REF!</definedName>
    <definedName name="TimeOxyDeadOnlyConvOxy">'[1]Parameter table'!$C$81</definedName>
    <definedName name="TimeOxySurvivingOnlyConvOxy">'[1]Parameter table'!$C$80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4" i="1" l="1"/>
  <c r="BM4" i="1"/>
  <c r="BQ4" i="1"/>
  <c r="BO4" i="1"/>
  <c r="AW3" i="11" l="1"/>
  <c r="AW4" i="11"/>
  <c r="AW5" i="11"/>
  <c r="AW6" i="11"/>
  <c r="AW7" i="11"/>
  <c r="AW8" i="11"/>
  <c r="AW9" i="11"/>
  <c r="AW10" i="11"/>
  <c r="AW11" i="11"/>
  <c r="AW12" i="11"/>
  <c r="AW13" i="11"/>
  <c r="AW14" i="11"/>
  <c r="AW15" i="11"/>
  <c r="AW16" i="11"/>
  <c r="AW17" i="11"/>
  <c r="AW18" i="11"/>
  <c r="AW19" i="11"/>
  <c r="AW20" i="11"/>
  <c r="AW21" i="11"/>
  <c r="AW22" i="11"/>
  <c r="AW23" i="11"/>
  <c r="AW24" i="11"/>
  <c r="AW25" i="11"/>
  <c r="AW26" i="11"/>
  <c r="AW27" i="11"/>
  <c r="AW28" i="11"/>
  <c r="AW29" i="11"/>
  <c r="AW30" i="11"/>
  <c r="AW31" i="11"/>
  <c r="AW32" i="11"/>
  <c r="AW33" i="11"/>
  <c r="AW34" i="11"/>
  <c r="AW35" i="11"/>
  <c r="AW36" i="11"/>
  <c r="AW37" i="11"/>
  <c r="AW38" i="11"/>
  <c r="AW39" i="11"/>
  <c r="AW40" i="11"/>
  <c r="AW41" i="11"/>
  <c r="AW42" i="11"/>
  <c r="AW43" i="11"/>
  <c r="AW44" i="11"/>
  <c r="AW45" i="11"/>
  <c r="AW46" i="11"/>
  <c r="AW47" i="11"/>
  <c r="AW48" i="11"/>
  <c r="AW49" i="11"/>
  <c r="AW50" i="11"/>
  <c r="AW51" i="11"/>
  <c r="AW52" i="11"/>
  <c r="AW53" i="11"/>
  <c r="AW54" i="11"/>
  <c r="AW55" i="11"/>
  <c r="AW56" i="11"/>
  <c r="AW57" i="11"/>
  <c r="AW58" i="11"/>
  <c r="AW59" i="11"/>
  <c r="AW60" i="11"/>
  <c r="AW61" i="11"/>
  <c r="AW62" i="11"/>
  <c r="AW63" i="11"/>
  <c r="AW64" i="11"/>
  <c r="AW65" i="11"/>
  <c r="AW66" i="11"/>
  <c r="AW67" i="11"/>
  <c r="AW68" i="11"/>
  <c r="AW69" i="11"/>
  <c r="AW70" i="11"/>
  <c r="AW71" i="11"/>
  <c r="AW72" i="11"/>
  <c r="AW73" i="11"/>
  <c r="AW74" i="11"/>
  <c r="AW75" i="11"/>
  <c r="AW76" i="11"/>
  <c r="AW77" i="11"/>
  <c r="AW78" i="11"/>
  <c r="AW79" i="11"/>
  <c r="AW80" i="11"/>
  <c r="AW81" i="11"/>
  <c r="AW82" i="11"/>
  <c r="AW83" i="11"/>
  <c r="AW84" i="11"/>
  <c r="AW85" i="11"/>
  <c r="AW86" i="11"/>
  <c r="AW87" i="11"/>
  <c r="AW88" i="11"/>
  <c r="AW89" i="11"/>
  <c r="AW90" i="11"/>
  <c r="AW91" i="11"/>
  <c r="AW92" i="11"/>
  <c r="AW93" i="11"/>
  <c r="AW94" i="11"/>
  <c r="AW95" i="11"/>
  <c r="AW96" i="11"/>
  <c r="AW97" i="11"/>
  <c r="AW98" i="11"/>
  <c r="AW99" i="11"/>
  <c r="AW100" i="11"/>
  <c r="AW101" i="11"/>
  <c r="AW102" i="11"/>
  <c r="AW103" i="11"/>
  <c r="AW104" i="11"/>
  <c r="AW105" i="11"/>
  <c r="AW106" i="11"/>
  <c r="AW107" i="11"/>
  <c r="AW108" i="11"/>
  <c r="AW109" i="11"/>
  <c r="AW110" i="11"/>
  <c r="AW111" i="11"/>
  <c r="AW112" i="11"/>
  <c r="AW113" i="11"/>
  <c r="AW114" i="11"/>
  <c r="AW115" i="11"/>
  <c r="AW116" i="11"/>
  <c r="AW117" i="11"/>
  <c r="AW118" i="11"/>
  <c r="AW119" i="11"/>
  <c r="AW120" i="11"/>
  <c r="AW121" i="11"/>
  <c r="AW122" i="11"/>
  <c r="AW123" i="11"/>
  <c r="AW124" i="11"/>
  <c r="AW125" i="11"/>
  <c r="AW126" i="11"/>
  <c r="AW127" i="11"/>
  <c r="AW128" i="11"/>
  <c r="AW129" i="11"/>
  <c r="AW130" i="11"/>
  <c r="AW2" i="11"/>
  <c r="AR3" i="11"/>
  <c r="AR4" i="11"/>
  <c r="AR5" i="11"/>
  <c r="AR6" i="11"/>
  <c r="AR7" i="11"/>
  <c r="AR8" i="11"/>
  <c r="AR9" i="11"/>
  <c r="AR10" i="11"/>
  <c r="AR11" i="11"/>
  <c r="AR12" i="11"/>
  <c r="AR13" i="11"/>
  <c r="AR14" i="11"/>
  <c r="AR15" i="11"/>
  <c r="AR16" i="11"/>
  <c r="AR17" i="11"/>
  <c r="AR18" i="11"/>
  <c r="AR19" i="11"/>
  <c r="AR20" i="11"/>
  <c r="AR21" i="11"/>
  <c r="AR22" i="11"/>
  <c r="AR23" i="11"/>
  <c r="AR24" i="11"/>
  <c r="AR25" i="11"/>
  <c r="AR26" i="11"/>
  <c r="AR27" i="11"/>
  <c r="AR28" i="11"/>
  <c r="AR29" i="11"/>
  <c r="AR30" i="11"/>
  <c r="AR31" i="11"/>
  <c r="AR32" i="11"/>
  <c r="AR33" i="11"/>
  <c r="AR34" i="11"/>
  <c r="AR35" i="11"/>
  <c r="AR36" i="11"/>
  <c r="AR37" i="11"/>
  <c r="AR38" i="11"/>
  <c r="AR39" i="11"/>
  <c r="AR40" i="11"/>
  <c r="AR41" i="11"/>
  <c r="AR42" i="11"/>
  <c r="AR43" i="11"/>
  <c r="AR44" i="11"/>
  <c r="AR45" i="11"/>
  <c r="AR46" i="11"/>
  <c r="AR47" i="11"/>
  <c r="AR48" i="11"/>
  <c r="AR49" i="11"/>
  <c r="AR50" i="11"/>
  <c r="AR51" i="11"/>
  <c r="AR52" i="11"/>
  <c r="AR53" i="11"/>
  <c r="AR54" i="11"/>
  <c r="AR55" i="11"/>
  <c r="AR56" i="11"/>
  <c r="AR57" i="11"/>
  <c r="AR58" i="11"/>
  <c r="AR59" i="11"/>
  <c r="AR60" i="11"/>
  <c r="AR61" i="11"/>
  <c r="AR62" i="11"/>
  <c r="AR63" i="11"/>
  <c r="AR64" i="11"/>
  <c r="AR65" i="11"/>
  <c r="AR66" i="11"/>
  <c r="AR67" i="11"/>
  <c r="AR68" i="11"/>
  <c r="AR69" i="11"/>
  <c r="AR70" i="11"/>
  <c r="AR71" i="11"/>
  <c r="AR72" i="11"/>
  <c r="AR73" i="11"/>
  <c r="AR74" i="11"/>
  <c r="AR75" i="11"/>
  <c r="AR76" i="11"/>
  <c r="AR77" i="11"/>
  <c r="AR78" i="11"/>
  <c r="AR79" i="11"/>
  <c r="AR80" i="11"/>
  <c r="AR81" i="11"/>
  <c r="AR82" i="11"/>
  <c r="AR83" i="11"/>
  <c r="AR84" i="11"/>
  <c r="AR85" i="11"/>
  <c r="AR86" i="11"/>
  <c r="AR87" i="11"/>
  <c r="AR88" i="11"/>
  <c r="AR89" i="11"/>
  <c r="AR90" i="11"/>
  <c r="AR91" i="11"/>
  <c r="AR92" i="11"/>
  <c r="AR93" i="11"/>
  <c r="AR94" i="11"/>
  <c r="AR95" i="11"/>
  <c r="AR96" i="11"/>
  <c r="AR97" i="11"/>
  <c r="AR98" i="11"/>
  <c r="AR99" i="11"/>
  <c r="AR100" i="11"/>
  <c r="AR101" i="11"/>
  <c r="AR102" i="11"/>
  <c r="AR103" i="11"/>
  <c r="AR104" i="11"/>
  <c r="AR105" i="11"/>
  <c r="AR106" i="11"/>
  <c r="AR107" i="11"/>
  <c r="AR108" i="11"/>
  <c r="AR109" i="11"/>
  <c r="AR110" i="11"/>
  <c r="AR111" i="11"/>
  <c r="AR112" i="11"/>
  <c r="AR113" i="11"/>
  <c r="AR114" i="11"/>
  <c r="AR115" i="11"/>
  <c r="AR116" i="11"/>
  <c r="AR117" i="11"/>
  <c r="AR118" i="11"/>
  <c r="AR119" i="11"/>
  <c r="AR120" i="11"/>
  <c r="AR121" i="11"/>
  <c r="AR122" i="11"/>
  <c r="AR123" i="11"/>
  <c r="AR124" i="11"/>
  <c r="AR125" i="11"/>
  <c r="AR126" i="11"/>
  <c r="AR127" i="11"/>
  <c r="AR128" i="11"/>
  <c r="AR129" i="11"/>
  <c r="AR130" i="11"/>
  <c r="AR2" i="11"/>
  <c r="AX3" i="11"/>
  <c r="AX4" i="11"/>
  <c r="AX5" i="11"/>
  <c r="AX6" i="11"/>
  <c r="AX7" i="11"/>
  <c r="AX8" i="11"/>
  <c r="AX9" i="11"/>
  <c r="AX10" i="11"/>
  <c r="AX11" i="11"/>
  <c r="AX12" i="11"/>
  <c r="AX13" i="11"/>
  <c r="AX14" i="11"/>
  <c r="AX15" i="11"/>
  <c r="AX16" i="11"/>
  <c r="AX17" i="11"/>
  <c r="AX18" i="11"/>
  <c r="AX19" i="11"/>
  <c r="AX20" i="11"/>
  <c r="AX21" i="11"/>
  <c r="AX22" i="11"/>
  <c r="AX23" i="11"/>
  <c r="AX24" i="11"/>
  <c r="AX25" i="11"/>
  <c r="AX26" i="11"/>
  <c r="AX27" i="11"/>
  <c r="AX28" i="11"/>
  <c r="AX29" i="11"/>
  <c r="AX30" i="11"/>
  <c r="AX31" i="11"/>
  <c r="AX32" i="11"/>
  <c r="AX33" i="11"/>
  <c r="AX34" i="11"/>
  <c r="AX35" i="11"/>
  <c r="AX36" i="11"/>
  <c r="AX37" i="11"/>
  <c r="AX38" i="11"/>
  <c r="AX39" i="11"/>
  <c r="AX40" i="11"/>
  <c r="AX41" i="11"/>
  <c r="AX42" i="11"/>
  <c r="AX43" i="11"/>
  <c r="AX44" i="11"/>
  <c r="AX45" i="11"/>
  <c r="AX46" i="11"/>
  <c r="AX47" i="11"/>
  <c r="AX48" i="11"/>
  <c r="AX49" i="11"/>
  <c r="AX50" i="11"/>
  <c r="AX51" i="11"/>
  <c r="AX52" i="11"/>
  <c r="AX53" i="11"/>
  <c r="AX54" i="11"/>
  <c r="AX55" i="11"/>
  <c r="AX56" i="11"/>
  <c r="AX57" i="11"/>
  <c r="AX58" i="11"/>
  <c r="AX59" i="11"/>
  <c r="AX60" i="11"/>
  <c r="AX61" i="11"/>
  <c r="AX62" i="11"/>
  <c r="AX63" i="11"/>
  <c r="AX64" i="11"/>
  <c r="AX65" i="11"/>
  <c r="AX66" i="11"/>
  <c r="AX67" i="11"/>
  <c r="AX68" i="11"/>
  <c r="AX69" i="11"/>
  <c r="AX70" i="11"/>
  <c r="AX71" i="11"/>
  <c r="AX72" i="11"/>
  <c r="AX73" i="11"/>
  <c r="AX74" i="11"/>
  <c r="AX75" i="11"/>
  <c r="AX76" i="11"/>
  <c r="AX77" i="11"/>
  <c r="AX78" i="11"/>
  <c r="AX79" i="11"/>
  <c r="AX80" i="11"/>
  <c r="AX81" i="11"/>
  <c r="AX82" i="11"/>
  <c r="AX83" i="11"/>
  <c r="AX84" i="11"/>
  <c r="AX85" i="11"/>
  <c r="AX86" i="11"/>
  <c r="AX87" i="11"/>
  <c r="AX88" i="11"/>
  <c r="AX89" i="11"/>
  <c r="AX90" i="11"/>
  <c r="AX91" i="11"/>
  <c r="AX92" i="11"/>
  <c r="AX93" i="11"/>
  <c r="AX94" i="11"/>
  <c r="AX95" i="11"/>
  <c r="AX96" i="11"/>
  <c r="AX97" i="11"/>
  <c r="AX98" i="11"/>
  <c r="AX99" i="11"/>
  <c r="AX100" i="11"/>
  <c r="AX101" i="11"/>
  <c r="AX102" i="11"/>
  <c r="AX103" i="11"/>
  <c r="AX104" i="11"/>
  <c r="AX105" i="11"/>
  <c r="AX106" i="11"/>
  <c r="AX107" i="11"/>
  <c r="AX108" i="11"/>
  <c r="AX109" i="11"/>
  <c r="AX110" i="11"/>
  <c r="AX111" i="11"/>
  <c r="AX112" i="11"/>
  <c r="AX113" i="11"/>
  <c r="AX114" i="11"/>
  <c r="AX115" i="11"/>
  <c r="AX116" i="11"/>
  <c r="AX117" i="11"/>
  <c r="AX118" i="11"/>
  <c r="AX119" i="11"/>
  <c r="AX120" i="11"/>
  <c r="AX121" i="11"/>
  <c r="AX122" i="11"/>
  <c r="AX123" i="11"/>
  <c r="AX124" i="11"/>
  <c r="AX125" i="11"/>
  <c r="AX126" i="11"/>
  <c r="AX127" i="11"/>
  <c r="AX128" i="11"/>
  <c r="AX129" i="11"/>
  <c r="AX130" i="11"/>
  <c r="AX2" i="11"/>
  <c r="AS2" i="11"/>
  <c r="AS3" i="11"/>
  <c r="AS4" i="11"/>
  <c r="AS5" i="11"/>
  <c r="AS6" i="11"/>
  <c r="AS7" i="11"/>
  <c r="AS8" i="11"/>
  <c r="AS9" i="11"/>
  <c r="AS10" i="11"/>
  <c r="AS11" i="11"/>
  <c r="AS12" i="11"/>
  <c r="AS13" i="11"/>
  <c r="AS14" i="11"/>
  <c r="AS15" i="11"/>
  <c r="AS16" i="11"/>
  <c r="AS17" i="11"/>
  <c r="AS18" i="11"/>
  <c r="AS19" i="11"/>
  <c r="AS20" i="11"/>
  <c r="AS21" i="11"/>
  <c r="AS22" i="11"/>
  <c r="AS23" i="11"/>
  <c r="AS24" i="11"/>
  <c r="AS25" i="11"/>
  <c r="AS26" i="11"/>
  <c r="AS27" i="11"/>
  <c r="AS28" i="11"/>
  <c r="AS29" i="11"/>
  <c r="AS30" i="11"/>
  <c r="AS31" i="11"/>
  <c r="AS32" i="11"/>
  <c r="AS33" i="11"/>
  <c r="AS34" i="11"/>
  <c r="AS35" i="11"/>
  <c r="AS36" i="11"/>
  <c r="AS37" i="11"/>
  <c r="AS38" i="11"/>
  <c r="AS39" i="11"/>
  <c r="AS40" i="11"/>
  <c r="AS41" i="11"/>
  <c r="AS42" i="11"/>
  <c r="AS43" i="11"/>
  <c r="AS44" i="11"/>
  <c r="AS45" i="11"/>
  <c r="AS46" i="11"/>
  <c r="AS47" i="11"/>
  <c r="AS48" i="11"/>
  <c r="AS49" i="11"/>
  <c r="AS50" i="11"/>
  <c r="AS51" i="11"/>
  <c r="AS52" i="11"/>
  <c r="AS53" i="11"/>
  <c r="AS54" i="11"/>
  <c r="AS55" i="11"/>
  <c r="AS56" i="11"/>
  <c r="AS57" i="11"/>
  <c r="AS58" i="11"/>
  <c r="AS59" i="11"/>
  <c r="AS60" i="11"/>
  <c r="AS61" i="11"/>
  <c r="AS62" i="11"/>
  <c r="AS63" i="11"/>
  <c r="AS64" i="11"/>
  <c r="AS65" i="11"/>
  <c r="AS66" i="11"/>
  <c r="AS67" i="11"/>
  <c r="AS68" i="11"/>
  <c r="AS69" i="11"/>
  <c r="AS70" i="11"/>
  <c r="AS71" i="11"/>
  <c r="AS72" i="11"/>
  <c r="AS73" i="11"/>
  <c r="AS74" i="11"/>
  <c r="AS75" i="11"/>
  <c r="AS76" i="11"/>
  <c r="AS77" i="11"/>
  <c r="AS78" i="11"/>
  <c r="AS79" i="11"/>
  <c r="AS80" i="11"/>
  <c r="AS81" i="11"/>
  <c r="AS82" i="11"/>
  <c r="AS83" i="11"/>
  <c r="AS84" i="11"/>
  <c r="AS85" i="11"/>
  <c r="AS86" i="11"/>
  <c r="AS87" i="11"/>
  <c r="AS88" i="11"/>
  <c r="AS89" i="11"/>
  <c r="AS90" i="11"/>
  <c r="AS91" i="11"/>
  <c r="AS92" i="11"/>
  <c r="AS93" i="11"/>
  <c r="AS94" i="11"/>
  <c r="AS95" i="11"/>
  <c r="AS96" i="11"/>
  <c r="AS97" i="11"/>
  <c r="AS98" i="11"/>
  <c r="AS99" i="11"/>
  <c r="AS100" i="11"/>
  <c r="AS101" i="11"/>
  <c r="AS102" i="11"/>
  <c r="AS103" i="11"/>
  <c r="AS104" i="11"/>
  <c r="AS105" i="11"/>
  <c r="AS106" i="11"/>
  <c r="AS107" i="11"/>
  <c r="AS108" i="11"/>
  <c r="AS109" i="11"/>
  <c r="AS110" i="11"/>
  <c r="AS111" i="11"/>
  <c r="AS112" i="11"/>
  <c r="AS113" i="11"/>
  <c r="AS114" i="11"/>
  <c r="AS115" i="11"/>
  <c r="AS116" i="11"/>
  <c r="AS117" i="11"/>
  <c r="AS118" i="11"/>
  <c r="AS119" i="11"/>
  <c r="AS120" i="11"/>
  <c r="AS121" i="11"/>
  <c r="AS122" i="11"/>
  <c r="AS123" i="11"/>
  <c r="AS124" i="11"/>
  <c r="AS125" i="11"/>
  <c r="AS126" i="11"/>
  <c r="AS127" i="11"/>
  <c r="AS128" i="11"/>
  <c r="AS129" i="11"/>
  <c r="AS130" i="11"/>
  <c r="AM2" i="11"/>
  <c r="AM3" i="11"/>
  <c r="AM4" i="11"/>
  <c r="AM5" i="11"/>
  <c r="AM6" i="11"/>
  <c r="AM7" i="11"/>
  <c r="AM8" i="11"/>
  <c r="AM9" i="11"/>
  <c r="AM10" i="11"/>
  <c r="AM11" i="11"/>
  <c r="AM12" i="11"/>
  <c r="AM13" i="11"/>
  <c r="AM14" i="11"/>
  <c r="AM15" i="11"/>
  <c r="AM16" i="11"/>
  <c r="AM17" i="11"/>
  <c r="AM18" i="11"/>
  <c r="AM19" i="11"/>
  <c r="AM20" i="11"/>
  <c r="AM21" i="11"/>
  <c r="AM22" i="11"/>
  <c r="AM23" i="11"/>
  <c r="AM24" i="11"/>
  <c r="AM25" i="11"/>
  <c r="AM26" i="11"/>
  <c r="AM27" i="11"/>
  <c r="AM28" i="11"/>
  <c r="AM29" i="11"/>
  <c r="AM30" i="11"/>
  <c r="AM31" i="11"/>
  <c r="AM32" i="11"/>
  <c r="AM33" i="11"/>
  <c r="AM34" i="11"/>
  <c r="AM35" i="11"/>
  <c r="AM36" i="11"/>
  <c r="AM37" i="11"/>
  <c r="AM38" i="11"/>
  <c r="AM39" i="11"/>
  <c r="AM40" i="11"/>
  <c r="AM41" i="11"/>
  <c r="AM42" i="11"/>
  <c r="AM43" i="11"/>
  <c r="AM44" i="11"/>
  <c r="AM45" i="11"/>
  <c r="AM46" i="11"/>
  <c r="AM47" i="11"/>
  <c r="AM48" i="11"/>
  <c r="AM49" i="11"/>
  <c r="AM50" i="11"/>
  <c r="AM51" i="11"/>
  <c r="AM52" i="11"/>
  <c r="AM53" i="11"/>
  <c r="AM54" i="11"/>
  <c r="AM55" i="11"/>
  <c r="AM56" i="11"/>
  <c r="AM57" i="11"/>
  <c r="AM58" i="11"/>
  <c r="AM59" i="11"/>
  <c r="AM60" i="11"/>
  <c r="AM61" i="11"/>
  <c r="AM62" i="11"/>
  <c r="AM63" i="11"/>
  <c r="AM64" i="11"/>
  <c r="AM65" i="11"/>
  <c r="AM66" i="11"/>
  <c r="AM67" i="11"/>
  <c r="AM68" i="11"/>
  <c r="AM69" i="11"/>
  <c r="AM70" i="11"/>
  <c r="AM71" i="11"/>
  <c r="AM72" i="11"/>
  <c r="AM73" i="11"/>
  <c r="AM74" i="11"/>
  <c r="AM75" i="11"/>
  <c r="AM76" i="11"/>
  <c r="AM77" i="11"/>
  <c r="AM78" i="11"/>
  <c r="AM79" i="11"/>
  <c r="AM80" i="11"/>
  <c r="AM81" i="11"/>
  <c r="AM82" i="11"/>
  <c r="AM83" i="11"/>
  <c r="AM84" i="11"/>
  <c r="AM85" i="11"/>
  <c r="AM86" i="11"/>
  <c r="AM87" i="11"/>
  <c r="AM88" i="11"/>
  <c r="AM89" i="11"/>
  <c r="AM90" i="11"/>
  <c r="AM91" i="11"/>
  <c r="AM92" i="11"/>
  <c r="AM93" i="11"/>
  <c r="AM94" i="11"/>
  <c r="AM95" i="11"/>
  <c r="AM96" i="11"/>
  <c r="AM97" i="11"/>
  <c r="AM98" i="11"/>
  <c r="AM99" i="11"/>
  <c r="AM100" i="11"/>
  <c r="AM101" i="11"/>
  <c r="AM102" i="11"/>
  <c r="AM103" i="11"/>
  <c r="AM104" i="11"/>
  <c r="AM105" i="11"/>
  <c r="AM106" i="11"/>
  <c r="AM107" i="11"/>
  <c r="AM108" i="11"/>
  <c r="AM109" i="11"/>
  <c r="AM110" i="11"/>
  <c r="AM111" i="11"/>
  <c r="AM112" i="11"/>
  <c r="AM113" i="11"/>
  <c r="AM114" i="11"/>
  <c r="AM115" i="11"/>
  <c r="AM116" i="11"/>
  <c r="AM117" i="11"/>
  <c r="AM118" i="11"/>
  <c r="AM119" i="11"/>
  <c r="AM120" i="11"/>
  <c r="AM121" i="11"/>
  <c r="AM122" i="11"/>
  <c r="AM123" i="11"/>
  <c r="AM124" i="11"/>
  <c r="AM125" i="11"/>
  <c r="AM126" i="11"/>
  <c r="AM127" i="11"/>
  <c r="AM128" i="11"/>
  <c r="AM129" i="11"/>
  <c r="AM130" i="11"/>
  <c r="AY130" i="11" l="1"/>
  <c r="AY129" i="11"/>
  <c r="AY128" i="11"/>
  <c r="AY127" i="11"/>
  <c r="AY126" i="11"/>
  <c r="AY125" i="11"/>
  <c r="AY124" i="11"/>
  <c r="AY123" i="11"/>
  <c r="AY122" i="11"/>
  <c r="AY121" i="11"/>
  <c r="AY120" i="11"/>
  <c r="AY119" i="11"/>
  <c r="AY118" i="11"/>
  <c r="AY117" i="11"/>
  <c r="AY116" i="11"/>
  <c r="AY115" i="11"/>
  <c r="AY114" i="11"/>
  <c r="AY113" i="11"/>
  <c r="AY112" i="11"/>
  <c r="AY111" i="11"/>
  <c r="AY110" i="11"/>
  <c r="AY109" i="11"/>
  <c r="AY108" i="11"/>
  <c r="AY107" i="11"/>
  <c r="AY106" i="11"/>
  <c r="AY105" i="11"/>
  <c r="AY104" i="11"/>
  <c r="AY103" i="11"/>
  <c r="AY102" i="11"/>
  <c r="AY101" i="11"/>
  <c r="AY100" i="11"/>
  <c r="AY99" i="11"/>
  <c r="AY98" i="11"/>
  <c r="AY97" i="11"/>
  <c r="AY96" i="11"/>
  <c r="AY95" i="11"/>
  <c r="AY94" i="11"/>
  <c r="AY93" i="11"/>
  <c r="AY92" i="11"/>
  <c r="AY91" i="11"/>
  <c r="AY90" i="11"/>
  <c r="AY89" i="11"/>
  <c r="AY88" i="11"/>
  <c r="AY87" i="11"/>
  <c r="AY86" i="11"/>
  <c r="AY85" i="11"/>
  <c r="AY84" i="11"/>
  <c r="AY83" i="11"/>
  <c r="AY82" i="11"/>
  <c r="AY81" i="11"/>
  <c r="AY80" i="11"/>
  <c r="AY79" i="11"/>
  <c r="AY78" i="11"/>
  <c r="AY77" i="11"/>
  <c r="AY76" i="11"/>
  <c r="AY75" i="11"/>
  <c r="AY74" i="11"/>
  <c r="AY73" i="11"/>
  <c r="AY72" i="11"/>
  <c r="AY71" i="11"/>
  <c r="AY70" i="11"/>
  <c r="AY69" i="11"/>
  <c r="AY68" i="11"/>
  <c r="AY67" i="11"/>
  <c r="AY66" i="11"/>
  <c r="AY65" i="11"/>
  <c r="AY64" i="11"/>
  <c r="AY63" i="11"/>
  <c r="AY62" i="11"/>
  <c r="AY61" i="11"/>
  <c r="AY60" i="11"/>
  <c r="AY59" i="11"/>
  <c r="AY58" i="11"/>
  <c r="AY57" i="11"/>
  <c r="AY56" i="11"/>
  <c r="AY55" i="11"/>
  <c r="AY54" i="11"/>
  <c r="AY53" i="11"/>
  <c r="AY52" i="11"/>
  <c r="AY51" i="11"/>
  <c r="AY50" i="11"/>
  <c r="AY49" i="11"/>
  <c r="AY48" i="11"/>
  <c r="AY47" i="11"/>
  <c r="AY46" i="11"/>
  <c r="AY45" i="11"/>
  <c r="AY44" i="11"/>
  <c r="AY43" i="11"/>
  <c r="AY42" i="11"/>
  <c r="AY41" i="11"/>
  <c r="AY40" i="11"/>
  <c r="AY39" i="11"/>
  <c r="AY38" i="11"/>
  <c r="AY37" i="11"/>
  <c r="AY36" i="11"/>
  <c r="AY35" i="11"/>
  <c r="AY34" i="11"/>
  <c r="AY33" i="11"/>
  <c r="AY32" i="11"/>
  <c r="AY31" i="11"/>
  <c r="AY30" i="11"/>
  <c r="AY29" i="11"/>
  <c r="AY28" i="11"/>
  <c r="AY27" i="11"/>
  <c r="AY26" i="11"/>
  <c r="AY25" i="11"/>
  <c r="AY24" i="11"/>
  <c r="AY23" i="11"/>
  <c r="AY22" i="11"/>
  <c r="AY21" i="11"/>
  <c r="AY20" i="11"/>
  <c r="AY19" i="11"/>
  <c r="AY18" i="11"/>
  <c r="AY17" i="11"/>
  <c r="AY16" i="11"/>
  <c r="AY15" i="11"/>
  <c r="AY14" i="11"/>
  <c r="AY13" i="11"/>
  <c r="AY12" i="11"/>
  <c r="AY11" i="11"/>
  <c r="AY10" i="11"/>
  <c r="AY9" i="11"/>
  <c r="AY8" i="11"/>
  <c r="AY7" i="11"/>
  <c r="AY6" i="11"/>
  <c r="AY5" i="11"/>
  <c r="AY4" i="11"/>
  <c r="AY3" i="11"/>
  <c r="AY2" i="11"/>
  <c r="AT2" i="11"/>
  <c r="AT3" i="11"/>
  <c r="AT4" i="11"/>
  <c r="AT5" i="11"/>
  <c r="AT6" i="11"/>
  <c r="AT7" i="11"/>
  <c r="AT8" i="11"/>
  <c r="AT9" i="11"/>
  <c r="AT10" i="11"/>
  <c r="AT11" i="11"/>
  <c r="AT12" i="11"/>
  <c r="AT13" i="11"/>
  <c r="AT14" i="11"/>
  <c r="AT15" i="11"/>
  <c r="AT16" i="11"/>
  <c r="AT17" i="11"/>
  <c r="AT18" i="11"/>
  <c r="AT19" i="11"/>
  <c r="AT20" i="11"/>
  <c r="AT21" i="11"/>
  <c r="AT22" i="11"/>
  <c r="AT23" i="11"/>
  <c r="AT24" i="11"/>
  <c r="AT25" i="11"/>
  <c r="AT26" i="11"/>
  <c r="AT27" i="11"/>
  <c r="AT28" i="11"/>
  <c r="AT29" i="11"/>
  <c r="AT30" i="11"/>
  <c r="AT31" i="11"/>
  <c r="AT32" i="11"/>
  <c r="AT33" i="11"/>
  <c r="AT34" i="11"/>
  <c r="AT35" i="11"/>
  <c r="AT36" i="11"/>
  <c r="AT37" i="11"/>
  <c r="AT38" i="11"/>
  <c r="AT39" i="11"/>
  <c r="AT40" i="11"/>
  <c r="AT41" i="11"/>
  <c r="AT42" i="11"/>
  <c r="AT43" i="11"/>
  <c r="AT44" i="11"/>
  <c r="AT45" i="11"/>
  <c r="AT46" i="11"/>
  <c r="AT47" i="11"/>
  <c r="AT48" i="11"/>
  <c r="AT49" i="11"/>
  <c r="AT50" i="11"/>
  <c r="AT51" i="11"/>
  <c r="AT52" i="11"/>
  <c r="AT53" i="11"/>
  <c r="AT54" i="11"/>
  <c r="AT55" i="11"/>
  <c r="AT56" i="11"/>
  <c r="AT57" i="11"/>
  <c r="AT58" i="11"/>
  <c r="AT59" i="11"/>
  <c r="AT60" i="11"/>
  <c r="AT61" i="11"/>
  <c r="AT62" i="11"/>
  <c r="AT63" i="11"/>
  <c r="AT64" i="11"/>
  <c r="AT65" i="11"/>
  <c r="AT66" i="11"/>
  <c r="AT67" i="11"/>
  <c r="AT68" i="11"/>
  <c r="AT69" i="11"/>
  <c r="AT70" i="11"/>
  <c r="AT71" i="11"/>
  <c r="AT72" i="11"/>
  <c r="AT73" i="11"/>
  <c r="AT74" i="11"/>
  <c r="AT75" i="11"/>
  <c r="AT76" i="11"/>
  <c r="AT77" i="11"/>
  <c r="AT78" i="11"/>
  <c r="AT79" i="11"/>
  <c r="AT80" i="11"/>
  <c r="AT81" i="11"/>
  <c r="AT82" i="11"/>
  <c r="AT83" i="11"/>
  <c r="AT84" i="11"/>
  <c r="AT85" i="11"/>
  <c r="AT86" i="11"/>
  <c r="AT87" i="11"/>
  <c r="AT88" i="11"/>
  <c r="AT89" i="11"/>
  <c r="AT90" i="11"/>
  <c r="AT91" i="11"/>
  <c r="AT92" i="11"/>
  <c r="AT93" i="11"/>
  <c r="AT94" i="11"/>
  <c r="AT95" i="11"/>
  <c r="AT96" i="11"/>
  <c r="AT97" i="11"/>
  <c r="AT98" i="11"/>
  <c r="AT99" i="11"/>
  <c r="AT100" i="11"/>
  <c r="AT101" i="11"/>
  <c r="AT102" i="11"/>
  <c r="AT103" i="11"/>
  <c r="AT104" i="11"/>
  <c r="AT105" i="11"/>
  <c r="AT106" i="11"/>
  <c r="AT107" i="11"/>
  <c r="AT108" i="11"/>
  <c r="AT109" i="11"/>
  <c r="AT110" i="11"/>
  <c r="AT111" i="11"/>
  <c r="AT112" i="11"/>
  <c r="AT113" i="11"/>
  <c r="AT114" i="11"/>
  <c r="AT115" i="11"/>
  <c r="AT116" i="11"/>
  <c r="AT117" i="11"/>
  <c r="AT118" i="11"/>
  <c r="AT119" i="11"/>
  <c r="AT120" i="11"/>
  <c r="AT121" i="11"/>
  <c r="AT122" i="11"/>
  <c r="AT123" i="11"/>
  <c r="AT124" i="11"/>
  <c r="AT125" i="11"/>
  <c r="AT126" i="11"/>
  <c r="AT127" i="11"/>
  <c r="AT128" i="11"/>
  <c r="AT129" i="11"/>
  <c r="AT130" i="11"/>
  <c r="AN3" i="11"/>
  <c r="AN4" i="11"/>
  <c r="AN5" i="11"/>
  <c r="AN6" i="11"/>
  <c r="AN7" i="11"/>
  <c r="AN8" i="11"/>
  <c r="AN9" i="11"/>
  <c r="AN10" i="11"/>
  <c r="AN11" i="11"/>
  <c r="AN12" i="11"/>
  <c r="AN13" i="11"/>
  <c r="AN14" i="11"/>
  <c r="AN15" i="11"/>
  <c r="AN16" i="11"/>
  <c r="AN17" i="11"/>
  <c r="AN18" i="11"/>
  <c r="AN19" i="11"/>
  <c r="AN20" i="11"/>
  <c r="AN21" i="11"/>
  <c r="AN22" i="11"/>
  <c r="AN23" i="11"/>
  <c r="AN24" i="11"/>
  <c r="AN25" i="11"/>
  <c r="AN26" i="11"/>
  <c r="AN27" i="11"/>
  <c r="AN28" i="11"/>
  <c r="AN29" i="11"/>
  <c r="AN30" i="11"/>
  <c r="AN31" i="11"/>
  <c r="AN32" i="11"/>
  <c r="AN33" i="11"/>
  <c r="AN34" i="11"/>
  <c r="AN35" i="11"/>
  <c r="AN36" i="11"/>
  <c r="AN37" i="11"/>
  <c r="AN38" i="11"/>
  <c r="AN39" i="11"/>
  <c r="AN40" i="11"/>
  <c r="AN41" i="11"/>
  <c r="AN42" i="11"/>
  <c r="AN43" i="11"/>
  <c r="AN44" i="11"/>
  <c r="AN45" i="11"/>
  <c r="AN46" i="11"/>
  <c r="AN47" i="11"/>
  <c r="AN48" i="11"/>
  <c r="AN49" i="11"/>
  <c r="AN50" i="11"/>
  <c r="AN51" i="11"/>
  <c r="AN52" i="11"/>
  <c r="AN53" i="11"/>
  <c r="AN54" i="11"/>
  <c r="AN55" i="11"/>
  <c r="AN56" i="11"/>
  <c r="AN57" i="11"/>
  <c r="AN58" i="11"/>
  <c r="AN59" i="11"/>
  <c r="AN60" i="11"/>
  <c r="AN61" i="11"/>
  <c r="AN62" i="11"/>
  <c r="AN63" i="11"/>
  <c r="AN64" i="11"/>
  <c r="AN65" i="11"/>
  <c r="AN66" i="11"/>
  <c r="AN67" i="11"/>
  <c r="AN68" i="11"/>
  <c r="AN69" i="11"/>
  <c r="AN70" i="11"/>
  <c r="AN71" i="11"/>
  <c r="AN72" i="11"/>
  <c r="AN73" i="11"/>
  <c r="AN74" i="11"/>
  <c r="AN75" i="11"/>
  <c r="AN76" i="11"/>
  <c r="AN77" i="11"/>
  <c r="AN78" i="11"/>
  <c r="AN79" i="11"/>
  <c r="AN80" i="11"/>
  <c r="AN81" i="11"/>
  <c r="AN82" i="11"/>
  <c r="AN83" i="11"/>
  <c r="AN84" i="11"/>
  <c r="AN85" i="11"/>
  <c r="AN86" i="11"/>
  <c r="AN87" i="11"/>
  <c r="AN88" i="11"/>
  <c r="AN89" i="11"/>
  <c r="AN90" i="11"/>
  <c r="AN91" i="11"/>
  <c r="AN92" i="11"/>
  <c r="AN93" i="11"/>
  <c r="AN94" i="11"/>
  <c r="AN95" i="11"/>
  <c r="AN96" i="11"/>
  <c r="AN97" i="11"/>
  <c r="AN98" i="11"/>
  <c r="AN99" i="11"/>
  <c r="AN100" i="11"/>
  <c r="AN101" i="11"/>
  <c r="AN102" i="11"/>
  <c r="AN103" i="11"/>
  <c r="AN104" i="11"/>
  <c r="AN105" i="11"/>
  <c r="AN106" i="11"/>
  <c r="AN107" i="11"/>
  <c r="AN108" i="11"/>
  <c r="AN109" i="11"/>
  <c r="AN110" i="11"/>
  <c r="AN111" i="11"/>
  <c r="AN112" i="11"/>
  <c r="AN113" i="11"/>
  <c r="AN114" i="11"/>
  <c r="AN115" i="11"/>
  <c r="AN116" i="11"/>
  <c r="AN117" i="11"/>
  <c r="AN118" i="11"/>
  <c r="AN119" i="11"/>
  <c r="AN120" i="11"/>
  <c r="AN121" i="11"/>
  <c r="AN122" i="11"/>
  <c r="AN123" i="11"/>
  <c r="AN124" i="11"/>
  <c r="AN125" i="11"/>
  <c r="AN126" i="11"/>
  <c r="AN127" i="11"/>
  <c r="AN128" i="11"/>
  <c r="AN129" i="11"/>
  <c r="AN130" i="11"/>
  <c r="AN2" i="11"/>
  <c r="AO2" i="11" l="1"/>
  <c r="AZ2" i="11" l="1"/>
  <c r="AU2" i="11"/>
  <c r="B5" i="37"/>
  <c r="O10" i="36"/>
  <c r="O8" i="36"/>
  <c r="K16" i="36"/>
  <c r="K15" i="36"/>
  <c r="K14" i="36"/>
  <c r="L14" i="36"/>
  <c r="L15" i="36"/>
  <c r="L16" i="36"/>
  <c r="K13" i="36"/>
  <c r="O7" i="36"/>
  <c r="N7" i="36"/>
  <c r="N6" i="36"/>
  <c r="L13" i="36"/>
  <c r="L11" i="36"/>
  <c r="L10" i="36"/>
  <c r="L9" i="36"/>
  <c r="K11" i="36"/>
  <c r="K10" i="36"/>
  <c r="K9" i="36"/>
  <c r="K8" i="36"/>
  <c r="N4" i="36"/>
  <c r="N3" i="36"/>
  <c r="N2" i="36"/>
  <c r="L4" i="36"/>
  <c r="K4" i="36"/>
  <c r="L3" i="36"/>
  <c r="K3" i="36"/>
  <c r="L2" i="36"/>
  <c r="K2" i="36"/>
  <c r="AO130" i="11"/>
  <c r="AO129" i="11"/>
  <c r="AO128" i="11"/>
  <c r="AO127" i="11"/>
  <c r="AO126" i="11"/>
  <c r="AO125" i="11"/>
  <c r="AO124" i="11"/>
  <c r="AO123" i="11"/>
  <c r="AO122" i="11"/>
  <c r="AO121" i="11"/>
  <c r="AO120" i="11"/>
  <c r="AO119" i="11"/>
  <c r="AO118" i="11"/>
  <c r="AO117" i="11"/>
  <c r="AO116" i="11"/>
  <c r="AO115" i="11"/>
  <c r="AO114" i="11"/>
  <c r="AO113" i="11"/>
  <c r="AO112" i="11"/>
  <c r="AO111" i="11"/>
  <c r="AO110" i="11"/>
  <c r="AO109" i="11"/>
  <c r="AO108" i="11"/>
  <c r="AO107" i="11"/>
  <c r="AO106" i="11"/>
  <c r="AO105" i="11"/>
  <c r="AO104" i="11"/>
  <c r="AO103" i="11"/>
  <c r="AO102" i="11"/>
  <c r="AO101" i="11"/>
  <c r="AO100" i="11"/>
  <c r="AO99" i="11"/>
  <c r="AO98" i="11"/>
  <c r="AO97" i="11"/>
  <c r="AO96" i="11"/>
  <c r="AO95" i="11"/>
  <c r="AO94" i="11"/>
  <c r="AO93" i="11"/>
  <c r="AO92" i="11"/>
  <c r="AO91" i="11"/>
  <c r="AO90" i="11"/>
  <c r="AO89" i="11"/>
  <c r="AO88" i="11"/>
  <c r="AO87" i="11"/>
  <c r="AO86" i="11"/>
  <c r="AO85" i="11"/>
  <c r="AO84" i="11"/>
  <c r="AO83" i="11"/>
  <c r="AO82" i="11"/>
  <c r="AO81" i="11"/>
  <c r="AO80" i="11"/>
  <c r="AO79" i="11"/>
  <c r="AO78" i="11"/>
  <c r="AO77" i="11"/>
  <c r="AO76" i="11"/>
  <c r="AO75" i="11"/>
  <c r="AO74" i="11"/>
  <c r="AO73" i="11"/>
  <c r="AO72" i="11"/>
  <c r="AO71" i="11"/>
  <c r="AO70" i="11"/>
  <c r="AO69" i="11"/>
  <c r="AO68" i="11"/>
  <c r="AO67" i="11"/>
  <c r="AO66" i="11"/>
  <c r="AO65" i="11"/>
  <c r="AO64" i="11"/>
  <c r="AO63" i="11"/>
  <c r="AO62" i="11"/>
  <c r="AO61" i="11"/>
  <c r="AO60" i="11"/>
  <c r="AO59" i="11"/>
  <c r="AO58" i="11"/>
  <c r="AO57" i="11"/>
  <c r="AO56" i="11"/>
  <c r="AO55" i="11"/>
  <c r="AO54" i="11"/>
  <c r="AO53" i="11"/>
  <c r="AO52" i="11"/>
  <c r="AO51" i="11"/>
  <c r="AO50" i="11"/>
  <c r="AO48" i="11"/>
  <c r="AO47" i="11"/>
  <c r="AO46" i="11"/>
  <c r="AO45" i="11"/>
  <c r="AO44" i="11"/>
  <c r="AO43" i="11"/>
  <c r="AO42" i="11"/>
  <c r="AO41" i="11"/>
  <c r="AO40" i="11"/>
  <c r="AO39" i="11"/>
  <c r="AO38" i="11"/>
  <c r="AO37" i="11"/>
  <c r="AO36" i="11"/>
  <c r="AO35" i="11"/>
  <c r="AO34" i="11"/>
  <c r="AO33" i="11"/>
  <c r="AO32" i="11"/>
  <c r="AO31" i="11"/>
  <c r="AO30" i="11"/>
  <c r="AO29" i="11"/>
  <c r="AO28" i="11"/>
  <c r="AO27" i="11"/>
  <c r="AO26" i="11"/>
  <c r="AO25" i="11"/>
  <c r="AO24" i="11"/>
  <c r="AO23" i="11"/>
  <c r="AO22" i="11"/>
  <c r="AO21" i="11"/>
  <c r="AO20" i="11"/>
  <c r="AO19" i="11"/>
  <c r="AO18" i="11"/>
  <c r="AO17" i="11"/>
  <c r="AO16" i="11"/>
  <c r="AO15" i="11"/>
  <c r="AO14" i="11"/>
  <c r="AO13" i="11"/>
  <c r="AO12" i="11"/>
  <c r="AO11" i="11"/>
  <c r="AO10" i="11"/>
  <c r="AO9" i="11"/>
  <c r="AO8" i="11"/>
  <c r="AO7" i="11"/>
  <c r="AO6" i="11"/>
  <c r="AO5" i="11"/>
  <c r="AO4" i="11"/>
  <c r="AO3" i="11"/>
  <c r="AO49" i="11"/>
  <c r="A1" i="36"/>
  <c r="AZ20" i="11" l="1"/>
  <c r="AU20" i="11"/>
  <c r="AZ61" i="11"/>
  <c r="AU61" i="11"/>
  <c r="AZ109" i="11"/>
  <c r="AU109" i="11"/>
  <c r="AZ37" i="11"/>
  <c r="AU37" i="11"/>
  <c r="AZ70" i="11"/>
  <c r="AU70" i="11"/>
  <c r="AZ126" i="11"/>
  <c r="AU126" i="11"/>
  <c r="AZ6" i="11"/>
  <c r="AU6" i="11"/>
  <c r="AZ22" i="11"/>
  <c r="AU22" i="11"/>
  <c r="AZ30" i="11"/>
  <c r="AU30" i="11"/>
  <c r="AZ38" i="11"/>
  <c r="AU38" i="11"/>
  <c r="AZ46" i="11"/>
  <c r="AU46" i="11"/>
  <c r="AU55" i="11"/>
  <c r="AZ55" i="11"/>
  <c r="AU63" i="11"/>
  <c r="AZ63" i="11"/>
  <c r="AU71" i="11"/>
  <c r="AZ71" i="11"/>
  <c r="AU79" i="11"/>
  <c r="AZ79" i="11"/>
  <c r="AU87" i="11"/>
  <c r="AZ87" i="11"/>
  <c r="AU95" i="11"/>
  <c r="AZ95" i="11"/>
  <c r="AU103" i="11"/>
  <c r="AZ103" i="11"/>
  <c r="AU111" i="11"/>
  <c r="AZ111" i="11"/>
  <c r="AU119" i="11"/>
  <c r="AZ119" i="11"/>
  <c r="AU127" i="11"/>
  <c r="AZ127" i="11"/>
  <c r="AZ44" i="11"/>
  <c r="AU44" i="11"/>
  <c r="AZ85" i="11"/>
  <c r="AU85" i="11"/>
  <c r="AZ45" i="11"/>
  <c r="AU45" i="11"/>
  <c r="AZ86" i="11"/>
  <c r="AU86" i="11"/>
  <c r="AU7" i="11"/>
  <c r="AZ7" i="11"/>
  <c r="AU31" i="11"/>
  <c r="AZ31" i="11"/>
  <c r="AU39" i="11"/>
  <c r="AZ39" i="11"/>
  <c r="AU47" i="11"/>
  <c r="AZ47" i="11"/>
  <c r="AU56" i="11"/>
  <c r="AZ56" i="11"/>
  <c r="AU64" i="11"/>
  <c r="AZ64" i="11"/>
  <c r="AU72" i="11"/>
  <c r="AZ72" i="11"/>
  <c r="AU80" i="11"/>
  <c r="AZ80" i="11"/>
  <c r="AU88" i="11"/>
  <c r="AZ88" i="11"/>
  <c r="AU96" i="11"/>
  <c r="AZ96" i="11"/>
  <c r="AU104" i="11"/>
  <c r="AZ104" i="11"/>
  <c r="AU112" i="11"/>
  <c r="AZ112" i="11"/>
  <c r="AU120" i="11"/>
  <c r="AZ120" i="11"/>
  <c r="AU128" i="11"/>
  <c r="AZ128" i="11"/>
  <c r="AU4" i="11"/>
  <c r="AZ4" i="11"/>
  <c r="AZ53" i="11"/>
  <c r="AU53" i="11"/>
  <c r="AZ117" i="11"/>
  <c r="AU117" i="11"/>
  <c r="AZ5" i="11"/>
  <c r="AU5" i="11"/>
  <c r="AZ54" i="11"/>
  <c r="AU54" i="11"/>
  <c r="AZ94" i="11"/>
  <c r="AU94" i="11"/>
  <c r="AZ14" i="11"/>
  <c r="AU14" i="11"/>
  <c r="AU15" i="11"/>
  <c r="AZ15" i="11"/>
  <c r="AU23" i="11"/>
  <c r="AZ23" i="11"/>
  <c r="AU8" i="11"/>
  <c r="AZ8" i="11"/>
  <c r="AU16" i="11"/>
  <c r="AZ16" i="11"/>
  <c r="AU24" i="11"/>
  <c r="AZ24" i="11"/>
  <c r="AU32" i="11"/>
  <c r="AZ32" i="11"/>
  <c r="AU40" i="11"/>
  <c r="AZ40" i="11"/>
  <c r="AU48" i="11"/>
  <c r="AZ48" i="11"/>
  <c r="AZ57" i="11"/>
  <c r="AU57" i="11"/>
  <c r="AZ65" i="11"/>
  <c r="AU65" i="11"/>
  <c r="AZ73" i="11"/>
  <c r="AU73" i="11"/>
  <c r="AZ81" i="11"/>
  <c r="AU81" i="11"/>
  <c r="AZ89" i="11"/>
  <c r="AU89" i="11"/>
  <c r="AZ97" i="11"/>
  <c r="AU97" i="11"/>
  <c r="AZ105" i="11"/>
  <c r="AU105" i="11"/>
  <c r="AZ113" i="11"/>
  <c r="AU113" i="11"/>
  <c r="AZ121" i="11"/>
  <c r="AU121" i="11"/>
  <c r="AZ129" i="11"/>
  <c r="AU129" i="11"/>
  <c r="AU36" i="11"/>
  <c r="AZ36" i="11"/>
  <c r="AZ93" i="11"/>
  <c r="AU93" i="11"/>
  <c r="AZ13" i="11"/>
  <c r="AU13" i="11"/>
  <c r="AZ110" i="11"/>
  <c r="AU110" i="11"/>
  <c r="AZ41" i="11"/>
  <c r="AU41" i="11"/>
  <c r="AZ50" i="11"/>
  <c r="AU50" i="11"/>
  <c r="AZ58" i="11"/>
  <c r="AU58" i="11"/>
  <c r="AZ66" i="11"/>
  <c r="AU66" i="11"/>
  <c r="AZ74" i="11"/>
  <c r="AU74" i="11"/>
  <c r="AZ82" i="11"/>
  <c r="AU82" i="11"/>
  <c r="AZ90" i="11"/>
  <c r="AU90" i="11"/>
  <c r="AZ98" i="11"/>
  <c r="AU98" i="11"/>
  <c r="AZ106" i="11"/>
  <c r="AU106" i="11"/>
  <c r="AZ114" i="11"/>
  <c r="AU114" i="11"/>
  <c r="AZ122" i="11"/>
  <c r="AU122" i="11"/>
  <c r="AZ130" i="11"/>
  <c r="AU130" i="11"/>
  <c r="AU28" i="11"/>
  <c r="AZ28" i="11"/>
  <c r="AZ69" i="11"/>
  <c r="AU69" i="11"/>
  <c r="AZ101" i="11"/>
  <c r="AU101" i="11"/>
  <c r="AZ21" i="11"/>
  <c r="AU21" i="11"/>
  <c r="AZ62" i="11"/>
  <c r="AU62" i="11"/>
  <c r="AZ102" i="11"/>
  <c r="AU102" i="11"/>
  <c r="AZ118" i="11"/>
  <c r="AU118" i="11"/>
  <c r="AZ9" i="11"/>
  <c r="AU9" i="11"/>
  <c r="AZ33" i="11"/>
  <c r="AU33" i="11"/>
  <c r="AZ49" i="11"/>
  <c r="AU49" i="11"/>
  <c r="AZ10" i="11"/>
  <c r="AU10" i="11"/>
  <c r="AZ18" i="11"/>
  <c r="AU18" i="11"/>
  <c r="AZ26" i="11"/>
  <c r="AU26" i="11"/>
  <c r="AZ34" i="11"/>
  <c r="AU34" i="11"/>
  <c r="AZ42" i="11"/>
  <c r="AU42" i="11"/>
  <c r="AZ51" i="11"/>
  <c r="AU51" i="11"/>
  <c r="AZ59" i="11"/>
  <c r="AU59" i="11"/>
  <c r="AZ67" i="11"/>
  <c r="AU67" i="11"/>
  <c r="AZ75" i="11"/>
  <c r="AU75" i="11"/>
  <c r="AZ83" i="11"/>
  <c r="AU83" i="11"/>
  <c r="AZ91" i="11"/>
  <c r="AU91" i="11"/>
  <c r="AZ99" i="11"/>
  <c r="AU99" i="11"/>
  <c r="AZ107" i="11"/>
  <c r="AU107" i="11"/>
  <c r="AZ115" i="11"/>
  <c r="AU115" i="11"/>
  <c r="AZ123" i="11"/>
  <c r="AU123" i="11"/>
  <c r="AU12" i="11"/>
  <c r="AZ12" i="11"/>
  <c r="AZ77" i="11"/>
  <c r="AU77" i="11"/>
  <c r="AZ125" i="11"/>
  <c r="AU125" i="11"/>
  <c r="AZ29" i="11"/>
  <c r="AU29" i="11"/>
  <c r="AZ78" i="11"/>
  <c r="AU78" i="11"/>
  <c r="AZ17" i="11"/>
  <c r="AU17" i="11"/>
  <c r="AZ25" i="11"/>
  <c r="AU25" i="11"/>
  <c r="AZ3" i="11"/>
  <c r="AU3" i="11"/>
  <c r="AZ11" i="11"/>
  <c r="AU11" i="11"/>
  <c r="AZ19" i="11"/>
  <c r="AU19" i="11"/>
  <c r="AZ27" i="11"/>
  <c r="AU27" i="11"/>
  <c r="AZ35" i="11"/>
  <c r="AU35" i="11"/>
  <c r="AZ43" i="11"/>
  <c r="AU43" i="11"/>
  <c r="AZ52" i="11"/>
  <c r="AU52" i="11"/>
  <c r="AU60" i="11"/>
  <c r="AZ60" i="11"/>
  <c r="AU68" i="11"/>
  <c r="AZ68" i="11"/>
  <c r="AZ76" i="11"/>
  <c r="AU76" i="11"/>
  <c r="AU84" i="11"/>
  <c r="AZ84" i="11"/>
  <c r="AZ92" i="11"/>
  <c r="AU92" i="11"/>
  <c r="AU100" i="11"/>
  <c r="AZ100" i="11"/>
  <c r="AU108" i="11"/>
  <c r="AZ108" i="11"/>
  <c r="AZ116" i="11"/>
  <c r="AU116" i="11"/>
  <c r="AU124" i="11"/>
  <c r="AZ124" i="11"/>
  <c r="M26" i="35"/>
  <c r="K16" i="34" l="1"/>
  <c r="L21" i="35"/>
  <c r="L20" i="35"/>
  <c r="L19" i="35"/>
  <c r="L18" i="35"/>
  <c r="L17" i="35"/>
  <c r="P3"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 r="P97" i="11"/>
  <c r="P98" i="11"/>
  <c r="P99" i="11"/>
  <c r="P100" i="11"/>
  <c r="P101" i="11"/>
  <c r="P102" i="11"/>
  <c r="P103" i="11"/>
  <c r="P104" i="11"/>
  <c r="P105" i="11"/>
  <c r="P106" i="11"/>
  <c r="P107" i="11"/>
  <c r="P108" i="11"/>
  <c r="P109" i="11"/>
  <c r="P110" i="11"/>
  <c r="P111" i="11"/>
  <c r="P112" i="11"/>
  <c r="P113" i="11"/>
  <c r="P114" i="11"/>
  <c r="P115" i="11"/>
  <c r="P116" i="11"/>
  <c r="P117" i="11"/>
  <c r="P118" i="11"/>
  <c r="P119" i="11"/>
  <c r="P120" i="11"/>
  <c r="P121" i="11"/>
  <c r="P122" i="11"/>
  <c r="P123" i="11"/>
  <c r="P124" i="11"/>
  <c r="P125" i="11"/>
  <c r="P126" i="11"/>
  <c r="P127" i="11"/>
  <c r="P128" i="11"/>
  <c r="P129" i="11"/>
  <c r="P130" i="11"/>
  <c r="P2" i="11"/>
  <c r="E4" i="34"/>
  <c r="E8" i="34"/>
  <c r="C8" i="34"/>
  <c r="B8" i="34"/>
  <c r="A8" i="34"/>
  <c r="C7" i="34"/>
  <c r="B7" i="34"/>
  <c r="A7" i="34"/>
  <c r="C5" i="34"/>
  <c r="B5" i="34"/>
  <c r="A5" i="34"/>
  <c r="I104" i="11" l="1"/>
  <c r="V3" i="11" l="1"/>
  <c r="W3" i="11"/>
  <c r="V4" i="11"/>
  <c r="W4" i="11"/>
  <c r="V5" i="11"/>
  <c r="W5" i="11"/>
  <c r="V6" i="11"/>
  <c r="W6" i="11"/>
  <c r="V7" i="11"/>
  <c r="W7" i="11"/>
  <c r="V8" i="11"/>
  <c r="W8" i="11"/>
  <c r="V9" i="11"/>
  <c r="W9" i="11"/>
  <c r="V10" i="11"/>
  <c r="W10" i="11"/>
  <c r="V11" i="11"/>
  <c r="W11" i="11"/>
  <c r="V12" i="11"/>
  <c r="W12" i="11"/>
  <c r="V13" i="11"/>
  <c r="W13" i="11"/>
  <c r="V14" i="11"/>
  <c r="W14" i="11"/>
  <c r="V15" i="11"/>
  <c r="W15" i="11"/>
  <c r="V16" i="11"/>
  <c r="W16" i="11"/>
  <c r="V17" i="11"/>
  <c r="W17" i="11"/>
  <c r="V18" i="11"/>
  <c r="W18" i="11"/>
  <c r="V19" i="11"/>
  <c r="W19" i="11"/>
  <c r="V20" i="11"/>
  <c r="W20" i="11"/>
  <c r="V21" i="11"/>
  <c r="W21" i="11"/>
  <c r="V22" i="11"/>
  <c r="W22" i="11"/>
  <c r="V23" i="11"/>
  <c r="W23" i="11"/>
  <c r="V24" i="11"/>
  <c r="W24" i="11"/>
  <c r="V25" i="11"/>
  <c r="W25" i="11"/>
  <c r="V26" i="11"/>
  <c r="W26" i="11"/>
  <c r="V27" i="11"/>
  <c r="W27" i="11"/>
  <c r="V28" i="11"/>
  <c r="W28" i="11"/>
  <c r="V29" i="11"/>
  <c r="W29" i="11"/>
  <c r="V30" i="11"/>
  <c r="W30" i="11"/>
  <c r="V31" i="11"/>
  <c r="W31" i="11"/>
  <c r="V32" i="11"/>
  <c r="W32" i="11"/>
  <c r="V33" i="11"/>
  <c r="W33" i="11"/>
  <c r="V34" i="11"/>
  <c r="W34" i="11"/>
  <c r="V35" i="11"/>
  <c r="W35" i="11"/>
  <c r="V36" i="11"/>
  <c r="W36" i="11"/>
  <c r="V37" i="11"/>
  <c r="W37" i="11"/>
  <c r="V38" i="11"/>
  <c r="W38" i="11"/>
  <c r="V39" i="11"/>
  <c r="W39" i="11"/>
  <c r="V40" i="11"/>
  <c r="W40" i="11"/>
  <c r="V41" i="11"/>
  <c r="W41" i="11"/>
  <c r="V42" i="11"/>
  <c r="W42" i="11"/>
  <c r="V43" i="11"/>
  <c r="W43" i="11"/>
  <c r="V44" i="11"/>
  <c r="W44" i="11"/>
  <c r="V45" i="11"/>
  <c r="W45" i="11"/>
  <c r="V46" i="11"/>
  <c r="W46" i="11"/>
  <c r="V47" i="11"/>
  <c r="W47" i="11"/>
  <c r="V48" i="11"/>
  <c r="W48" i="11"/>
  <c r="V49" i="11"/>
  <c r="W49" i="11"/>
  <c r="V50" i="11"/>
  <c r="W50" i="11"/>
  <c r="V51" i="11"/>
  <c r="W51" i="11"/>
  <c r="V52" i="11"/>
  <c r="W52" i="11"/>
  <c r="V53" i="11"/>
  <c r="W53" i="11"/>
  <c r="V54" i="11"/>
  <c r="W54" i="11"/>
  <c r="V55" i="11"/>
  <c r="W55" i="11"/>
  <c r="V56" i="11"/>
  <c r="W56" i="11"/>
  <c r="V57" i="11"/>
  <c r="W57" i="11"/>
  <c r="V58" i="11"/>
  <c r="W58" i="11"/>
  <c r="V59" i="11"/>
  <c r="W59" i="11"/>
  <c r="V60" i="11"/>
  <c r="W60" i="11"/>
  <c r="V61" i="11"/>
  <c r="W61" i="11"/>
  <c r="V62" i="11"/>
  <c r="W62" i="11"/>
  <c r="V63" i="11"/>
  <c r="W63" i="11"/>
  <c r="V64" i="11"/>
  <c r="W64" i="11"/>
  <c r="V65" i="11"/>
  <c r="W65" i="11"/>
  <c r="V66" i="11"/>
  <c r="W66" i="11"/>
  <c r="V67" i="11"/>
  <c r="W67" i="11"/>
  <c r="V68" i="11"/>
  <c r="W68" i="11"/>
  <c r="V69" i="11"/>
  <c r="W69" i="11"/>
  <c r="V70" i="11"/>
  <c r="W70" i="11"/>
  <c r="V71" i="11"/>
  <c r="W71" i="11"/>
  <c r="V72" i="11"/>
  <c r="W72" i="11"/>
  <c r="V73" i="11"/>
  <c r="W73" i="11"/>
  <c r="V74" i="11"/>
  <c r="W74" i="11"/>
  <c r="V75" i="11"/>
  <c r="W75" i="11"/>
  <c r="V76" i="11"/>
  <c r="W76" i="11"/>
  <c r="V77" i="11"/>
  <c r="W77" i="11"/>
  <c r="V78" i="11"/>
  <c r="W78" i="11"/>
  <c r="V79" i="11"/>
  <c r="W79" i="11"/>
  <c r="V80" i="11"/>
  <c r="W80" i="11"/>
  <c r="V81" i="11"/>
  <c r="W81" i="11"/>
  <c r="V82" i="11"/>
  <c r="W82" i="11"/>
  <c r="V83" i="11"/>
  <c r="W83" i="11"/>
  <c r="V84" i="11"/>
  <c r="W84" i="11"/>
  <c r="V85" i="11"/>
  <c r="W85" i="11"/>
  <c r="V86" i="11"/>
  <c r="W86" i="11"/>
  <c r="V87" i="11"/>
  <c r="W87" i="11"/>
  <c r="V88" i="11"/>
  <c r="W88" i="11"/>
  <c r="V89" i="11"/>
  <c r="W89" i="11"/>
  <c r="V90" i="11"/>
  <c r="W90" i="11"/>
  <c r="V91" i="11"/>
  <c r="W91" i="11"/>
  <c r="V92" i="11"/>
  <c r="W92" i="11"/>
  <c r="V93" i="11"/>
  <c r="W93" i="11"/>
  <c r="V94" i="11"/>
  <c r="W94" i="11"/>
  <c r="V95" i="11"/>
  <c r="W95" i="11"/>
  <c r="V96" i="11"/>
  <c r="W96" i="11"/>
  <c r="V97" i="11"/>
  <c r="W97" i="11"/>
  <c r="V98" i="11"/>
  <c r="W98" i="11"/>
  <c r="V99" i="11"/>
  <c r="W99" i="11"/>
  <c r="V100" i="11"/>
  <c r="W100" i="11"/>
  <c r="V101" i="11"/>
  <c r="W101" i="11"/>
  <c r="V102" i="11"/>
  <c r="W102" i="11"/>
  <c r="V103" i="11"/>
  <c r="W103" i="11"/>
  <c r="V104" i="11"/>
  <c r="W104" i="11"/>
  <c r="V105" i="11"/>
  <c r="W105" i="11"/>
  <c r="V106" i="11"/>
  <c r="W106" i="11"/>
  <c r="V107" i="11"/>
  <c r="W107" i="11"/>
  <c r="V108" i="11"/>
  <c r="W108" i="11"/>
  <c r="V109" i="11"/>
  <c r="W109" i="11"/>
  <c r="V110" i="11"/>
  <c r="W110" i="11"/>
  <c r="V111" i="11"/>
  <c r="W111" i="11"/>
  <c r="V112" i="11"/>
  <c r="W112" i="11"/>
  <c r="V113" i="11"/>
  <c r="W113" i="11"/>
  <c r="V114" i="11"/>
  <c r="W114" i="11"/>
  <c r="V115" i="11"/>
  <c r="W115" i="11"/>
  <c r="V116" i="11"/>
  <c r="W116" i="11"/>
  <c r="V117" i="11"/>
  <c r="W117" i="11"/>
  <c r="V118" i="11"/>
  <c r="W118" i="11"/>
  <c r="V119" i="11"/>
  <c r="W119" i="11"/>
  <c r="V120" i="11"/>
  <c r="W120" i="11"/>
  <c r="V121" i="11"/>
  <c r="W121" i="11"/>
  <c r="V122" i="11"/>
  <c r="W122" i="11"/>
  <c r="V123" i="11"/>
  <c r="W123" i="11"/>
  <c r="V124" i="11"/>
  <c r="W124" i="11"/>
  <c r="V125" i="11"/>
  <c r="W125" i="11"/>
  <c r="V126" i="11"/>
  <c r="W126" i="11"/>
  <c r="V127" i="11"/>
  <c r="W127" i="11"/>
  <c r="V128" i="11"/>
  <c r="W128" i="11"/>
  <c r="V129" i="11"/>
  <c r="W129" i="11"/>
  <c r="V130" i="11"/>
  <c r="W130" i="11"/>
  <c r="W2" i="11"/>
  <c r="V2" i="11"/>
</calcChain>
</file>

<file path=xl/comments1.xml><?xml version="1.0" encoding="utf-8"?>
<comments xmlns="http://schemas.openxmlformats.org/spreadsheetml/2006/main">
  <authors>
    <author>tc={8A22EDBB-9284-4C54-B907-8B4F83A0C9CA}</author>
    <author>tc={AEA99168-A438-4714-8172-D12D3C28B5BF}</author>
    <author>tc={E93B23C3-D500-4A90-9558-18B716AE5BD4}</author>
    <author>tc={C3F2B2C9-0EB9-4C98-BF69-A1E73BC1292F}</author>
  </authors>
  <commentList>
    <comment ref="AJ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0.0000623 [0.0000248-0.0001131] counting 36.4/100 patient year of treatment of mild gastrointestinal effects and 6.9/100 patient year URTI. For URTI, I used the DALYs for mild and moderate URTI, a duration of 8.5 days (7-10), assuming a uniform distribution for the share of mild vs. moderate URTI</t>
        </r>
      </text>
    </comment>
    <comment ref="AK1"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0.0000623 [0.0000248-0.0001131] counting 36.4/100 patient year of treatment of mild gastrointestinal effects and 6.9/100 patient year URTI. For URTI, I used the DALYs for mild and moderate URTI, a duration of 8.5 days (7-10), assuming a uniform distribution for the share of mild vs. moderate URTI</t>
        </r>
      </text>
    </comment>
    <comment ref="AV1"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GBD data for non-HIV TB
0.333 [0.224-0.454]</t>
        </r>
      </text>
    </comment>
    <comment ref="BL1" authorId="3" shapeId="0">
      <text>
        <r>
          <rPr>
            <sz val="11"/>
            <color theme="1"/>
            <rFont val="Calibri"/>
            <family val="2"/>
            <scheme val="minor"/>
          </rPr>
          <t>Large uncertaintly, as there has been limited analysis of the impact of very short-term IL6.</t>
        </r>
      </text>
    </comment>
  </commentList>
</comments>
</file>

<file path=xl/comments2.xml><?xml version="1.0" encoding="utf-8"?>
<comments xmlns="http://schemas.openxmlformats.org/spreadsheetml/2006/main">
  <authors>
    <author>tc={271F6644-CBB7-4028-8D63-72F914713474}</author>
    <author>tc={CEBA007F-2E23-4E93-A0D9-65D538ED0E3F}</author>
    <author>tc={B0D657AF-804F-4CD7-98CE-A70AD27195E7}</author>
    <author>tc={5198B8DE-9173-4E5C-B55F-55695A3D7A35}</author>
    <author>tc={B62BCCBE-D999-4D17-9FB9-40AB8780129F}</author>
    <author>tc={C72FE8F5-2E19-4D95-8E2F-AE9013B9447B}</author>
    <author>Author</author>
    <author>tc={D823DACE-F2B0-4F25-A081-F01516E63BB8}</author>
    <author>tc={467F8EAF-2D71-4F85-8C86-ED9892DF467F}</author>
    <author>tc={4D121D55-38D9-4B83-A07E-DC1F5ADBED1C}</author>
    <author>tc={CA7E1A9C-40E2-41DF-820F-BD346ABE0F4C}</author>
    <author>tc={120D50F4-AC94-49DE-BFE6-36C371EC62C1}</author>
    <author>tc={509F8C9D-41AD-4659-BA61-C01D5AF99FA7}</author>
    <author>tc={E178BCAB-CFE7-4195-8DE9-24C8A2E0E05A}</author>
    <author>tc={90B529C8-3CD6-429F-BA0D-5FC4A9AD5CBC}</author>
    <author>tc={389425DF-A50A-4842-B9F2-5696D33AF1CE}</author>
  </authors>
  <commentList>
    <comment ref="H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Computed directly for 2021 using the formula</t>
        </r>
      </text>
    </comment>
    <comment ref="I1"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SD of difference of ln() of predicted vs. actual 2021 values of health worker salaries.</t>
        </r>
      </text>
    </comment>
    <comment ref="J1"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Used sample collection, Torres-Rueda, estimate for 2019 for Ethiopia, Pakistan and South Africa. </t>
        </r>
      </text>
    </comment>
    <comment ref="R1"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Mostly non-tradable</t>
        </r>
      </text>
    </comment>
    <comment ref="T1"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Mostly non-tradable</t>
        </r>
      </text>
    </comment>
    <comment ref="AB1"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Mean YLL per death from COVID-like diseases with plausible pulmonary presentations: LRI, URI and TB. COVID-like diseases with other presentations such as malaria and typhoid were excluded.</t>
        </r>
      </text>
    </comment>
    <comment ref="AC1" authorId="6" shapeId="0">
      <text>
        <r>
          <rPr>
            <b/>
            <sz val="9"/>
            <color indexed="81"/>
            <rFont val="Tahoma"/>
            <family val="2"/>
          </rPr>
          <t>Author:</t>
        </r>
        <r>
          <rPr>
            <sz val="9"/>
            <color indexed="81"/>
            <rFont val="Tahoma"/>
            <family val="2"/>
          </rPr>
          <t xml:space="preserve">
Estimate of uncertainty using same diseases as for YLL_notcov
Caution: the figures are for a log normal distribution, this seems to be for a normal distribution</t>
        </r>
      </text>
    </comment>
    <comment ref="AF1" authorId="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Based on 2015 values increased by the ratio of GDP/capitas for the corresponding country, except for countries without data (interpolation of mean threshold * estimated range for countries with data)</t>
        </r>
      </text>
    </comment>
    <comment ref="AI1" authorId="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an average cost, in $, per month of treatment.
Siapka, updated for changes in GDP/capita and HIV prevalence.  When data was unavailable for HIV prevalence, 0 was used, whereas when TB CDR was unavailable in Siapka, the average detection rate for the income region was used. </t>
        </r>
      </text>
    </comment>
    <comment ref="AM1" authorId="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cost and fracture and (senegal or morocco or dakar or rabat or alger* or tunis* or egypt or mauritania or niger or mali or chad or tchad or africa or gambia or burkina or guinea or verde or tome or gabon or togo or ghana or benin or nigeria or leone or liberia or uganda or rwanda or burundi or malawi or sudan or yemen or djibouti or somalia or ethiopia or eritrea or kenya or tanzania or mozambique or comoros or mauritius or madagascar or zambia or zimbabwe or botswana or angola or namibia or congo or cameroon or lesotho or eswatini or turk* or turkey or swaziland or peru or ecuador or brazil or paraguay or cuba or argentina or venezuela or bolivia or colombia or belize or mexico or salvador or guatemala or rica or nicaragua or honduras or jamaica or cuba or haiti or dominica or papua or solomon or fiji or micronesia or samoa or philippines or malaysia or indonesia or india or timor or viet* or lao* or laos or vietnam or cambodia or thailand or bangladesh or lanka or bhutan or nepal or india or china or pakistan or afghanistan or iran or irak or mongolia or kirghiz* or russia or siberia or tajik* or armenia or azerbaijan or ukraine or serbia or bulgaria or kosovo or albania or lebanon or leban* or syria* or oman or maldives)</t>
        </r>
      </text>
    </comment>
    <comment ref="G18" authorId="1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Result of log-log regression, EXP(1.0356*LN(GDPpcap)-3.2336)</t>
        </r>
      </text>
    </comment>
    <comment ref="G19" authorId="1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2018 value</t>
        </r>
      </text>
    </comment>
    <comment ref="G89" authorId="1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Result of log-log regression, EXP(1.0356*LN(GDPpcap)-3.2336)</t>
        </r>
      </text>
    </comment>
    <comment ref="G106" authorId="1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Result of log-log regression, EXP(1.0356*LN(GDPpcap)-3.2336)</t>
        </r>
      </text>
    </comment>
    <comment ref="G111" authorId="1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Result of log-log regression, EXP(1.0356*LN(GDPpcap)-3.2336)</t>
        </r>
      </text>
    </comment>
    <comment ref="G118" authorId="1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Result of log-log regression, EXP(1.0356*LN(GDPpcap)-3.2336)</t>
        </r>
      </text>
    </comment>
  </commentList>
</comments>
</file>

<file path=xl/sharedStrings.xml><?xml version="1.0" encoding="utf-8"?>
<sst xmlns="http://schemas.openxmlformats.org/spreadsheetml/2006/main" count="1885" uniqueCount="452">
  <si>
    <t>Test_refusal_severe</t>
  </si>
  <si>
    <t>Treat_refusal_severe</t>
  </si>
  <si>
    <t>RDT_sensi</t>
  </si>
  <si>
    <t>RDT_speci</t>
  </si>
  <si>
    <t>PCR_sensi</t>
  </si>
  <si>
    <t>PCR_speci</t>
  </si>
  <si>
    <t>CFR_MV_SoC</t>
  </si>
  <si>
    <t>need_MV_SoC</t>
  </si>
  <si>
    <t>CFR_MV_ConvOxy</t>
  </si>
  <si>
    <t>OR_death_corti_SoC</t>
  </si>
  <si>
    <t>OR_MV_corti_SoC</t>
  </si>
  <si>
    <t>OR_death_cortiIL_vs_corti_SoC</t>
  </si>
  <si>
    <t>OR_MV_cortiIL_vs_corti_SoC</t>
  </si>
  <si>
    <t>YLL_HF_cortico</t>
  </si>
  <si>
    <t>DALY_hosp</t>
  </si>
  <si>
    <t>Hospt_Cov_SoC</t>
  </si>
  <si>
    <t>ICUt_Cov_SoC</t>
  </si>
  <si>
    <t>Hospt_Cov_noMV</t>
  </si>
  <si>
    <t>Hospt_Cov_corti</t>
  </si>
  <si>
    <t>Hospt_Cov_IL6</t>
  </si>
  <si>
    <t>ICUt_Cov_corti</t>
  </si>
  <si>
    <t>ICUt_Cov_IL6</t>
  </si>
  <si>
    <t>Hospt_Cov_corti_noMV</t>
  </si>
  <si>
    <t>Cost_PCR_testkit</t>
  </si>
  <si>
    <t>Cost_RDT_testkit</t>
  </si>
  <si>
    <t>Cost_IL6</t>
  </si>
  <si>
    <t>Cost_BodyBag</t>
  </si>
  <si>
    <t>Fixed</t>
  </si>
  <si>
    <t>Uniform</t>
  </si>
  <si>
    <t>Beta</t>
  </si>
  <si>
    <t>Lognormal</t>
  </si>
  <si>
    <t>Normal</t>
  </si>
  <si>
    <t>Country_name</t>
  </si>
  <si>
    <t>Income_level</t>
  </si>
  <si>
    <t>YLL_Cov</t>
  </si>
  <si>
    <t>Burundi</t>
  </si>
  <si>
    <t>Low income</t>
  </si>
  <si>
    <t>Afghanistan</t>
  </si>
  <si>
    <t>Somalia</t>
  </si>
  <si>
    <t>Central African Republic</t>
  </si>
  <si>
    <t>Sierra Leone</t>
  </si>
  <si>
    <t>Mozambique</t>
  </si>
  <si>
    <t>Madagascar</t>
  </si>
  <si>
    <t>Syrian Arab Republic</t>
  </si>
  <si>
    <t>Congo, Dem. Rep.</t>
  </si>
  <si>
    <t>Niger</t>
  </si>
  <si>
    <t>Eritrea</t>
  </si>
  <si>
    <t>Malawi</t>
  </si>
  <si>
    <t>Liberia</t>
  </si>
  <si>
    <t>Chad</t>
  </si>
  <si>
    <t>Yemen, Rep.</t>
  </si>
  <si>
    <t>Sudan</t>
  </si>
  <si>
    <t>Guinea-Bissau</t>
  </si>
  <si>
    <t>Rwanda</t>
  </si>
  <si>
    <t>Mali</t>
  </si>
  <si>
    <t>Uganda</t>
  </si>
  <si>
    <t>Burkina Faso</t>
  </si>
  <si>
    <t>Tajikistan</t>
  </si>
  <si>
    <t>Lower middle income</t>
  </si>
  <si>
    <t>Ethiopia</t>
  </si>
  <si>
    <t>Togo</t>
  </si>
  <si>
    <t>South Sudan</t>
  </si>
  <si>
    <t>Lesotho</t>
  </si>
  <si>
    <t>Tanzania</t>
  </si>
  <si>
    <t>Zambia</t>
  </si>
  <si>
    <t>Guinea</t>
  </si>
  <si>
    <t>Nepal</t>
  </si>
  <si>
    <t>Myanmar</t>
  </si>
  <si>
    <t>Kyrgyz Republic</t>
  </si>
  <si>
    <t>Benin</t>
  </si>
  <si>
    <t>Pakistan</t>
  </si>
  <si>
    <t>Comoros</t>
  </si>
  <si>
    <t>Kiribati</t>
  </si>
  <si>
    <t>Cambodia</t>
  </si>
  <si>
    <t>Senegal</t>
  </si>
  <si>
    <t>Cameroon</t>
  </si>
  <si>
    <t>Zimbabwe</t>
  </si>
  <si>
    <t>Haiti</t>
  </si>
  <si>
    <t>Angola</t>
  </si>
  <si>
    <t>Uzbekistan</t>
  </si>
  <si>
    <t>Nicaragua</t>
  </si>
  <si>
    <t>Nigeria</t>
  </si>
  <si>
    <t>Kenya</t>
  </si>
  <si>
    <t>Mauritania</t>
  </si>
  <si>
    <t>India</t>
  </si>
  <si>
    <t>Congo, Rep.</t>
  </si>
  <si>
    <t>Solomon Islands</t>
  </si>
  <si>
    <t>Sao Tome and Principe</t>
  </si>
  <si>
    <t>Ghana</t>
  </si>
  <si>
    <t>Bangladesh</t>
  </si>
  <si>
    <t>Lao PDR</t>
  </si>
  <si>
    <t>Cote d'Ivoire</t>
  </si>
  <si>
    <t>Papua New Guinea</t>
  </si>
  <si>
    <t>Timor-Leste</t>
  </si>
  <si>
    <t>Honduras</t>
  </si>
  <si>
    <t>Vanuatu</t>
  </si>
  <si>
    <t>Djibouti</t>
  </si>
  <si>
    <t>Bhutan</t>
  </si>
  <si>
    <t>Cabo Verde</t>
  </si>
  <si>
    <t>Bolivia</t>
  </si>
  <si>
    <t>Philippines</t>
  </si>
  <si>
    <t>Micronesia, Fed. Sts.</t>
  </si>
  <si>
    <t>West Bank and Gaza</t>
  </si>
  <si>
    <t>Algeria</t>
  </si>
  <si>
    <t>Egypt, Arab Rep.</t>
  </si>
  <si>
    <t>Vietnam</t>
  </si>
  <si>
    <t>Morocco</t>
  </si>
  <si>
    <t>Tunisia</t>
  </si>
  <si>
    <t>Samoa</t>
  </si>
  <si>
    <t>Eswatini</t>
  </si>
  <si>
    <t>Sri Lanka</t>
  </si>
  <si>
    <t>Iran, Islamic Rep.</t>
  </si>
  <si>
    <t>Jordan</t>
  </si>
  <si>
    <t>Upper middle income</t>
  </si>
  <si>
    <t>Lebanon</t>
  </si>
  <si>
    <t>Indonesia</t>
  </si>
  <si>
    <t>Tonga</t>
  </si>
  <si>
    <t>El Salvador</t>
  </si>
  <si>
    <t>Mongolia</t>
  </si>
  <si>
    <t>Fiji</t>
  </si>
  <si>
    <t>Iraq</t>
  </si>
  <si>
    <t>Ukraine</t>
  </si>
  <si>
    <t>Namibia</t>
  </si>
  <si>
    <t>Suriname</t>
  </si>
  <si>
    <t>Armenia</t>
  </si>
  <si>
    <t>Georgia</t>
  </si>
  <si>
    <t>Guatemala</t>
  </si>
  <si>
    <t>Jamaica</t>
  </si>
  <si>
    <t>Moldova</t>
  </si>
  <si>
    <t>Azerbaijan</t>
  </si>
  <si>
    <t>Paraguay</t>
  </si>
  <si>
    <t>Ecuador</t>
  </si>
  <si>
    <t>Colombia</t>
  </si>
  <si>
    <t>Belize</t>
  </si>
  <si>
    <t>Libya</t>
  </si>
  <si>
    <t>Albania</t>
  </si>
  <si>
    <t>Peru</t>
  </si>
  <si>
    <t>North Macedonia</t>
  </si>
  <si>
    <t>Botswana</t>
  </si>
  <si>
    <t>South Africa</t>
  </si>
  <si>
    <t>Thailand</t>
  </si>
  <si>
    <t>Bosnia and Herzegovina</t>
  </si>
  <si>
    <t>Belarus</t>
  </si>
  <si>
    <t>Turkmenistan</t>
  </si>
  <si>
    <t>Equatorial Guinea</t>
  </si>
  <si>
    <t>Brazil</t>
  </si>
  <si>
    <t>Dominican Republic</t>
  </si>
  <si>
    <t>Gabon</t>
  </si>
  <si>
    <t>Saint Vincent and the Grenadines</t>
  </si>
  <si>
    <t>Grenada</t>
  </si>
  <si>
    <t>Mauritius</t>
  </si>
  <si>
    <t>Serbia</t>
  </si>
  <si>
    <t>Saint Lucia</t>
  </si>
  <si>
    <t>Montenegro</t>
  </si>
  <si>
    <t>Cuba</t>
  </si>
  <si>
    <t>Turkey</t>
  </si>
  <si>
    <t>Guyana</t>
  </si>
  <si>
    <t>Mexico</t>
  </si>
  <si>
    <t>Maldives</t>
  </si>
  <si>
    <t>Kazakhstan</t>
  </si>
  <si>
    <t>Argentina</t>
  </si>
  <si>
    <t>Malaysia</t>
  </si>
  <si>
    <t>Russian Federation</t>
  </si>
  <si>
    <t>Bulgaria</t>
  </si>
  <si>
    <t>Costa Rica</t>
  </si>
  <si>
    <t>China</t>
  </si>
  <si>
    <t>GDP_cap_2021</t>
  </si>
  <si>
    <t>Cost_sepsis</t>
  </si>
  <si>
    <t>Risk_sepsis_cortico</t>
  </si>
  <si>
    <t>Risk_VT_cortico</t>
  </si>
  <si>
    <t>Risk_HF_cortico</t>
  </si>
  <si>
    <t>Risk_fracture_cortico</t>
  </si>
  <si>
    <t>Risk_GI_bleed_cortico</t>
  </si>
  <si>
    <t>CFR_fracture</t>
  </si>
  <si>
    <t>CFR_GI_bleed</t>
  </si>
  <si>
    <t>CFR_VT</t>
  </si>
  <si>
    <t>CFR_sepsis</t>
  </si>
  <si>
    <t>TB_risk_IL6_10days</t>
  </si>
  <si>
    <t>DALY_weight_TB</t>
  </si>
  <si>
    <t>Duration_TB_Treat_years</t>
  </si>
  <si>
    <t>Cost_VT</t>
  </si>
  <si>
    <t>Cost_HF</t>
  </si>
  <si>
    <t>Cost_mild_effects_corti</t>
  </si>
  <si>
    <t>Cost_mild_effects_IL6</t>
  </si>
  <si>
    <t>Gambia, The</t>
  </si>
  <si>
    <t>LCA</t>
  </si>
  <si>
    <t>VCT</t>
  </si>
  <si>
    <t>TUR</t>
  </si>
  <si>
    <t>CAF</t>
  </si>
  <si>
    <t>LBR</t>
  </si>
  <si>
    <t>COD</t>
  </si>
  <si>
    <t>AFG</t>
  </si>
  <si>
    <t>SSD</t>
  </si>
  <si>
    <t>KIR</t>
  </si>
  <si>
    <t>SLB</t>
  </si>
  <si>
    <t>GNB</t>
  </si>
  <si>
    <t>TLS</t>
  </si>
  <si>
    <t>MDG</t>
  </si>
  <si>
    <t>BDI</t>
  </si>
  <si>
    <t>PNG</t>
  </si>
  <si>
    <t>MLI</t>
  </si>
  <si>
    <t>SLE</t>
  </si>
  <si>
    <t>DJI</t>
  </si>
  <si>
    <t>YEM</t>
  </si>
  <si>
    <t>SDN</t>
  </si>
  <si>
    <t>STP</t>
  </si>
  <si>
    <t>NER</t>
  </si>
  <si>
    <t>TCD</t>
  </si>
  <si>
    <t>ERI</t>
  </si>
  <si>
    <t>UGA</t>
  </si>
  <si>
    <t>CMR</t>
  </si>
  <si>
    <t>LAO</t>
  </si>
  <si>
    <t>PAK</t>
  </si>
  <si>
    <t>MOZ</t>
  </si>
  <si>
    <t>VUT</t>
  </si>
  <si>
    <t>NGA</t>
  </si>
  <si>
    <t>HTI</t>
  </si>
  <si>
    <t>GIN</t>
  </si>
  <si>
    <t>BFA</t>
  </si>
  <si>
    <t>FSM</t>
  </si>
  <si>
    <t>TGO</t>
  </si>
  <si>
    <t>MWI</t>
  </si>
  <si>
    <t>BEN</t>
  </si>
  <si>
    <t>BGD</t>
  </si>
  <si>
    <t>RWA</t>
  </si>
  <si>
    <t>ETH</t>
  </si>
  <si>
    <t>WSM</t>
  </si>
  <si>
    <t>ZWE</t>
  </si>
  <si>
    <t>KHM</t>
  </si>
  <si>
    <t>CIV</t>
  </si>
  <si>
    <t>TZA</t>
  </si>
  <si>
    <t>COM</t>
  </si>
  <si>
    <t>NPL</t>
  </si>
  <si>
    <t>TJK</t>
  </si>
  <si>
    <t>GMB</t>
  </si>
  <si>
    <t>BTN</t>
  </si>
  <si>
    <t>TON</t>
  </si>
  <si>
    <t>ZMB</t>
  </si>
  <si>
    <t>SEN</t>
  </si>
  <si>
    <t>IND</t>
  </si>
  <si>
    <t>MRT</t>
  </si>
  <si>
    <t>AGO</t>
  </si>
  <si>
    <t>FJI</t>
  </si>
  <si>
    <t>GHA</t>
  </si>
  <si>
    <t>LSO</t>
  </si>
  <si>
    <t>KEN</t>
  </si>
  <si>
    <t>IDN</t>
  </si>
  <si>
    <t>UZB</t>
  </si>
  <si>
    <t>KGZ</t>
  </si>
  <si>
    <t>PHL</t>
  </si>
  <si>
    <t>IRN</t>
  </si>
  <si>
    <t>GEO</t>
  </si>
  <si>
    <t>BIH</t>
  </si>
  <si>
    <t>EGY</t>
  </si>
  <si>
    <t>MAR</t>
  </si>
  <si>
    <t>COG</t>
  </si>
  <si>
    <t>MDV</t>
  </si>
  <si>
    <t>SUR</t>
  </si>
  <si>
    <t>LKA</t>
  </si>
  <si>
    <t>ARM</t>
  </si>
  <si>
    <t>AZE</t>
  </si>
  <si>
    <t>GRD</t>
  </si>
  <si>
    <t>GTM</t>
  </si>
  <si>
    <t>MNG</t>
  </si>
  <si>
    <t>IRQ</t>
  </si>
  <si>
    <t>SWZ</t>
  </si>
  <si>
    <t>VNM</t>
  </si>
  <si>
    <t>SRB</t>
  </si>
  <si>
    <t>NIC</t>
  </si>
  <si>
    <t>TKM</t>
  </si>
  <si>
    <t>HND</t>
  </si>
  <si>
    <t>MNE</t>
  </si>
  <si>
    <t>JAM</t>
  </si>
  <si>
    <t>CPV</t>
  </si>
  <si>
    <t>BOL</t>
  </si>
  <si>
    <t>UKR</t>
  </si>
  <si>
    <t>BWA</t>
  </si>
  <si>
    <t>LBN</t>
  </si>
  <si>
    <t>TUN</t>
  </si>
  <si>
    <t>GUY</t>
  </si>
  <si>
    <t>GAB</t>
  </si>
  <si>
    <t>ZAF</t>
  </si>
  <si>
    <t>BLZ</t>
  </si>
  <si>
    <t>LBY</t>
  </si>
  <si>
    <t>MDA</t>
  </si>
  <si>
    <t>NAM</t>
  </si>
  <si>
    <t>SLV</t>
  </si>
  <si>
    <t>DOM</t>
  </si>
  <si>
    <t>MUS</t>
  </si>
  <si>
    <t>PRY</t>
  </si>
  <si>
    <t>ALB</t>
  </si>
  <si>
    <t>DZA</t>
  </si>
  <si>
    <t>KAZ</t>
  </si>
  <si>
    <t>ARG</t>
  </si>
  <si>
    <t>BLR</t>
  </si>
  <si>
    <t>PER</t>
  </si>
  <si>
    <t>ECU</t>
  </si>
  <si>
    <t>MKD</t>
  </si>
  <si>
    <t>JOR</t>
  </si>
  <si>
    <t>MYS</t>
  </si>
  <si>
    <t>THA</t>
  </si>
  <si>
    <t>BRA</t>
  </si>
  <si>
    <t>CHN</t>
  </si>
  <si>
    <t>MEX</t>
  </si>
  <si>
    <t>RUS</t>
  </si>
  <si>
    <t>COL</t>
  </si>
  <si>
    <t>BGR</t>
  </si>
  <si>
    <t>GNQ</t>
  </si>
  <si>
    <t>CRI</t>
  </si>
  <si>
    <t>SOM</t>
  </si>
  <si>
    <t>SYR</t>
  </si>
  <si>
    <t>MMR</t>
  </si>
  <si>
    <t>PSE</t>
  </si>
  <si>
    <t>CUB</t>
  </si>
  <si>
    <t>Code</t>
  </si>
  <si>
    <t>Scen_Nb</t>
  </si>
  <si>
    <t>Scen_Nam</t>
  </si>
  <si>
    <t>NoTreat</t>
  </si>
  <si>
    <t>TreatAll</t>
  </si>
  <si>
    <t>TreatPos</t>
  </si>
  <si>
    <t>Treat_hosp</t>
  </si>
  <si>
    <t>CortiOxy_None_TreatAll</t>
  </si>
  <si>
    <t>CortiMV_None_TreatAll</t>
  </si>
  <si>
    <t>CortiOxy_None_NoTreat</t>
  </si>
  <si>
    <t>CortiOxy_PCR_TreatPos</t>
  </si>
  <si>
    <t>CortiMV_PCR_TreatPos</t>
  </si>
  <si>
    <t>CortiMVIL6_PCR_TreatPos</t>
  </si>
  <si>
    <t>CortiOxy_RDT_TreatPos</t>
  </si>
  <si>
    <t>CortiMV_RDT_TreatPos</t>
  </si>
  <si>
    <t>CortiMVIL6_RDT_TreatPos</t>
  </si>
  <si>
    <t>CortiOxy_RDT_negPCR_TreatPos</t>
  </si>
  <si>
    <t>CortiMV_RDT_negPCR_TreatPos</t>
  </si>
  <si>
    <t>CortiMVIL6_RDT_negPCR_TreatPos</t>
  </si>
  <si>
    <t>CortiOxy_RDT_posPCR_TreatPos</t>
  </si>
  <si>
    <t>CortiMV_RDT_posPCR_TreatPos</t>
  </si>
  <si>
    <t>CortiMVIL6_RDT_posPCR_TreatPos</t>
  </si>
  <si>
    <t>CortiMV_None_NoTreat</t>
  </si>
  <si>
    <t>Cost_fract</t>
  </si>
  <si>
    <t>Cost_Gibleed</t>
  </si>
  <si>
    <t>Cost_TB_month</t>
  </si>
  <si>
    <t>Health_spend</t>
  </si>
  <si>
    <t>Has_COVID</t>
  </si>
  <si>
    <t>Result_RDT</t>
  </si>
  <si>
    <t>Result_PCR</t>
  </si>
  <si>
    <t>Corti_iftreat</t>
  </si>
  <si>
    <t>Oxy_iftreat</t>
  </si>
  <si>
    <t>IL6_iftreat</t>
  </si>
  <si>
    <t>Testing_scen</t>
  </si>
  <si>
    <t>Risk_minor_cortico</t>
  </si>
  <si>
    <t>DALY_minor_cortico_10d</t>
  </si>
  <si>
    <t>Disease_spec_mort_risk_cortico</t>
  </si>
  <si>
    <t>MV_iftreat</t>
  </si>
  <si>
    <t>Risk_URTI_IL6</t>
  </si>
  <si>
    <t>DALY_URTI_85d</t>
  </si>
  <si>
    <t>CFR_HF</t>
  </si>
  <si>
    <t>CFR_TB</t>
  </si>
  <si>
    <t>DALY_gastro_10d</t>
  </si>
  <si>
    <t>Risk_gastro_IL6</t>
  </si>
  <si>
    <t>Cost_AM</t>
  </si>
  <si>
    <t>Cost_corti_base</t>
  </si>
  <si>
    <t>Cost_corti_benefit</t>
  </si>
  <si>
    <t>CFR_SoC</t>
  </si>
  <si>
    <t>Cost_fract_low</t>
  </si>
  <si>
    <t>Cost_fract_high</t>
  </si>
  <si>
    <t>Cost_Gibleed_low</t>
  </si>
  <si>
    <t>Cost_VT_low</t>
  </si>
  <si>
    <t>Cost_HF_low</t>
  </si>
  <si>
    <t>Cost_VT_high</t>
  </si>
  <si>
    <t>Cost_HF_high</t>
  </si>
  <si>
    <t>Screen_sensi</t>
  </si>
  <si>
    <t>Screen_speci</t>
  </si>
  <si>
    <t>Use_AM_pos</t>
  </si>
  <si>
    <t>HW_sal</t>
  </si>
  <si>
    <t>Cost_PCR_samp</t>
  </si>
  <si>
    <t>Cost_screen</t>
  </si>
  <si>
    <t>Cost_screen_sdl</t>
  </si>
  <si>
    <t>Cost_RDT_samp_sdl</t>
  </si>
  <si>
    <t>Cost_PCR_samp_sdl</t>
  </si>
  <si>
    <t>HW_sal_sdl</t>
  </si>
  <si>
    <t>Ochalek_low</t>
  </si>
  <si>
    <t>Ochalek_high</t>
  </si>
  <si>
    <t>Cost_TB_month_sdl</t>
  </si>
  <si>
    <t>Cost_bed</t>
  </si>
  <si>
    <t>Cost_bed_sdl</t>
  </si>
  <si>
    <t>Cost_ICU</t>
  </si>
  <si>
    <t>Cost_ICU_sdl</t>
  </si>
  <si>
    <t>YLL_notCov</t>
  </si>
  <si>
    <t>Ochalek</t>
  </si>
  <si>
    <t>Cost_Gibleed_high</t>
  </si>
  <si>
    <t>Cost_sepsis_sdl</t>
  </si>
  <si>
    <t>DALY_ICU</t>
  </si>
  <si>
    <t>DALY_home_Covid</t>
  </si>
  <si>
    <t>Add_use_AM_negno</t>
  </si>
  <si>
    <t>Time_sick_home</t>
  </si>
  <si>
    <t/>
  </si>
  <si>
    <t>CortiMVIL6_None_TreatAll</t>
  </si>
  <si>
    <t>YLL_Cov_sd</t>
  </si>
  <si>
    <t>VentiIL6_scen</t>
  </si>
  <si>
    <t>Treat_scen</t>
  </si>
  <si>
    <t>Health_discount</t>
  </si>
  <si>
    <t>CFR_MV_noHosp</t>
  </si>
  <si>
    <t>CFR_Oxy_noHosp</t>
  </si>
  <si>
    <t>Weibull</t>
  </si>
  <si>
    <t>YLL_HF_sdl</t>
  </si>
  <si>
    <t>CFR_sepsis_sdl</t>
  </si>
  <si>
    <t>CFR_TB_sd</t>
  </si>
  <si>
    <t>Time_TB_Disease_years</t>
  </si>
  <si>
    <t>Num_Income</t>
  </si>
  <si>
    <t>YLLtoDALY_fracture</t>
  </si>
  <si>
    <t>Cost_RDT_samp</t>
  </si>
  <si>
    <t>YLL_notCov_sdl</t>
  </si>
  <si>
    <t>Costs_postCov</t>
  </si>
  <si>
    <t>DALYs_postCov_p1000</t>
  </si>
  <si>
    <t>Eth</t>
  </si>
  <si>
    <t>Pak</t>
  </si>
  <si>
    <t>SA</t>
  </si>
  <si>
    <t>Sepsis ASMR</t>
  </si>
  <si>
    <t>Low</t>
  </si>
  <si>
    <t>High</t>
  </si>
  <si>
    <t>Deaths</t>
  </si>
  <si>
    <t>https://pubmed.ncbi.nlm.nih.gov/29297082/</t>
  </si>
  <si>
    <t>https://pubmed.ncbi.nlm.nih.gov/20978258/</t>
  </si>
  <si>
    <t>https://sepsistrust.org/about/about-sepsis/references-and-sources/</t>
  </si>
  <si>
    <t>Immediate death</t>
  </si>
  <si>
    <t>Half of survivors no sequela</t>
  </si>
  <si>
    <t>1/6 of survivors dies within following year because of sepsis</t>
  </si>
  <si>
    <t>1/6 has severe disability among survivors to next year</t>
  </si>
  <si>
    <t>some sort of sequela</t>
  </si>
  <si>
    <t>YLD_GI_bleed</t>
  </si>
  <si>
    <t>Life_Exp_HF</t>
  </si>
  <si>
    <t>CFR_sepsis_1year</t>
  </si>
  <si>
    <t>DW_VT</t>
  </si>
  <si>
    <t>DW_sepsis</t>
  </si>
  <si>
    <t>DW_HF</t>
  </si>
  <si>
    <t>Cost_RDT_samp_self_sdl</t>
  </si>
  <si>
    <t>DALYs_postCov_Treat_Impact</t>
  </si>
  <si>
    <t>Delayed_sepsis_time</t>
  </si>
  <si>
    <t>Cost_RDT_samp_self</t>
  </si>
  <si>
    <t>VT_cost_sdl</t>
  </si>
  <si>
    <t>Thai</t>
  </si>
  <si>
    <t>Chin</t>
  </si>
  <si>
    <t>Sample SD</t>
  </si>
  <si>
    <t>SD within country</t>
  </si>
  <si>
    <t>SD between country</t>
  </si>
  <si>
    <t>SD</t>
  </si>
  <si>
    <t>Base</t>
  </si>
  <si>
    <t>Share treated</t>
  </si>
  <si>
    <t>SD treated</t>
  </si>
  <si>
    <t>Treated_in_Bowe</t>
  </si>
  <si>
    <t>GDP_cap_PPP 2021</t>
  </si>
  <si>
    <t>Cost_sepsis_low</t>
  </si>
  <si>
    <t>Cost_sepsis_high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</si>
</sst>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4" formatCode="_(&quot;$&quot;* #,##0.00_);_(&quot;$&quot;* \(#,##0.00\);_(&quot;$&quot;* &quot;-&quot;??_);_(@_)"/>
    <numFmt numFmtId="43" formatCode="_(* #,##0.00_);_(* \(#,##0.00\);_(* &quot;-&quot;??_);_(@_)"/>
    <numFmt numFmtId="164" formatCode="0.0%"/>
    <numFmt numFmtId="165" formatCode="0.00000"/>
    <numFmt numFmtId="166" formatCode="0.000"/>
    <numFmt numFmtId="167" formatCode="0.0"/>
    <numFmt numFmtId="168" formatCode="_(&quot;$&quot;* #,##0.0_);_(&quot;$&quot;* \(#,##0.0\);_(&quot;$&quot;* &quot;-&quot;??_);_(@_)"/>
    <numFmt numFmtId="169" formatCode="_(&quot;$&quot;* #,##0_);_(&quot;$&quot;* \(#,##0\);_(&quot;$&quot;* &quot;-&quot;??_);_(@_)"/>
    <numFmt numFmtId="170" formatCode="_(* #,##0.000_);_(* \(#,##0.000\);_(* &quot;-&quot;??_);_(@_)"/>
    <numFmt numFmtId="171" formatCode="_(* #,##0.0_);_(* \(#,##0.0\);_(* &quot;-&quot;??_);_(@_)"/>
    <numFmt numFmtId="172" formatCode="0.0000"/>
    <numFmt numFmtId="173" formatCode="_(* #,##0_);_(* \(#,##0\);_(* &quot;-&quot;??_);_(@_)"/>
  </numFmts>
  <fonts count="16" x14ac:knownFonts="1">
    <font>
      <sz val="11"/>
      <color theme="1"/>
      <name val="Calibri"/>
      <family val="2"/>
      <scheme val="minor"/>
    </font>
    <font>
      <sz val="11"/>
      <color theme="1"/>
      <name val="Calibri"/>
      <family val="2"/>
      <scheme val="minor"/>
    </font>
    <font>
      <sz val="10"/>
      <color theme="1"/>
      <name val="Times New Roman"/>
      <family val="1"/>
    </font>
    <font>
      <sz val="10"/>
      <color rgb="FFFF0000"/>
      <name val="Times New Roman"/>
      <family val="1"/>
    </font>
    <font>
      <sz val="10"/>
      <color theme="0"/>
      <name val="Times New Roman"/>
      <family val="1"/>
    </font>
    <font>
      <sz val="10"/>
      <name val="Times New Roman"/>
      <family val="1"/>
    </font>
    <font>
      <sz val="10"/>
      <color theme="4"/>
      <name val="Times New Roman"/>
      <family val="1"/>
    </font>
    <font>
      <sz val="11"/>
      <color rgb="FFFF0000"/>
      <name val="Calibri"/>
      <family val="2"/>
      <scheme val="minor"/>
    </font>
    <font>
      <sz val="11"/>
      <name val="Calibri"/>
      <family val="2"/>
      <scheme val="minor"/>
    </font>
    <font>
      <b/>
      <sz val="10"/>
      <color theme="1"/>
      <name val="Times New Roman"/>
      <family val="1"/>
    </font>
    <font>
      <sz val="10"/>
      <color theme="7" tint="-0.499984740745262"/>
      <name val="Times New Roman"/>
      <family val="1"/>
    </font>
    <font>
      <sz val="10"/>
      <color rgb="FFC00000"/>
      <name val="Times New Roman"/>
      <family val="1"/>
    </font>
    <font>
      <sz val="11"/>
      <color rgb="FFC00000"/>
      <name val="Calibri"/>
      <family val="2"/>
      <scheme val="minor"/>
    </font>
    <font>
      <b/>
      <sz val="9"/>
      <color indexed="81"/>
      <name val="Tahoma"/>
      <family val="2"/>
    </font>
    <font>
      <sz val="9"/>
      <color indexed="81"/>
      <name val="Tahoma"/>
      <family val="2"/>
    </font>
    <font>
      <b/>
      <sz val="11"/>
      <color theme="1"/>
      <name val="Calibri"/>
      <family val="2"/>
      <scheme val="minor"/>
    </font>
  </fonts>
  <fills count="21">
    <fill>
      <patternFill patternType="none"/>
    </fill>
    <fill>
      <patternFill patternType="gray125"/>
    </fill>
    <fill>
      <patternFill patternType="solid">
        <fgColor rgb="FFCCFFCC"/>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33CCCC"/>
        <bgColor indexed="64"/>
      </patternFill>
    </fill>
    <fill>
      <patternFill patternType="solid">
        <fgColor theme="8" tint="0.79998168889431442"/>
        <bgColor indexed="64"/>
      </patternFill>
    </fill>
    <fill>
      <patternFill patternType="solid">
        <fgColor theme="8"/>
        <bgColor indexed="64"/>
      </patternFill>
    </fill>
    <fill>
      <patternFill patternType="solid">
        <fgColor rgb="FFFFE4A3"/>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7"/>
        <bgColor indexed="64"/>
      </patternFill>
    </fill>
    <fill>
      <patternFill patternType="solid">
        <fgColor rgb="FFFFCCFF"/>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09">
    <xf numFmtId="0" fontId="0" fillId="0" borderId="0" xfId="0"/>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9" fontId="2" fillId="2" borderId="1" xfId="0" applyNumberFormat="1" applyFont="1" applyFill="1" applyBorder="1" applyAlignment="1">
      <alignment horizontal="center" vertical="center" wrapText="1"/>
    </xf>
    <xf numFmtId="164" fontId="5" fillId="3" borderId="1" xfId="0" applyNumberFormat="1" applyFont="1" applyFill="1" applyBorder="1" applyAlignment="1">
      <alignment horizontal="center" vertical="center" wrapText="1"/>
    </xf>
    <xf numFmtId="2" fontId="6" fillId="5" borderId="1" xfId="0" applyNumberFormat="1" applyFont="1" applyFill="1" applyBorder="1" applyAlignment="1">
      <alignment horizontal="center" vertical="center" wrapText="1"/>
    </xf>
    <xf numFmtId="165" fontId="2" fillId="6" borderId="1" xfId="0" applyNumberFormat="1" applyFont="1" applyFill="1" applyBorder="1" applyAlignment="1">
      <alignment horizontal="center" vertical="center" wrapText="1"/>
    </xf>
    <xf numFmtId="166" fontId="2" fillId="6" borderId="1" xfId="0" applyNumberFormat="1" applyFont="1" applyFill="1" applyBorder="1" applyAlignment="1">
      <alignment horizontal="center" vertical="center" wrapText="1"/>
    </xf>
    <xf numFmtId="167" fontId="3" fillId="7" borderId="1" xfId="0" applyNumberFormat="1" applyFont="1" applyFill="1" applyBorder="1" applyAlignment="1">
      <alignment horizontal="center" vertical="center" wrapText="1"/>
    </xf>
    <xf numFmtId="44" fontId="2" fillId="9" borderId="1" xfId="2" applyFont="1" applyFill="1" applyBorder="1" applyAlignment="1">
      <alignment horizontal="center" vertical="center" wrapText="1"/>
    </xf>
    <xf numFmtId="0" fontId="5" fillId="6" borderId="1" xfId="0" applyFont="1" applyFill="1" applyBorder="1" applyAlignment="1">
      <alignment horizontal="center" vertical="center" wrapText="1"/>
    </xf>
    <xf numFmtId="9" fontId="2" fillId="3" borderId="1" xfId="0" applyNumberFormat="1" applyFont="1" applyFill="1" applyBorder="1" applyAlignment="1">
      <alignment horizontal="center" vertical="center" wrapText="1"/>
    </xf>
    <xf numFmtId="0" fontId="0" fillId="0" borderId="0" xfId="0" applyAlignment="1">
      <alignment horizontal="center" vertical="center" wrapText="1"/>
    </xf>
    <xf numFmtId="0" fontId="2" fillId="9" borderId="1" xfId="0" applyFont="1" applyFill="1" applyBorder="1" applyAlignment="1">
      <alignment horizontal="left" vertical="center" wrapText="1"/>
    </xf>
    <xf numFmtId="0" fontId="7" fillId="0" borderId="0" xfId="0" applyFont="1" applyAlignment="1">
      <alignment horizontal="center" vertical="center" wrapText="1"/>
    </xf>
    <xf numFmtId="171" fontId="5" fillId="0" borderId="0" xfId="1" applyNumberFormat="1" applyFont="1"/>
    <xf numFmtId="0" fontId="8" fillId="0" borderId="0" xfId="0" applyFont="1"/>
    <xf numFmtId="0" fontId="2" fillId="0" borderId="0" xfId="0" applyFont="1"/>
    <xf numFmtId="0" fontId="9" fillId="0" borderId="0" xfId="0" applyFont="1"/>
    <xf numFmtId="172" fontId="2" fillId="6" borderId="1" xfId="0" applyNumberFormat="1" applyFont="1" applyFill="1" applyBorder="1" applyAlignment="1">
      <alignment horizontal="center" vertical="center" wrapText="1"/>
    </xf>
    <xf numFmtId="44" fontId="10" fillId="9" borderId="1" xfId="2" applyFont="1" applyFill="1" applyBorder="1" applyAlignment="1">
      <alignment horizontal="center" vertical="center" wrapText="1"/>
    </xf>
    <xf numFmtId="171" fontId="5" fillId="11" borderId="0" xfId="1" applyNumberFormat="1" applyFont="1" applyFill="1" applyAlignment="1">
      <alignment horizontal="center" vertical="center" wrapText="1"/>
    </xf>
    <xf numFmtId="171" fontId="5" fillId="0" borderId="0" xfId="1" applyNumberFormat="1" applyFont="1" applyAlignment="1">
      <alignment horizontal="center" vertical="center" wrapText="1"/>
    </xf>
    <xf numFmtId="171" fontId="5" fillId="0" borderId="0" xfId="1" applyNumberFormat="1" applyFont="1" applyAlignment="1">
      <alignment horizontal="center" vertical="center"/>
    </xf>
    <xf numFmtId="0" fontId="5" fillId="9" borderId="1" xfId="0" applyFont="1" applyFill="1" applyBorder="1" applyAlignment="1">
      <alignment horizontal="left" vertical="center" wrapText="1"/>
    </xf>
    <xf numFmtId="173" fontId="5" fillId="9" borderId="1" xfId="1" applyNumberFormat="1" applyFont="1" applyFill="1" applyBorder="1" applyAlignment="1">
      <alignment horizontal="left" vertical="center" wrapText="1"/>
    </xf>
    <xf numFmtId="0" fontId="5" fillId="0" borderId="0" xfId="1" applyNumberFormat="1" applyFont="1" applyAlignment="1">
      <alignment horizontal="center" vertical="center"/>
    </xf>
    <xf numFmtId="169" fontId="5" fillId="0" borderId="0" xfId="2" applyNumberFormat="1" applyFont="1"/>
    <xf numFmtId="169" fontId="5" fillId="0" borderId="0" xfId="2" applyNumberFormat="1" applyFont="1" applyAlignment="1">
      <alignment wrapText="1"/>
    </xf>
    <xf numFmtId="43" fontId="5" fillId="0" borderId="0" xfId="1" applyFont="1" applyAlignment="1">
      <alignment wrapText="1"/>
    </xf>
    <xf numFmtId="170" fontId="5" fillId="0" borderId="0" xfId="1" applyNumberFormat="1" applyFont="1" applyAlignment="1">
      <alignment wrapText="1"/>
    </xf>
    <xf numFmtId="168" fontId="5" fillId="0" borderId="0" xfId="2" applyNumberFormat="1" applyFont="1" applyAlignment="1">
      <alignment wrapText="1"/>
    </xf>
    <xf numFmtId="170" fontId="5" fillId="0" borderId="0" xfId="1" applyNumberFormat="1" applyFont="1"/>
    <xf numFmtId="43" fontId="5" fillId="17" borderId="0" xfId="1" applyFont="1" applyFill="1" applyBorder="1" applyAlignment="1">
      <alignment horizontal="center" vertical="center" wrapText="1"/>
    </xf>
    <xf numFmtId="168" fontId="5" fillId="0" borderId="0" xfId="2" applyNumberFormat="1" applyFont="1"/>
    <xf numFmtId="173" fontId="5" fillId="0" borderId="0" xfId="1" applyNumberFormat="1" applyFont="1"/>
    <xf numFmtId="171" fontId="5" fillId="5" borderId="0" xfId="1" applyNumberFormat="1" applyFont="1" applyFill="1" applyAlignment="1">
      <alignment horizontal="center" vertical="center"/>
    </xf>
    <xf numFmtId="171" fontId="5" fillId="12" borderId="0" xfId="1" applyNumberFormat="1" applyFont="1" applyFill="1" applyAlignment="1">
      <alignment horizontal="center" vertical="center"/>
    </xf>
    <xf numFmtId="171" fontId="5" fillId="14" borderId="0" xfId="1" applyNumberFormat="1" applyFont="1" applyFill="1" applyAlignment="1">
      <alignment horizontal="center" vertical="center" wrapText="1"/>
    </xf>
    <xf numFmtId="171" fontId="5" fillId="15" borderId="0" xfId="1" applyNumberFormat="1" applyFont="1" applyFill="1" applyAlignment="1">
      <alignment horizontal="center" vertical="center" wrapText="1"/>
    </xf>
    <xf numFmtId="170" fontId="5" fillId="16" borderId="0" xfId="1" applyNumberFormat="1" applyFont="1" applyFill="1" applyAlignment="1">
      <alignment horizontal="center" vertical="center" wrapText="1"/>
    </xf>
    <xf numFmtId="171" fontId="5" fillId="13" borderId="0" xfId="1" applyNumberFormat="1" applyFont="1" applyFill="1" applyAlignment="1">
      <alignment horizontal="center" vertical="center" wrapText="1"/>
    </xf>
    <xf numFmtId="171" fontId="5" fillId="10" borderId="0" xfId="1" applyNumberFormat="1" applyFont="1" applyFill="1" applyAlignment="1">
      <alignment horizontal="center" vertical="center" wrapText="1"/>
    </xf>
    <xf numFmtId="169" fontId="3" fillId="18" borderId="0" xfId="2" applyNumberFormat="1" applyFont="1" applyFill="1"/>
    <xf numFmtId="169" fontId="3" fillId="7" borderId="0" xfId="2" applyNumberFormat="1" applyFont="1" applyFill="1"/>
    <xf numFmtId="9"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166" fontId="5" fillId="5" borderId="1" xfId="0" applyNumberFormat="1" applyFont="1" applyFill="1" applyBorder="1" applyAlignment="1">
      <alignment horizontal="center" vertical="center" wrapText="1"/>
    </xf>
    <xf numFmtId="167" fontId="5" fillId="7" borderId="1" xfId="0" applyNumberFormat="1" applyFont="1" applyFill="1" applyBorder="1" applyAlignment="1">
      <alignment horizontal="center" vertical="center" wrapText="1"/>
    </xf>
    <xf numFmtId="0" fontId="2" fillId="14" borderId="1" xfId="0" applyFont="1" applyFill="1" applyBorder="1" applyAlignment="1">
      <alignment horizontal="center" vertical="center" wrapText="1"/>
    </xf>
    <xf numFmtId="164" fontId="5" fillId="14" borderId="1" xfId="0" applyNumberFormat="1" applyFont="1" applyFill="1" applyBorder="1" applyAlignment="1">
      <alignment horizontal="center" vertical="center" wrapText="1"/>
    </xf>
    <xf numFmtId="9" fontId="2" fillId="14" borderId="1" xfId="0" applyNumberFormat="1" applyFont="1" applyFill="1" applyBorder="1" applyAlignment="1">
      <alignment horizontal="center" vertical="center" wrapText="1"/>
    </xf>
    <xf numFmtId="10" fontId="2" fillId="3" borderId="1" xfId="0" applyNumberFormat="1" applyFont="1" applyFill="1" applyBorder="1" applyAlignment="1">
      <alignment horizontal="center" vertical="center" wrapText="1"/>
    </xf>
    <xf numFmtId="0" fontId="7" fillId="0" borderId="0" xfId="0" applyFont="1"/>
    <xf numFmtId="173" fontId="3" fillId="9" borderId="1" xfId="1" applyNumberFormat="1" applyFont="1" applyFill="1" applyBorder="1" applyAlignment="1">
      <alignment horizontal="left" vertical="center" wrapText="1"/>
    </xf>
    <xf numFmtId="43" fontId="3" fillId="0" borderId="0" xfId="1" applyFont="1"/>
    <xf numFmtId="0" fontId="5" fillId="13" borderId="1" xfId="0" applyFont="1" applyFill="1" applyBorder="1" applyAlignment="1">
      <alignment horizontal="left" vertical="center" wrapText="1"/>
    </xf>
    <xf numFmtId="44" fontId="5" fillId="13" borderId="1" xfId="2" applyFont="1" applyFill="1" applyBorder="1" applyAlignment="1">
      <alignment horizontal="center" vertical="center" wrapText="1"/>
    </xf>
    <xf numFmtId="43" fontId="5" fillId="13" borderId="1" xfId="1" applyFont="1" applyFill="1" applyBorder="1" applyAlignment="1">
      <alignment horizontal="center" vertical="center" wrapText="1"/>
    </xf>
    <xf numFmtId="0" fontId="2" fillId="2" borderId="1" xfId="1" applyNumberFormat="1" applyFont="1" applyFill="1" applyBorder="1" applyAlignment="1">
      <alignment horizontal="center" vertical="center" wrapText="1"/>
    </xf>
    <xf numFmtId="2" fontId="5" fillId="4" borderId="1" xfId="3" applyNumberFormat="1" applyFont="1" applyFill="1" applyBorder="1" applyAlignment="1">
      <alignment horizontal="center" vertical="center" wrapText="1"/>
    </xf>
    <xf numFmtId="0" fontId="11" fillId="4" borderId="1" xfId="0" applyFont="1" applyFill="1" applyBorder="1" applyAlignment="1">
      <alignment horizontal="center" vertical="center" wrapText="1"/>
    </xf>
    <xf numFmtId="9" fontId="11" fillId="4" borderId="1" xfId="0" applyNumberFormat="1" applyFont="1" applyFill="1" applyBorder="1" applyAlignment="1">
      <alignment horizontal="center" vertical="center" wrapText="1"/>
    </xf>
    <xf numFmtId="9" fontId="11" fillId="4" borderId="1" xfId="3" applyFont="1" applyFill="1" applyBorder="1" applyAlignment="1">
      <alignment horizontal="center" vertical="center" wrapText="1"/>
    </xf>
    <xf numFmtId="2" fontId="11" fillId="4" borderId="1" xfId="3" applyNumberFormat="1" applyFont="1" applyFill="1" applyBorder="1" applyAlignment="1">
      <alignment horizontal="center" vertical="center" wrapText="1"/>
    </xf>
    <xf numFmtId="0" fontId="12" fillId="0" borderId="0" xfId="0" applyFont="1" applyAlignment="1">
      <alignment horizontal="center" vertical="center" wrapText="1"/>
    </xf>
    <xf numFmtId="2" fontId="5" fillId="5" borderId="1" xfId="0" applyNumberFormat="1" applyFont="1" applyFill="1" applyBorder="1" applyAlignment="1">
      <alignment horizontal="center" vertical="center" wrapText="1"/>
    </xf>
    <xf numFmtId="2" fontId="5" fillId="7" borderId="1" xfId="0" applyNumberFormat="1" applyFont="1" applyFill="1" applyBorder="1" applyAlignment="1">
      <alignment horizontal="center" vertical="center" wrapText="1"/>
    </xf>
    <xf numFmtId="171" fontId="3" fillId="12" borderId="0" xfId="1" applyNumberFormat="1" applyFont="1" applyFill="1" applyAlignment="1">
      <alignment horizontal="center" vertical="center" wrapText="1"/>
    </xf>
    <xf numFmtId="171" fontId="5" fillId="19" borderId="0" xfId="1" applyNumberFormat="1" applyFont="1" applyFill="1" applyAlignment="1">
      <alignment horizontal="center" vertical="center" wrapText="1"/>
    </xf>
    <xf numFmtId="166" fontId="5" fillId="6" borderId="1" xfId="0" applyNumberFormat="1" applyFont="1" applyFill="1" applyBorder="1" applyAlignment="1">
      <alignment horizontal="center" vertical="center" wrapText="1"/>
    </xf>
    <xf numFmtId="2" fontId="2" fillId="6" borderId="1" xfId="0" applyNumberFormat="1" applyFont="1" applyFill="1" applyBorder="1" applyAlignment="1">
      <alignment horizontal="center" vertical="center" wrapText="1"/>
    </xf>
    <xf numFmtId="2" fontId="5" fillId="6" borderId="1" xfId="0" applyNumberFormat="1" applyFont="1" applyFill="1" applyBorder="1" applyAlignment="1">
      <alignment horizontal="center" vertical="center" wrapText="1"/>
    </xf>
    <xf numFmtId="39" fontId="2" fillId="9" borderId="1" xfId="1" applyNumberFormat="1" applyFont="1" applyFill="1" applyBorder="1" applyAlignment="1">
      <alignment horizontal="center" vertical="center" wrapText="1"/>
    </xf>
    <xf numFmtId="168" fontId="2" fillId="9" borderId="1" xfId="2" applyNumberFormat="1" applyFont="1" applyFill="1" applyBorder="1" applyAlignment="1">
      <alignment horizontal="center" vertical="center" wrapText="1"/>
    </xf>
    <xf numFmtId="0" fontId="5" fillId="9" borderId="1" xfId="0" applyFont="1" applyFill="1" applyBorder="1" applyAlignment="1">
      <alignment horizontal="center" vertical="center" wrapText="1"/>
    </xf>
    <xf numFmtId="173" fontId="5" fillId="0" borderId="0" xfId="1" applyNumberFormat="1" applyFont="1" applyAlignment="1">
      <alignment horizontal="left" indent="4"/>
    </xf>
    <xf numFmtId="43" fontId="3" fillId="12" borderId="0" xfId="1" applyFont="1" applyFill="1" applyAlignment="1">
      <alignment horizontal="center" vertical="center" wrapText="1"/>
    </xf>
    <xf numFmtId="43" fontId="5" fillId="0" borderId="0" xfId="1" applyFont="1"/>
    <xf numFmtId="43" fontId="8" fillId="0" borderId="0" xfId="1" applyFont="1"/>
    <xf numFmtId="1" fontId="2" fillId="6" borderId="1" xfId="0" applyNumberFormat="1" applyFont="1" applyFill="1" applyBorder="1" applyAlignment="1">
      <alignment horizontal="center" vertical="center" wrapText="1"/>
    </xf>
    <xf numFmtId="1" fontId="5" fillId="6" borderId="1" xfId="0" applyNumberFormat="1" applyFont="1" applyFill="1" applyBorder="1" applyAlignment="1">
      <alignment horizontal="center" vertical="center" wrapText="1"/>
    </xf>
    <xf numFmtId="9" fontId="2" fillId="6" borderId="1" xfId="3" applyFont="1" applyFill="1" applyBorder="1" applyAlignment="1">
      <alignment horizontal="center" vertical="center" wrapText="1"/>
    </xf>
    <xf numFmtId="9" fontId="5" fillId="6" borderId="1" xfId="3" applyFont="1" applyFill="1" applyBorder="1" applyAlignment="1">
      <alignment horizontal="center" vertical="center" wrapText="1"/>
    </xf>
    <xf numFmtId="0" fontId="5" fillId="0" borderId="0" xfId="1" applyNumberFormat="1" applyFont="1" applyAlignment="1">
      <alignment horizontal="center" vertical="center" wrapText="1"/>
    </xf>
    <xf numFmtId="171" fontId="5" fillId="5" borderId="0" xfId="1" applyNumberFormat="1" applyFont="1" applyFill="1" applyAlignment="1">
      <alignment horizontal="center" vertical="center" wrapText="1"/>
    </xf>
    <xf numFmtId="171" fontId="5" fillId="12" borderId="0" xfId="1" applyNumberFormat="1" applyFont="1" applyFill="1" applyAlignment="1">
      <alignment horizontal="center" vertical="center" wrapText="1"/>
    </xf>
    <xf numFmtId="0" fontId="5" fillId="0" borderId="0" xfId="0" applyFont="1" applyAlignment="1">
      <alignment horizontal="center" vertical="center" wrapText="1"/>
    </xf>
    <xf numFmtId="171" fontId="2" fillId="0" borderId="0" xfId="1" applyNumberFormat="1" applyFont="1" applyAlignment="1">
      <alignment horizontal="center" vertical="center" wrapText="1"/>
    </xf>
    <xf numFmtId="173" fontId="2" fillId="0" borderId="0" xfId="1" applyNumberFormat="1" applyFont="1" applyAlignment="1">
      <alignment horizontal="left" vertical="center" wrapText="1"/>
    </xf>
    <xf numFmtId="173" fontId="2" fillId="0" borderId="0" xfId="1" applyNumberFormat="1" applyFont="1" applyAlignment="1">
      <alignment horizontal="left"/>
    </xf>
    <xf numFmtId="0" fontId="3" fillId="6" borderId="1" xfId="0" applyFont="1" applyFill="1" applyBorder="1" applyAlignment="1">
      <alignment horizontal="center" vertical="center" wrapText="1"/>
    </xf>
    <xf numFmtId="170" fontId="5" fillId="20" borderId="0" xfId="1" applyNumberFormat="1" applyFont="1" applyFill="1" applyAlignment="1">
      <alignment horizontal="center" vertical="center" wrapText="1"/>
    </xf>
    <xf numFmtId="0" fontId="15" fillId="0" borderId="0" xfId="0" applyFont="1"/>
    <xf numFmtId="9" fontId="0" fillId="0" borderId="0" xfId="0" applyNumberFormat="1"/>
    <xf numFmtId="169" fontId="5" fillId="10" borderId="0" xfId="2" applyNumberFormat="1" applyFont="1" applyFill="1"/>
    <xf numFmtId="169" fontId="5" fillId="0" borderId="1" xfId="2" applyNumberFormat="1" applyFont="1" applyBorder="1" applyAlignment="1">
      <alignment vertical="center" wrapText="1"/>
    </xf>
    <xf numFmtId="4" fontId="2" fillId="2" borderId="1" xfId="1" applyNumberFormat="1" applyFont="1" applyFill="1" applyBorder="1" applyAlignment="1">
      <alignment horizontal="center" vertical="center" wrapText="1"/>
    </xf>
    <xf numFmtId="43" fontId="0" fillId="0" borderId="0" xfId="1" applyFont="1" applyAlignment="1">
      <alignment horizontal="center" vertical="center" wrapText="1"/>
    </xf>
    <xf numFmtId="43" fontId="0" fillId="0" borderId="0" xfId="0" applyNumberFormat="1"/>
    <xf numFmtId="44" fontId="0" fillId="0" borderId="0" xfId="0" applyNumberFormat="1"/>
    <xf numFmtId="164" fontId="5" fillId="4" borderId="1" xfId="0" applyNumberFormat="1" applyFont="1" applyFill="1" applyBorder="1" applyAlignment="1">
      <alignment horizontal="center" vertical="center" wrapText="1"/>
    </xf>
    <xf numFmtId="44" fontId="7" fillId="0" borderId="0" xfId="2" applyFont="1" applyAlignment="1">
      <alignment horizontal="center" vertical="center" wrapText="1"/>
    </xf>
    <xf numFmtId="44" fontId="0" fillId="0" borderId="0" xfId="2" applyFont="1" applyAlignment="1">
      <alignment horizontal="center" vertic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99CCFF"/>
      <color rgb="FFF2F7FC"/>
      <color rgb="FFFFCCFF"/>
      <color rgb="FFECE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abri/Documents/LSHTM/Self%20testing%20in%20LMICs/Models/Next%20Model/Severe%20rates/Decision%20trees%20COVID%20RDTs%20(25%20Ma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abri/Documents/LSHTM/Self%20testing%20in%20LMICs/Models/Next%20Model/Severe%20rates/Base%20parameters(24%20Ma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onnetg/Documents/LSHTM/Self%20testing%20in%20LMICs/Models/Next%20Model/Severe%20rates/Parameters%20with%20sourc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oice of approach"/>
      <sheetName val="Sheet36"/>
      <sheetName val="Sheet37"/>
      <sheetName val="Sheet40"/>
      <sheetName val="Sheet20"/>
      <sheetName val="Sheet22"/>
      <sheetName val="Sheet23"/>
      <sheetName val="Updated results"/>
      <sheetName val="Sheet32"/>
      <sheetName val="Sheet34"/>
      <sheetName val="Sheet27"/>
      <sheetName val="Sheet29"/>
      <sheetName val="Sheet21"/>
      <sheetName val="Sheet10"/>
      <sheetName val="Sheet26"/>
      <sheetName val="Sheet31"/>
      <sheetName val="Init results"/>
      <sheetName val="Ochalek 0.5%"/>
      <sheetName val="Ochalek base"/>
      <sheetName val="Sheet35"/>
      <sheetName val="Test and treat mild high risk"/>
      <sheetName val="OutcomesHR"/>
      <sheetName val="small eco"/>
      <sheetName val="Sheet41"/>
      <sheetName val="Scenario_list"/>
      <sheetName val="Branches"/>
      <sheetName val="Population parameters"/>
      <sheetName val="Outcomes"/>
      <sheetName val="Test and treat, sev Final"/>
      <sheetName val="Parameter table"/>
      <sheetName val="Types of fractures"/>
      <sheetName val="Fracture data not a review"/>
      <sheetName val="Sheet30"/>
      <sheetName val="COVID prevalences"/>
      <sheetName val="Impacts of corticos new"/>
      <sheetName val="Sensi speci"/>
      <sheetName val="YLL and cost data sources"/>
      <sheetName val="Pour regress"/>
      <sheetName val="Pour regres"/>
      <sheetName val="TB costs Siapka"/>
      <sheetName val="Flu deaths"/>
      <sheetName val="Sheet33"/>
      <sheetName val="Sheet11"/>
      <sheetName val="Ochalek data"/>
      <sheetName val="Data new"/>
      <sheetName val="Sheet5"/>
      <sheetName val="YLL  death"/>
      <sheetName val="Short-term corti"/>
      <sheetName val="Sheet24"/>
      <sheetName val="Sheet25"/>
      <sheetName val="Waljee Yao"/>
      <sheetName val="Impact of cortico on non-COVID"/>
      <sheetName val="YLLs"/>
      <sheetName val="Sheet18"/>
      <sheetName val="Sheet19"/>
      <sheetName val="For_meta"/>
      <sheetName val="Test and treat context"/>
      <sheetName val="Sheet8"/>
      <sheetName val="HR mild with AV Final"/>
      <sheetName val="Final graphs"/>
      <sheetName val="Options"/>
      <sheetName val="Typhdex"/>
      <sheetName val="Arola"/>
      <sheetName val="UK deaths ages"/>
      <sheetName val="Sheet7"/>
      <sheetName val="Sheet14"/>
      <sheetName val="Sheet12"/>
      <sheetName val="Sheet9"/>
      <sheetName val="Sheet28"/>
      <sheetName val="Mixed tests"/>
      <sheetName val="Rule out test"/>
      <sheetName val="Sheet2"/>
      <sheetName val="Sheet3"/>
      <sheetName val="Testing tree"/>
      <sheetName val="Sheet1"/>
      <sheetName val="Sheet6"/>
      <sheetName val="Sheet4"/>
      <sheetName val="Sheet16"/>
      <sheetName val="Testing and treatment"/>
      <sheetName val="Test and treat, sev crit older"/>
      <sheetName val="Test and treat, sev crit old"/>
      <sheetName val="Test and treat, sev crit"/>
      <sheetName val="Sheet13"/>
      <sheetName val="Sheet15"/>
      <sheetName val="Sheet1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row r="3">
          <cell r="C3">
            <v>0.03</v>
          </cell>
        </row>
        <row r="11">
          <cell r="C11">
            <v>0.74</v>
          </cell>
        </row>
        <row r="16">
          <cell r="C16">
            <v>0.2</v>
          </cell>
        </row>
        <row r="19">
          <cell r="C19">
            <v>0.05</v>
          </cell>
        </row>
        <row r="20">
          <cell r="C20">
            <v>0.8</v>
          </cell>
        </row>
        <row r="21">
          <cell r="C21">
            <v>0.99</v>
          </cell>
        </row>
        <row r="22">
          <cell r="C22">
            <v>0.95</v>
          </cell>
        </row>
        <row r="23">
          <cell r="C23">
            <v>0.99</v>
          </cell>
        </row>
        <row r="28">
          <cell r="C28">
            <v>0.16</v>
          </cell>
        </row>
        <row r="29">
          <cell r="C29">
            <v>0.38600000000000001</v>
          </cell>
        </row>
        <row r="37">
          <cell r="C37">
            <v>0.625</v>
          </cell>
        </row>
        <row r="40">
          <cell r="C40">
            <v>0.15</v>
          </cell>
        </row>
        <row r="41">
          <cell r="C41">
            <v>0.54</v>
          </cell>
        </row>
        <row r="43">
          <cell r="C43">
            <v>0.76</v>
          </cell>
        </row>
        <row r="44">
          <cell r="C44">
            <v>0.72</v>
          </cell>
        </row>
        <row r="47">
          <cell r="C47">
            <v>0.86</v>
          </cell>
        </row>
        <row r="48">
          <cell r="C48">
            <v>0.72</v>
          </cell>
        </row>
        <row r="73">
          <cell r="C73">
            <v>12.8</v>
          </cell>
        </row>
        <row r="74">
          <cell r="C74">
            <v>14.7</v>
          </cell>
        </row>
        <row r="78">
          <cell r="C78">
            <v>1</v>
          </cell>
        </row>
        <row r="80">
          <cell r="C80">
            <v>-4.5</v>
          </cell>
        </row>
        <row r="81">
          <cell r="C81">
            <v>-1.4</v>
          </cell>
        </row>
        <row r="82">
          <cell r="C82">
            <v>-1.6</v>
          </cell>
        </row>
        <row r="83">
          <cell r="C83">
            <v>-1</v>
          </cell>
        </row>
        <row r="84">
          <cell r="C84">
            <v>1</v>
          </cell>
        </row>
        <row r="92">
          <cell r="C92" t="str">
            <v>Country-specific</v>
          </cell>
        </row>
        <row r="96">
          <cell r="C96">
            <v>10.5</v>
          </cell>
        </row>
        <row r="98">
          <cell r="C98">
            <v>862</v>
          </cell>
        </row>
        <row r="102">
          <cell r="C102">
            <v>64.52</v>
          </cell>
        </row>
      </sheetData>
      <sheetData sheetId="30" refreshError="1"/>
      <sheetData sheetId="31" refreshError="1"/>
      <sheetData sheetId="32" refreshError="1"/>
      <sheetData sheetId="33" refreshError="1"/>
      <sheetData sheetId="34" refreshError="1"/>
      <sheetData sheetId="35" refreshError="1"/>
      <sheetData sheetId="36">
        <row r="1">
          <cell r="A1" t="str">
            <v>Source</v>
          </cell>
        </row>
      </sheetData>
      <sheetData sheetId="37" refreshError="1"/>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ic params"/>
      <sheetName val="Sheet3"/>
      <sheetName val="Generic params (2)"/>
      <sheetName val="Sheet4"/>
      <sheetName val="ParamsUniv"/>
      <sheetName val="TransParamUniv"/>
      <sheetName val="Sheet13"/>
      <sheetName val="Formulabased"/>
      <sheetName val="BaseParams"/>
      <sheetName val="ParamsCountry"/>
      <sheetName val="SergioElements"/>
      <sheetName val="Sheet1"/>
      <sheetName val="Sheet2"/>
      <sheetName val="senspe"/>
      <sheetName val="TestingPCRelems"/>
      <sheetName val="Country-specific params"/>
      <sheetName val="Sheet16"/>
      <sheetName val="COVID-like GBD cause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COVID-like GBD cause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parameters"/>
      <sheetName val="For paper"/>
      <sheetName val="Sepsis incidence"/>
      <sheetName val="Sheet11"/>
      <sheetName val="Sepsis deaths"/>
      <sheetName val="Sheet9"/>
      <sheetName val="Countryforpaper"/>
      <sheetName val="Sheet3"/>
      <sheetName val="Sheet1"/>
      <sheetName val="Sheet4"/>
      <sheetName val="Sheet5"/>
      <sheetName val="Sheet2"/>
      <sheetName val="Scenario_list"/>
      <sheetName val="Branches"/>
      <sheetName val="General params"/>
      <sheetName val="Sheet31"/>
      <sheetName val="OutcomeFile"/>
      <sheetName val="Formulas"/>
      <sheetName val="Country parameters"/>
      <sheetName val="Sheet6"/>
      <sheetName val="Sheet7"/>
      <sheetName val="Sheet30"/>
      <sheetName val="Sheet8"/>
    </sheetNames>
    <sheetDataSet>
      <sheetData sheetId="0"/>
      <sheetData sheetId="1"/>
      <sheetData sheetId="2"/>
      <sheetData sheetId="3">
        <row r="1">
          <cell r="B1" t="str">
            <v>Sepsis-related mortality</v>
          </cell>
        </row>
        <row r="2">
          <cell r="A2" t="str">
            <v>Armenia</v>
          </cell>
          <cell r="B2">
            <v>0.24088336271689709</v>
          </cell>
          <cell r="C2">
            <v>0.12992441799360133</v>
          </cell>
        </row>
        <row r="3">
          <cell r="A3" t="str">
            <v>Azerbaijan</v>
          </cell>
          <cell r="B3">
            <v>0.16673420164013508</v>
          </cell>
          <cell r="C3">
            <v>0.1937828175109306</v>
          </cell>
        </row>
        <row r="4">
          <cell r="A4" t="str">
            <v>Georgia</v>
          </cell>
          <cell r="B4">
            <v>0.33726879181424635</v>
          </cell>
          <cell r="C4">
            <v>0.11175067641497276</v>
          </cell>
        </row>
        <row r="5">
          <cell r="A5" t="str">
            <v>Kazakhstan</v>
          </cell>
          <cell r="B5">
            <v>0.23010847517417762</v>
          </cell>
          <cell r="C5">
            <v>0.13246505371750061</v>
          </cell>
        </row>
        <row r="6">
          <cell r="A6" t="str">
            <v>Kyrgyz Republic</v>
          </cell>
          <cell r="B6">
            <v>0.18172178948656253</v>
          </cell>
          <cell r="C6">
            <v>0.1454351562808891</v>
          </cell>
        </row>
        <row r="7">
          <cell r="A7" t="str">
            <v>Mongolia</v>
          </cell>
          <cell r="B7">
            <v>0.26121176121176121</v>
          </cell>
          <cell r="C7">
            <v>0.13853311740955915</v>
          </cell>
        </row>
        <row r="8">
          <cell r="A8" t="str">
            <v>Tajikistan</v>
          </cell>
          <cell r="B8">
            <v>0.142332491955068</v>
          </cell>
          <cell r="C8">
            <v>0.14210915828715917</v>
          </cell>
        </row>
        <row r="9">
          <cell r="A9" t="str">
            <v>Turkmenistan</v>
          </cell>
          <cell r="B9">
            <v>0.19663521452732777</v>
          </cell>
          <cell r="C9">
            <v>0.18740020479534641</v>
          </cell>
        </row>
        <row r="10">
          <cell r="A10" t="str">
            <v>Uzbekistan</v>
          </cell>
          <cell r="B10">
            <v>0.1783211632751836</v>
          </cell>
          <cell r="C10">
            <v>0.17864587452769651</v>
          </cell>
        </row>
        <row r="11">
          <cell r="A11" t="str">
            <v>Albania</v>
          </cell>
          <cell r="B11">
            <v>0.29499810534293291</v>
          </cell>
          <cell r="C11">
            <v>0.17133041139955063</v>
          </cell>
        </row>
        <row r="12">
          <cell r="A12" t="str">
            <v>Bosnia and Herzegovina</v>
          </cell>
          <cell r="B12">
            <v>0.38300964460298587</v>
          </cell>
          <cell r="C12">
            <v>0.1353028783371939</v>
          </cell>
        </row>
        <row r="13">
          <cell r="A13" t="str">
            <v>Bulgaria</v>
          </cell>
          <cell r="B13">
            <v>0.32173505275498243</v>
          </cell>
          <cell r="C13">
            <v>0.12713736512966312</v>
          </cell>
        </row>
        <row r="14">
          <cell r="A14" t="str">
            <v>Montenegro</v>
          </cell>
          <cell r="B14">
            <v>0.29200652528548127</v>
          </cell>
          <cell r="C14">
            <v>0.15103162910532342</v>
          </cell>
        </row>
        <row r="15">
          <cell r="A15" t="str">
            <v>North Macedonia</v>
          </cell>
          <cell r="B15">
            <v>0.30737605804111245</v>
          </cell>
          <cell r="C15">
            <v>0.13819167598112139</v>
          </cell>
        </row>
        <row r="16">
          <cell r="A16" t="str">
            <v>Serbia</v>
          </cell>
          <cell r="B16">
            <v>0.33773709931251555</v>
          </cell>
          <cell r="C16">
            <v>0.13016743254170157</v>
          </cell>
        </row>
        <row r="17">
          <cell r="A17" t="str">
            <v>Belarus</v>
          </cell>
          <cell r="B17">
            <v>0.2448720903433971</v>
          </cell>
          <cell r="C17">
            <v>0.128840989163444</v>
          </cell>
        </row>
        <row r="18">
          <cell r="A18" t="str">
            <v>Moldova</v>
          </cell>
          <cell r="B18">
            <v>0.27160411823314512</v>
          </cell>
          <cell r="C18">
            <v>0.1349437958281767</v>
          </cell>
        </row>
        <row r="19">
          <cell r="A19" t="str">
            <v>Russian Federation</v>
          </cell>
          <cell r="B19">
            <v>0.24701518953350293</v>
          </cell>
          <cell r="C19">
            <v>0.11179995838567838</v>
          </cell>
        </row>
        <row r="20">
          <cell r="A20" t="str">
            <v>Ukraine</v>
          </cell>
          <cell r="B20">
            <v>0.25815949902542196</v>
          </cell>
          <cell r="C20">
            <v>0.12296519371287885</v>
          </cell>
        </row>
        <row r="21">
          <cell r="A21" t="str">
            <v>Argentina</v>
          </cell>
          <cell r="B21">
            <v>0.26984408683533334</v>
          </cell>
          <cell r="C21">
            <v>0.14237080469462421</v>
          </cell>
        </row>
        <row r="22">
          <cell r="A22" t="str">
            <v>Bolivia</v>
          </cell>
          <cell r="B22">
            <v>0.26584562780978915</v>
          </cell>
          <cell r="C22">
            <v>0.16765002888498043</v>
          </cell>
        </row>
        <row r="23">
          <cell r="A23" t="str">
            <v>Ecuador</v>
          </cell>
          <cell r="B23">
            <v>0.22494545007529426</v>
          </cell>
          <cell r="C23">
            <v>0.13755457282468597</v>
          </cell>
        </row>
        <row r="24">
          <cell r="A24" t="str">
            <v>Peru</v>
          </cell>
          <cell r="B24">
            <v>0.16603394047916656</v>
          </cell>
          <cell r="C24">
            <v>0.19151259898095011</v>
          </cell>
        </row>
        <row r="25">
          <cell r="A25" t="str">
            <v>Belize</v>
          </cell>
          <cell r="B25">
            <v>0.24225173940543959</v>
          </cell>
          <cell r="C25">
            <v>0.13708518379407511</v>
          </cell>
        </row>
        <row r="26">
          <cell r="A26" t="str">
            <v>Cuba</v>
          </cell>
          <cell r="B26">
            <v>0.27476243711570708</v>
          </cell>
          <cell r="C26">
            <v>0.13990820215219749</v>
          </cell>
        </row>
        <row r="27">
          <cell r="A27" t="str">
            <v>Dominican Republic</v>
          </cell>
          <cell r="B27">
            <v>0.14596640643482375</v>
          </cell>
          <cell r="C27">
            <v>0.36604863077568839</v>
          </cell>
        </row>
        <row r="28">
          <cell r="A28" t="str">
            <v>Grenada</v>
          </cell>
          <cell r="B28">
            <v>0.38674033149171272</v>
          </cell>
          <cell r="C28">
            <v>0.12225542635711012</v>
          </cell>
        </row>
        <row r="29">
          <cell r="A29" t="str">
            <v>Guyana</v>
          </cell>
          <cell r="B29">
            <v>0.2727911881884228</v>
          </cell>
          <cell r="C29">
            <v>0.15017806215632484</v>
          </cell>
        </row>
        <row r="30">
          <cell r="A30" t="str">
            <v>Haiti</v>
          </cell>
          <cell r="B30">
            <v>0.271676851731461</v>
          </cell>
          <cell r="C30">
            <v>0.19595642592808782</v>
          </cell>
        </row>
        <row r="31">
          <cell r="A31" t="str">
            <v>Jamaica</v>
          </cell>
          <cell r="B31">
            <v>0.28222031145504922</v>
          </cell>
          <cell r="C31">
            <v>0.16757734574504543</v>
          </cell>
        </row>
        <row r="32">
          <cell r="A32" t="str">
            <v>Saint Lucia</v>
          </cell>
          <cell r="B32">
            <v>0.30745814307458141</v>
          </cell>
          <cell r="C32">
            <v>0.1197069948374628</v>
          </cell>
        </row>
        <row r="33">
          <cell r="A33" t="str">
            <v>Saint Vincent and the Grenadines</v>
          </cell>
          <cell r="B33">
            <v>0.32833020637898686</v>
          </cell>
          <cell r="C33">
            <v>0.12740432848290675</v>
          </cell>
        </row>
        <row r="34">
          <cell r="A34" t="str">
            <v>Suriname</v>
          </cell>
          <cell r="B34">
            <v>0.25478260869565217</v>
          </cell>
          <cell r="C34">
            <v>0.13717319976409864</v>
          </cell>
        </row>
        <row r="35">
          <cell r="A35" t="str">
            <v>Colombia</v>
          </cell>
          <cell r="B35">
            <v>0.17779949378767002</v>
          </cell>
          <cell r="C35">
            <v>0.15279220390303863</v>
          </cell>
        </row>
        <row r="36">
          <cell r="A36" t="str">
            <v>Costa Rica</v>
          </cell>
          <cell r="B36">
            <v>0.22998475028593213</v>
          </cell>
          <cell r="C36">
            <v>0.10572272750403314</v>
          </cell>
        </row>
        <row r="37">
          <cell r="A37" t="str">
            <v>El Salvador</v>
          </cell>
          <cell r="B37">
            <v>0.26877943971572599</v>
          </cell>
          <cell r="C37">
            <v>0.15487822668925152</v>
          </cell>
        </row>
        <row r="38">
          <cell r="A38" t="str">
            <v>Guatemala</v>
          </cell>
          <cell r="B38">
            <v>0.2104863154731921</v>
          </cell>
          <cell r="C38">
            <v>0.19598670916106078</v>
          </cell>
        </row>
        <row r="39">
          <cell r="A39" t="str">
            <v>Honduras</v>
          </cell>
          <cell r="B39">
            <v>0.27082990510668642</v>
          </cell>
          <cell r="C39">
            <v>0.18195813177190234</v>
          </cell>
        </row>
        <row r="40">
          <cell r="A40" t="str">
            <v>Mexico</v>
          </cell>
          <cell r="B40">
            <v>0.21910360971413445</v>
          </cell>
          <cell r="C40">
            <v>0.11923247094604048</v>
          </cell>
        </row>
        <row r="41">
          <cell r="A41" t="str">
            <v>Nicaragua</v>
          </cell>
          <cell r="B41">
            <v>0.17778184647777726</v>
          </cell>
          <cell r="C41">
            <v>0.17216332515009339</v>
          </cell>
        </row>
        <row r="42">
          <cell r="A42" t="str">
            <v>Brazil</v>
          </cell>
          <cell r="B42">
            <v>0.2475373436526028</v>
          </cell>
          <cell r="C42">
            <v>0.54693248885232115</v>
          </cell>
        </row>
        <row r="43">
          <cell r="A43" t="str">
            <v>Paraguay</v>
          </cell>
          <cell r="B43">
            <v>0.26271340355975298</v>
          </cell>
          <cell r="C43">
            <v>0.14508788555798946</v>
          </cell>
        </row>
        <row r="44">
          <cell r="A44" t="str">
            <v>Afghanistan</v>
          </cell>
          <cell r="B44">
            <v>0.31948249567552262</v>
          </cell>
          <cell r="C44">
            <v>0.16563974707130041</v>
          </cell>
        </row>
        <row r="45">
          <cell r="A45" t="str">
            <v>Algeria</v>
          </cell>
          <cell r="B45">
            <v>0.18454391891891891</v>
          </cell>
          <cell r="C45">
            <v>0.15822731718861796</v>
          </cell>
        </row>
        <row r="46">
          <cell r="A46" t="str">
            <v>Egypt, Arab Rep.</v>
          </cell>
          <cell r="B46">
            <v>0.17250213857998289</v>
          </cell>
          <cell r="C46">
            <v>0.21913957257759512</v>
          </cell>
        </row>
        <row r="47">
          <cell r="A47" t="str">
            <v>Iran, Islamic Rep.</v>
          </cell>
          <cell r="B47">
            <v>0.20576083037292303</v>
          </cell>
          <cell r="C47">
            <v>0.12894865699418137</v>
          </cell>
        </row>
        <row r="48">
          <cell r="A48" t="str">
            <v>Iraq</v>
          </cell>
          <cell r="B48">
            <v>0.17904281505643352</v>
          </cell>
          <cell r="C48">
            <v>0.22392689805203322</v>
          </cell>
        </row>
        <row r="49">
          <cell r="A49" t="str">
            <v>Jordan</v>
          </cell>
          <cell r="B49">
            <v>0.11827271507180244</v>
          </cell>
          <cell r="C49">
            <v>0.21593909912521889</v>
          </cell>
        </row>
        <row r="50">
          <cell r="A50" t="str">
            <v>Lebanon</v>
          </cell>
          <cell r="B50">
            <v>9.7593392509612187E-2</v>
          </cell>
          <cell r="C50">
            <v>0.17611205671757954</v>
          </cell>
        </row>
        <row r="51">
          <cell r="A51" t="str">
            <v>Libya</v>
          </cell>
          <cell r="B51">
            <v>0.15996315627878416</v>
          </cell>
          <cell r="C51">
            <v>0.16606612457583103</v>
          </cell>
        </row>
        <row r="52">
          <cell r="A52" t="str">
            <v>Morocco</v>
          </cell>
          <cell r="B52">
            <v>0.22355088276135687</v>
          </cell>
          <cell r="C52">
            <v>0.17506739807322577</v>
          </cell>
        </row>
        <row r="53">
          <cell r="A53" t="str">
            <v>West Bank and Gaza</v>
          </cell>
          <cell r="B53">
            <v>0.221598624060831</v>
          </cell>
          <cell r="C53">
            <v>0.15828687542339673</v>
          </cell>
        </row>
        <row r="54">
          <cell r="A54" t="str">
            <v>Sudan</v>
          </cell>
          <cell r="B54">
            <v>0.13414986284229269</v>
          </cell>
          <cell r="C54">
            <v>0.24639667089834666</v>
          </cell>
        </row>
        <row r="55">
          <cell r="A55" t="str">
            <v>Syrian Arab Republic</v>
          </cell>
          <cell r="B55">
            <v>0.12631430155813372</v>
          </cell>
          <cell r="C55">
            <v>0.40170228053849621</v>
          </cell>
        </row>
        <row r="56">
          <cell r="A56" t="str">
            <v>Tunisia</v>
          </cell>
          <cell r="B56">
            <v>0.25824926208203003</v>
          </cell>
          <cell r="C56">
            <v>0.16977090289680399</v>
          </cell>
        </row>
        <row r="57">
          <cell r="A57" t="str">
            <v>Turkey</v>
          </cell>
          <cell r="B57">
            <v>0.18528147337895245</v>
          </cell>
          <cell r="C57">
            <v>0.14404759231113434</v>
          </cell>
        </row>
        <row r="58">
          <cell r="A58" t="str">
            <v>Yemen, Rep.</v>
          </cell>
          <cell r="B58">
            <v>0.14708867931209499</v>
          </cell>
          <cell r="C58">
            <v>0.25254370153024136</v>
          </cell>
        </row>
        <row r="59">
          <cell r="A59" t="str">
            <v>Bangladesh</v>
          </cell>
          <cell r="B59">
            <v>0.18613218183497399</v>
          </cell>
          <cell r="C59">
            <v>0.19544012923438867</v>
          </cell>
        </row>
        <row r="60">
          <cell r="A60" t="str">
            <v>Bhutan</v>
          </cell>
          <cell r="B60">
            <v>0.23634715612961704</v>
          </cell>
          <cell r="C60">
            <v>0.16614516763704482</v>
          </cell>
        </row>
        <row r="61">
          <cell r="A61" t="str">
            <v>India</v>
          </cell>
          <cell r="B61">
            <v>0.2594863575319718</v>
          </cell>
          <cell r="C61">
            <v>0.133110530038279</v>
          </cell>
        </row>
        <row r="62">
          <cell r="A62" t="str">
            <v>Nepal</v>
          </cell>
          <cell r="B62">
            <v>0.28412748763656975</v>
          </cell>
          <cell r="C62">
            <v>0.15485409460777735</v>
          </cell>
        </row>
        <row r="63">
          <cell r="A63" t="str">
            <v>Pakistan</v>
          </cell>
          <cell r="B63">
            <v>0.20658564098594354</v>
          </cell>
          <cell r="C63">
            <v>0.16555977356766324</v>
          </cell>
        </row>
        <row r="64">
          <cell r="A64" t="str">
            <v>China</v>
          </cell>
          <cell r="B64">
            <v>0.24193666666552971</v>
          </cell>
          <cell r="C64">
            <v>0.13321015302877467</v>
          </cell>
        </row>
        <row r="65">
          <cell r="A65" t="str">
            <v>Micronesia, Fed. Sts.</v>
          </cell>
          <cell r="B65">
            <v>0.42890442890442892</v>
          </cell>
          <cell r="C65">
            <v>0.14315247166465933</v>
          </cell>
        </row>
        <row r="66">
          <cell r="A66" t="str">
            <v>Fiji</v>
          </cell>
          <cell r="B66">
            <v>0.33587471667010099</v>
          </cell>
          <cell r="C66">
            <v>0.17245981825809656</v>
          </cell>
        </row>
        <row r="67">
          <cell r="A67" t="str">
            <v>Kiribati</v>
          </cell>
          <cell r="B67">
            <v>0.46913580246913578</v>
          </cell>
          <cell r="C67">
            <v>0.13646168097032285</v>
          </cell>
        </row>
        <row r="68">
          <cell r="A68" t="str">
            <v>Papua New Guinea</v>
          </cell>
          <cell r="B68">
            <v>0.2877483212436267</v>
          </cell>
          <cell r="C68">
            <v>0.17592841793262046</v>
          </cell>
        </row>
        <row r="69">
          <cell r="A69" t="str">
            <v>Samoa</v>
          </cell>
          <cell r="B69">
            <v>0.37833594976452117</v>
          </cell>
          <cell r="C69">
            <v>0.13681979993076962</v>
          </cell>
        </row>
        <row r="70">
          <cell r="A70" t="str">
            <v>Solomon Islands</v>
          </cell>
          <cell r="B70">
            <v>0.41843559174178541</v>
          </cell>
          <cell r="C70">
            <v>0.13622431120917702</v>
          </cell>
        </row>
        <row r="71">
          <cell r="A71" t="str">
            <v>Tonga</v>
          </cell>
          <cell r="B71">
            <v>0.31889763779527558</v>
          </cell>
          <cell r="C71">
            <v>0.14663796116675654</v>
          </cell>
        </row>
        <row r="72">
          <cell r="A72" t="str">
            <v>Vanuatu</v>
          </cell>
          <cell r="B72">
            <v>0.45136186770428016</v>
          </cell>
          <cell r="C72">
            <v>0.19614133792156391</v>
          </cell>
        </row>
        <row r="73">
          <cell r="A73" t="str">
            <v>Cambodia</v>
          </cell>
          <cell r="B73">
            <v>0.34081323781656747</v>
          </cell>
          <cell r="C73">
            <v>0.29480433844707626</v>
          </cell>
        </row>
        <row r="74">
          <cell r="A74" t="str">
            <v>Indonesia</v>
          </cell>
          <cell r="B74">
            <v>0.25810072739478701</v>
          </cell>
          <cell r="C74">
            <v>0.14157491425652488</v>
          </cell>
        </row>
        <row r="75">
          <cell r="A75" t="str">
            <v>Lao PDR</v>
          </cell>
          <cell r="B75">
            <v>0.26716697936210132</v>
          </cell>
          <cell r="C75">
            <v>0.17649288946957389</v>
          </cell>
        </row>
        <row r="76">
          <cell r="A76" t="str">
            <v>Malaysia</v>
          </cell>
          <cell r="B76">
            <v>0.21452612100407639</v>
          </cell>
          <cell r="C76">
            <v>0.16393655268965984</v>
          </cell>
        </row>
        <row r="77">
          <cell r="A77" t="str">
            <v>Maldives</v>
          </cell>
          <cell r="B77">
            <v>0.10975609756097561</v>
          </cell>
          <cell r="C77">
            <v>0.19145514505932129</v>
          </cell>
        </row>
        <row r="78">
          <cell r="A78" t="str">
            <v>Mauritius</v>
          </cell>
          <cell r="B78">
            <v>0.2691475551709217</v>
          </cell>
          <cell r="C78">
            <v>0.15532102324701583</v>
          </cell>
        </row>
        <row r="79">
          <cell r="A79" t="str">
            <v>Myanmar</v>
          </cell>
          <cell r="B79">
            <v>0.29764640784444929</v>
          </cell>
          <cell r="C79">
            <v>0.14173012017768247</v>
          </cell>
        </row>
        <row r="80">
          <cell r="A80" t="str">
            <v>Philippines</v>
          </cell>
          <cell r="B80">
            <v>0.21129490011713928</v>
          </cell>
          <cell r="C80">
            <v>0.73604559963954541</v>
          </cell>
        </row>
        <row r="81">
          <cell r="A81" t="str">
            <v>Sri Lanka</v>
          </cell>
          <cell r="B81">
            <v>0.17969392195735215</v>
          </cell>
          <cell r="C81">
            <v>0.36022332072249158</v>
          </cell>
        </row>
        <row r="82">
          <cell r="A82" t="str">
            <v>Thailand</v>
          </cell>
          <cell r="B82">
            <v>0.23645317170426303</v>
          </cell>
          <cell r="C82">
            <v>0.1533931141655375</v>
          </cell>
        </row>
        <row r="83">
          <cell r="A83" t="str">
            <v>Timor-Leste</v>
          </cell>
          <cell r="B83">
            <v>0.19670234307202777</v>
          </cell>
          <cell r="C83">
            <v>0.21007624418878065</v>
          </cell>
        </row>
        <row r="84">
          <cell r="A84" t="str">
            <v>Vietnam</v>
          </cell>
          <cell r="B84">
            <v>0.28334952759630261</v>
          </cell>
          <cell r="C84">
            <v>0.1369210122486948</v>
          </cell>
        </row>
        <row r="85">
          <cell r="A85" t="str">
            <v>Angola</v>
          </cell>
          <cell r="B85">
            <v>0.22016548840705824</v>
          </cell>
          <cell r="C85">
            <v>0.20517260129712825</v>
          </cell>
        </row>
        <row r="86">
          <cell r="A86" t="str">
            <v>Central African Republic</v>
          </cell>
          <cell r="B86">
            <v>0.3511239828989105</v>
          </cell>
          <cell r="C86">
            <v>0.19851952850977911</v>
          </cell>
        </row>
        <row r="87">
          <cell r="A87" t="str">
            <v>Congo, Rep.</v>
          </cell>
          <cell r="B87">
            <v>0.26641933899137743</v>
          </cell>
          <cell r="C87">
            <v>0.19094389197083925</v>
          </cell>
        </row>
        <row r="88">
          <cell r="A88" t="str">
            <v>Congo, Dem. Rep.</v>
          </cell>
          <cell r="B88">
            <v>0.22771052840286571</v>
          </cell>
          <cell r="C88">
            <v>0.20643290882630391</v>
          </cell>
        </row>
        <row r="89">
          <cell r="A89" t="str">
            <v>Equatorial Guinea</v>
          </cell>
          <cell r="B89">
            <v>0.14686691416357295</v>
          </cell>
          <cell r="C89">
            <v>0.31936996500149473</v>
          </cell>
        </row>
        <row r="90">
          <cell r="A90" t="str">
            <v>Gabon</v>
          </cell>
          <cell r="B90">
            <v>0.24996760399118828</v>
          </cell>
          <cell r="C90">
            <v>0.17710878527228438</v>
          </cell>
        </row>
        <row r="91">
          <cell r="A91" t="str">
            <v>Burundi</v>
          </cell>
          <cell r="B91">
            <v>0.26656999770038581</v>
          </cell>
          <cell r="C91">
            <v>0.20431441156356459</v>
          </cell>
        </row>
        <row r="92">
          <cell r="A92" t="str">
            <v>Comoros</v>
          </cell>
          <cell r="B92">
            <v>0.33885274985215846</v>
          </cell>
          <cell r="C92">
            <v>0.17150353561966405</v>
          </cell>
        </row>
        <row r="93">
          <cell r="A93" t="str">
            <v>Djibouti</v>
          </cell>
          <cell r="B93">
            <v>0.27436823104693142</v>
          </cell>
          <cell r="C93">
            <v>0.23044404161357765</v>
          </cell>
        </row>
        <row r="94">
          <cell r="A94" t="str">
            <v>Eritrea</v>
          </cell>
          <cell r="B94">
            <v>0.28599833330896651</v>
          </cell>
          <cell r="C94">
            <v>0.19842445439253098</v>
          </cell>
        </row>
        <row r="95">
          <cell r="A95" t="str">
            <v>Ethiopia</v>
          </cell>
          <cell r="B95">
            <v>0.26353604505926992</v>
          </cell>
          <cell r="C95">
            <v>0.17988967185067481</v>
          </cell>
        </row>
        <row r="96">
          <cell r="A96" t="str">
            <v>Kenya</v>
          </cell>
          <cell r="B96">
            <v>0.19708460304933761</v>
          </cell>
          <cell r="C96">
            <v>0.17261605912048908</v>
          </cell>
        </row>
        <row r="97">
          <cell r="A97" t="str">
            <v>Madagascar</v>
          </cell>
          <cell r="B97">
            <v>0.23303534839953252</v>
          </cell>
          <cell r="C97">
            <v>0.23479187064343068</v>
          </cell>
        </row>
        <row r="98">
          <cell r="A98" t="str">
            <v>Malawi</v>
          </cell>
          <cell r="B98">
            <v>0.29282683508662155</v>
          </cell>
          <cell r="C98">
            <v>0.16260635907434767</v>
          </cell>
        </row>
        <row r="99">
          <cell r="A99" t="str">
            <v>Mozambique</v>
          </cell>
          <cell r="B99">
            <v>0.30145222853213749</v>
          </cell>
          <cell r="C99">
            <v>0.1716702325127695</v>
          </cell>
        </row>
        <row r="100">
          <cell r="A100" t="str">
            <v>Rwanda</v>
          </cell>
          <cell r="B100">
            <v>0.23794375666147413</v>
          </cell>
          <cell r="C100">
            <v>0.17909400127401723</v>
          </cell>
        </row>
        <row r="101">
          <cell r="A101" t="str">
            <v>Somalia</v>
          </cell>
          <cell r="B101">
            <v>0.36451597304342859</v>
          </cell>
          <cell r="C101">
            <v>0.22769336693289546</v>
          </cell>
        </row>
        <row r="102">
          <cell r="A102" t="str">
            <v>South Sudan</v>
          </cell>
          <cell r="B102">
            <v>0.24441105394102067</v>
          </cell>
          <cell r="C102">
            <v>0.2192148376395737</v>
          </cell>
        </row>
        <row r="103">
          <cell r="A103" t="str">
            <v>Tanzania</v>
          </cell>
          <cell r="B103">
            <v>0.25488714623405773</v>
          </cell>
          <cell r="C103">
            <v>0.15415618608912166</v>
          </cell>
        </row>
        <row r="104">
          <cell r="A104" t="str">
            <v>Uganda</v>
          </cell>
          <cell r="B104">
            <v>0.25641121617764717</v>
          </cell>
          <cell r="C104">
            <v>0.19021554620169945</v>
          </cell>
        </row>
        <row r="105">
          <cell r="A105" t="str">
            <v>Zambia</v>
          </cell>
          <cell r="B105">
            <v>0.31908493939325794</v>
          </cell>
          <cell r="C105">
            <v>0.18066030445360245</v>
          </cell>
        </row>
        <row r="106">
          <cell r="A106" t="str">
            <v>Botswana</v>
          </cell>
          <cell r="B106">
            <v>0.24081945920415634</v>
          </cell>
          <cell r="C106">
            <v>0.22893815538210402</v>
          </cell>
        </row>
        <row r="107">
          <cell r="A107" t="str">
            <v>Lesotho</v>
          </cell>
          <cell r="B107">
            <v>0.39634920634920634</v>
          </cell>
          <cell r="C107">
            <v>0.18225204898645722</v>
          </cell>
        </row>
        <row r="108">
          <cell r="A108" t="str">
            <v>Namibia</v>
          </cell>
          <cell r="B108">
            <v>0.28281304981651839</v>
          </cell>
          <cell r="C108">
            <v>0.21162509394509474</v>
          </cell>
        </row>
        <row r="109">
          <cell r="A109" t="str">
            <v>South Africa</v>
          </cell>
          <cell r="B109">
            <v>0.31099185805396867</v>
          </cell>
          <cell r="C109">
            <v>0.18970165784485768</v>
          </cell>
        </row>
        <row r="110">
          <cell r="A110" t="str">
            <v>Eswatini</v>
          </cell>
          <cell r="B110">
            <v>0.30310162225771203</v>
          </cell>
          <cell r="C110">
            <v>0.2144826684358887</v>
          </cell>
        </row>
        <row r="111">
          <cell r="A111" t="str">
            <v>Zimbabwe</v>
          </cell>
          <cell r="B111">
            <v>0.35089616487480202</v>
          </cell>
          <cell r="C111">
            <v>0.1496167986872996</v>
          </cell>
        </row>
        <row r="112">
          <cell r="A112" t="str">
            <v>Benin</v>
          </cell>
          <cell r="B112">
            <v>0.2091348411944598</v>
          </cell>
          <cell r="C112">
            <v>0.21277287874160286</v>
          </cell>
        </row>
        <row r="113">
          <cell r="A113" t="str">
            <v>Burkina Faso</v>
          </cell>
          <cell r="B113">
            <v>0.20318017074998779</v>
          </cell>
          <cell r="C113">
            <v>0.23536541667138591</v>
          </cell>
        </row>
        <row r="114">
          <cell r="A114" t="str">
            <v>Cameroon</v>
          </cell>
          <cell r="B114">
            <v>0.22325419893111495</v>
          </cell>
          <cell r="C114">
            <v>0.21364383373337278</v>
          </cell>
        </row>
        <row r="115">
          <cell r="A115" t="str">
            <v>Cabo Verde</v>
          </cell>
          <cell r="B115">
            <v>0.27229020979020979</v>
          </cell>
          <cell r="C115">
            <v>0.15637254569690359</v>
          </cell>
        </row>
        <row r="116">
          <cell r="A116" t="str">
            <v>Chad</v>
          </cell>
          <cell r="B116">
            <v>0.2129418739655641</v>
          </cell>
          <cell r="C116">
            <v>0.22760091290894505</v>
          </cell>
        </row>
        <row r="117">
          <cell r="A117" t="str">
            <v>Cote d'Ivoire</v>
          </cell>
          <cell r="B117">
            <v>0.26386573809795638</v>
          </cell>
          <cell r="C117">
            <v>0.18073496470541975</v>
          </cell>
        </row>
        <row r="118">
          <cell r="A118" t="str">
            <v>Gambia, The</v>
          </cell>
          <cell r="B118">
            <v>0.2108188358902128</v>
          </cell>
          <cell r="C118">
            <v>0.17972546189974309</v>
          </cell>
        </row>
        <row r="119">
          <cell r="A119" t="str">
            <v>Ghana</v>
          </cell>
          <cell r="B119">
            <v>0.22119174333374589</v>
          </cell>
          <cell r="C119">
            <v>0.18925082933112089</v>
          </cell>
        </row>
        <row r="120">
          <cell r="A120" t="str">
            <v>Guinea</v>
          </cell>
          <cell r="B120">
            <v>0.25886570343217657</v>
          </cell>
          <cell r="C120">
            <v>0.17687686450145765</v>
          </cell>
        </row>
        <row r="121">
          <cell r="A121" t="str">
            <v>Guinea-Bissau</v>
          </cell>
          <cell r="B121">
            <v>0.3393368983957219</v>
          </cell>
          <cell r="C121">
            <v>0.18934636042137848</v>
          </cell>
        </row>
        <row r="122">
          <cell r="A122" t="str">
            <v>Liberia</v>
          </cell>
          <cell r="B122">
            <v>0.21730029901751388</v>
          </cell>
          <cell r="C122">
            <v>0.19555253046357912</v>
          </cell>
        </row>
        <row r="123">
          <cell r="A123" t="str">
            <v>Mali</v>
          </cell>
          <cell r="B123">
            <v>0.16213159306590208</v>
          </cell>
          <cell r="C123">
            <v>0.22640728212987105</v>
          </cell>
        </row>
        <row r="124">
          <cell r="A124" t="str">
            <v>Mauritania</v>
          </cell>
          <cell r="B124">
            <v>0.16420305046313133</v>
          </cell>
          <cell r="C124">
            <v>0.19574599245146956</v>
          </cell>
        </row>
        <row r="125">
          <cell r="A125" t="str">
            <v>Niger</v>
          </cell>
          <cell r="B125">
            <v>0.17887813156760846</v>
          </cell>
          <cell r="C125">
            <v>0.23464886180608266</v>
          </cell>
        </row>
        <row r="126">
          <cell r="A126" t="str">
            <v>Nigeria</v>
          </cell>
          <cell r="B126">
            <v>0.14124295268241002</v>
          </cell>
          <cell r="C126">
            <v>0.2382310614740917</v>
          </cell>
        </row>
        <row r="127">
          <cell r="A127" t="str">
            <v>Sao Tome and Principe</v>
          </cell>
          <cell r="B127">
            <v>0.32173913043478258</v>
          </cell>
          <cell r="C127">
            <v>0.13622757515100051</v>
          </cell>
        </row>
        <row r="128">
          <cell r="A128" t="str">
            <v>Senegal</v>
          </cell>
          <cell r="B128">
            <v>0.26898931095039896</v>
          </cell>
          <cell r="C128">
            <v>0.17766422548066474</v>
          </cell>
        </row>
        <row r="129">
          <cell r="A129" t="str">
            <v>Sierra Leone</v>
          </cell>
          <cell r="B129">
            <v>0.20044875743925666</v>
          </cell>
          <cell r="C129">
            <v>0.22897066661957374</v>
          </cell>
        </row>
        <row r="130">
          <cell r="A130" t="str">
            <v>Togo</v>
          </cell>
          <cell r="B130">
            <v>0.23131115074243036</v>
          </cell>
          <cell r="C130">
            <v>0.20809894304623433</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persons/person.xml><?xml version="1.0" encoding="utf-8"?>
<personList xmlns="http://schemas.microsoft.com/office/spreadsheetml/2018/threadedcomments" xmlns:x="http://schemas.openxmlformats.org/spreadsheetml/2006/main">
  <person displayName="Gabrielle  Bonnet" id="{8F1FE389-94B9-42D7-9FE3-DD17DB38DDBA}" userId="S::lshgb4@lshtm.ac.uk::07c53a9f-bc4c-4c16-875f-dcb6f2db941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H1" dT="2023-05-31T08:39:45.47" personId="{8F1FE389-94B9-42D7-9FE3-DD17DB38DDBA}" id="{8A22EDBB-9284-4C54-B907-8B4F83A0C9CA}">
    <text>0.0000623 [0.0000248-0.0001131] counting 36.4/100 patient year of treatment of mild gastrointestinal effects and 6.9/100 patient year URTI. For URTI, I used the DALYs for mild and moderate URTI, a duration of 8.5 days (7-10), assuming a uniform distribution for the share of mild vs. moderate URTI</text>
  </threadedComment>
  <threadedComment ref="AI1" dT="2023-05-31T08:39:45.47" personId="{8F1FE389-94B9-42D7-9FE3-DD17DB38DDBA}" id="{AEA99168-A438-4714-8172-D12D3C28B5BF}">
    <text>0.0000623 [0.0000248-0.0001131] counting 36.4/100 patient year of treatment of mild gastrointestinal effects and 6.9/100 patient year URTI. For URTI, I used the DALYs for mild and moderate URTI, a duration of 8.5 days (7-10), assuming a uniform distribution for the share of mild vs. moderate URTI</text>
  </threadedComment>
  <threadedComment ref="AS1" dT="2023-05-31T07:47:23.86" personId="{8F1FE389-94B9-42D7-9FE3-DD17DB38DDBA}" id="{E93B23C3-D500-4A90-9558-18B716AE5BD4}">
    <text>GBD data for non-HIV TB
0.333 [0.224-0.454]</text>
  </threadedComment>
  <threadedComment ref="BF1" dT="2023-05-31T12:57:49.10" personId="{8F1FE389-94B9-42D7-9FE3-DD17DB38DDBA}" id="{C3F2B2C9-0EB9-4C98-BF69-A1E73BC1292F}">
    <text>Not sure I believe that, as there has been limited analysis of the impact of very short-term IL6.</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3-06-02T12:00:08.14" personId="{8F1FE389-94B9-42D7-9FE3-DD17DB38DDBA}" id="{271F6644-CBB7-4028-8D63-72F914713474}">
    <text>Computed directly for 2021 using the formula</text>
  </threadedComment>
  <threadedComment ref="H1" dT="2023-06-02T12:01:18.93" personId="{8F1FE389-94B9-42D7-9FE3-DD17DB38DDBA}" id="{CEBA007F-2E23-4E93-A0D9-65D538ED0E3F}">
    <text>SD of difference of ln() of predicted vs. actual 2021 values of health worker salaries.</text>
  </threadedComment>
  <threadedComment ref="I1" dT="2023-06-02T12:34:22.88" personId="{8F1FE389-94B9-42D7-9FE3-DD17DB38DDBA}" id="{B0D657AF-804F-4CD7-98CE-A70AD27195E7}">
    <text xml:space="preserve">Used sample collection, Torres-Rueda, estimate for 2019 for Ethiopia, Pakistan and South Africa. </text>
  </threadedComment>
  <threadedComment ref="O1" dT="2023-06-02T12:55:33.55" personId="{8F1FE389-94B9-42D7-9FE3-DD17DB38DDBA}" id="{5198B8DE-9173-4E5C-B55F-55695A3D7A35}">
    <text>Mostly non-tradable</text>
  </threadedComment>
  <threadedComment ref="Q1" dT="2023-06-02T12:55:43.84" personId="{8F1FE389-94B9-42D7-9FE3-DD17DB38DDBA}" id="{B62BCCBE-D999-4D17-9FB9-40AB8780129F}">
    <text>Mostly non-tradable</text>
  </threadedComment>
  <threadedComment ref="W1" dT="2023-06-02T14:07:26.42" personId="{8F1FE389-94B9-42D7-9FE3-DD17DB38DDBA}" id="{FBE6E396-A066-43A8-BC7C-98A2B167F456}">
    <text>Years of life lost associated with COVID deaths. Extrapolated from Arolas through a regression on LRI YLL, URI YLL, and dummies for income level.</text>
  </threadedComment>
  <threadedComment ref="Y1" dT="2023-05-30T18:09:04.67" personId="{8F1FE389-94B9-42D7-9FE3-DD17DB38DDBA}" id="{C72FE8F5-2E19-4D95-8E2F-AE9013B9447B}">
    <text>Mean YLL per death from COVID-like diseases with plausible pulmonary presentations: LRI, URI and TB. COVID-like diseases with other presentations such as malaria and typhoid were excluded.</text>
  </threadedComment>
  <threadedComment ref="AC1" dT="2023-06-02T14:02:42.93" personId="{8F1FE389-94B9-42D7-9FE3-DD17DB38DDBA}" id="{D823DACE-F2B0-4F25-A081-F01516E63BB8}">
    <text>Based on 2015 values increased by the ratio of GDP/capitas for the corresponding country, except for countries without data (interpolation of mean threshold * estimated range for countries with data)</text>
  </threadedComment>
  <threadedComment ref="AF1" dT="2023-05-30T22:26:22.39" personId="{8F1FE389-94B9-42D7-9FE3-DD17DB38DDBA}" id="{467F8EAF-2D71-4F85-8C86-ED9892DF467F}">
    <text xml:space="preserve">This is an average cost, in $, per month of treatment.
Siapka, updated for changes in GDP/capita and HIV prevalence.  When data was unavailable for HIV prevalence, 0 was used, whereas when TB CDR was unavailable in Siapka, the average detection rate for the income region was used. </text>
  </threadedComment>
  <threadedComment ref="AJ1" dT="2023-06-02T14:48:00.50" personId="{8F1FE389-94B9-42D7-9FE3-DD17DB38DDBA}" id="{4D121D55-38D9-4B83-A07E-DC1F5ADBED1C}">
    <text>cost and fracture and (senegal or morocco or dakar or rabat or alger* or tunis* or egypt or mauritania or niger or mali or chad or tchad or africa or gambia or burkina or guinea or verde or tome or gabon or togo or ghana or benin or nigeria or leone or liberia or uganda or rwanda or burundi or malawi or sudan or yemen or djibouti or somalia or ethiopia or eritrea or kenya or tanzania or mozambique or comoros or mauritius or madagascar or zambia or zimbabwe or botswana or angola or namibia or congo or cameroon or lesotho or eswatini or turk* or turkey or swaziland or peru or ecuador or brazil or paraguay or cuba or argentina or venezuela or bolivia or colombia or belize or mexico or salvador or guatemala or rica or nicaragua or honduras or jamaica or cuba or haiti or dominica or papua or solomon or fiji or micronesia or samoa or philippines or malaysia or indonesia or india or timor or viet* or lao* or laos or vietnam or cambodia or thailand or bangladesh or lanka or bhutan or nepal or india or china or pakistan or afghanistan or iran or irak or mongolia or kirghiz* or russia or siberia or tajik* or armenia or azerbaijan or ukraine or serbia or bulgaria or kosovo or albania or lebanon or leban* or syria* or oman or maldives)</text>
  </threadedComment>
  <threadedComment ref="F4" dT="2023-06-04T12:30:22.32" personId="{8F1FE389-94B9-42D7-9FE3-DD17DB38DDBA}" id="{120D50F4-AC94-49DE-BFE6-36C371EC62C1}">
    <text>2018 value</text>
  </threadedComment>
  <threadedComment ref="F66" dT="2023-06-04T12:31:01.57" personId="{8F1FE389-94B9-42D7-9FE3-DD17DB38DDBA}" id="{CA7E1A9C-40E2-41DF-820F-BD346ABE0F4C}">
    <text>Result of log-log regression, EXP(1.0356*LN(GDPpcap)-3.2336)</text>
  </threadedComment>
  <threadedComment ref="F95" dT="2023-06-04T12:31:01.57" personId="{8F1FE389-94B9-42D7-9FE3-DD17DB38DDBA}" id="{509F8C9D-41AD-4659-BA61-C01D5AF99FA7}">
    <text>Result of log-log regression, EXP(1.0356*LN(GDPpcap)-3.2336)</text>
  </threadedComment>
  <threadedComment ref="F103" dT="2023-06-04T12:31:01.57" personId="{8F1FE389-94B9-42D7-9FE3-DD17DB38DDBA}" id="{E178BCAB-CFE7-4195-8DE9-24C8A2E0E05A}">
    <text>Result of log-log regression, EXP(1.0356*LN(GDPpcap)-3.2336)</text>
  </threadedComment>
  <threadedComment ref="F109" dT="2023-06-04T12:31:01.57" personId="{8F1FE389-94B9-42D7-9FE3-DD17DB38DDBA}" id="{90B529C8-3CD6-429F-BA0D-5FC4A9AD5CBC}">
    <text>Result of log-log regression, EXP(1.0356*LN(GDPpcap)-3.2336)</text>
  </threadedComment>
  <threadedComment ref="F127" dT="2023-06-04T12:31:01.57" personId="{8F1FE389-94B9-42D7-9FE3-DD17DB38DDBA}" id="{389425DF-A50A-4842-B9F2-5696D33AF1CE}">
    <text>Result of log-log regression, EXP(1.0356*LN(GDPpcap)-3.2336)</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V20"/>
  <sheetViews>
    <sheetView topLeftCell="BG1" workbookViewId="0">
      <selection activeCell="A15" sqref="A8:B15"/>
    </sheetView>
  </sheetViews>
  <sheetFormatPr defaultRowHeight="14.5" x14ac:dyDescent="0.35"/>
  <cols>
    <col min="1" max="2" width="10.7265625" style="17" customWidth="1"/>
    <col min="3" max="8" width="8.81640625" style="17" customWidth="1"/>
    <col min="9" max="9" width="9.26953125" style="17" customWidth="1"/>
    <col min="10" max="10" width="10.7265625" style="70" customWidth="1"/>
    <col min="11" max="43" width="10.7265625" style="17" customWidth="1"/>
    <col min="44" max="45" width="10.90625" style="17" customWidth="1"/>
    <col min="46" max="47" width="10.7265625" style="17" customWidth="1"/>
    <col min="48" max="48" width="11.90625" style="17" customWidth="1"/>
    <col min="49" max="51" width="10.7265625" style="17" customWidth="1"/>
    <col min="52" max="52" width="12.1796875" style="17" customWidth="1"/>
    <col min="53" max="64" width="10.7265625" style="17" customWidth="1"/>
    <col min="65" max="65" width="10.7265625" style="19" customWidth="1"/>
    <col min="66" max="66" width="10.453125" style="17" customWidth="1"/>
    <col min="67" max="67" width="9.54296875" style="17" customWidth="1"/>
    <col min="68" max="70" width="9.54296875" customWidth="1"/>
    <col min="71" max="71" width="9.81640625" customWidth="1"/>
  </cols>
  <sheetData>
    <row r="1" spans="1:74" ht="39" x14ac:dyDescent="0.35">
      <c r="A1" s="1" t="s">
        <v>0</v>
      </c>
      <c r="B1" s="1" t="s">
        <v>1</v>
      </c>
      <c r="C1" s="54" t="s">
        <v>369</v>
      </c>
      <c r="D1" s="54" t="s">
        <v>370</v>
      </c>
      <c r="E1" s="2" t="s">
        <v>2</v>
      </c>
      <c r="F1" s="2" t="s">
        <v>3</v>
      </c>
      <c r="G1" s="2" t="s">
        <v>4</v>
      </c>
      <c r="H1" s="2" t="s">
        <v>5</v>
      </c>
      <c r="I1" s="3" t="s">
        <v>361</v>
      </c>
      <c r="J1" s="66" t="s">
        <v>401</v>
      </c>
      <c r="K1" s="66" t="s">
        <v>400</v>
      </c>
      <c r="L1" s="3" t="s">
        <v>6</v>
      </c>
      <c r="M1" s="3" t="s">
        <v>7</v>
      </c>
      <c r="N1" s="3" t="s">
        <v>8</v>
      </c>
      <c r="O1" s="4" t="s">
        <v>9</v>
      </c>
      <c r="P1" s="4" t="s">
        <v>10</v>
      </c>
      <c r="Q1" s="4" t="s">
        <v>11</v>
      </c>
      <c r="R1" s="4" t="s">
        <v>12</v>
      </c>
      <c r="S1" s="5" t="s">
        <v>14</v>
      </c>
      <c r="T1" s="5" t="s">
        <v>390</v>
      </c>
      <c r="U1" s="5" t="s">
        <v>391</v>
      </c>
      <c r="V1" s="5" t="s">
        <v>348</v>
      </c>
      <c r="W1" s="5" t="s">
        <v>349</v>
      </c>
      <c r="X1" s="5" t="s">
        <v>173</v>
      </c>
      <c r="Y1" s="5" t="s">
        <v>174</v>
      </c>
      <c r="Z1" s="96" t="s">
        <v>430</v>
      </c>
      <c r="AA1" s="96" t="s">
        <v>436</v>
      </c>
      <c r="AB1" s="5" t="s">
        <v>175</v>
      </c>
      <c r="AC1" s="5" t="s">
        <v>354</v>
      </c>
      <c r="AD1" s="5" t="s">
        <v>171</v>
      </c>
      <c r="AE1" s="5" t="s">
        <v>172</v>
      </c>
      <c r="AF1" s="5" t="s">
        <v>169</v>
      </c>
      <c r="AG1" s="5" t="s">
        <v>168</v>
      </c>
      <c r="AH1" s="5" t="s">
        <v>170</v>
      </c>
      <c r="AI1" s="5" t="s">
        <v>350</v>
      </c>
      <c r="AJ1" s="5" t="s">
        <v>357</v>
      </c>
      <c r="AK1" s="5" t="s">
        <v>352</v>
      </c>
      <c r="AL1" s="5" t="s">
        <v>408</v>
      </c>
      <c r="AM1" s="96" t="s">
        <v>428</v>
      </c>
      <c r="AN1" s="96" t="s">
        <v>431</v>
      </c>
      <c r="AO1" s="96" t="s">
        <v>432</v>
      </c>
      <c r="AP1" s="96" t="s">
        <v>433</v>
      </c>
      <c r="AQ1" s="96" t="s">
        <v>429</v>
      </c>
      <c r="AR1" s="5" t="s">
        <v>356</v>
      </c>
      <c r="AS1" s="5" t="s">
        <v>353</v>
      </c>
      <c r="AT1" s="5" t="s">
        <v>179</v>
      </c>
      <c r="AU1" s="5" t="s">
        <v>406</v>
      </c>
      <c r="AV1" s="5" t="s">
        <v>178</v>
      </c>
      <c r="AW1" s="5" t="s">
        <v>177</v>
      </c>
      <c r="AX1" s="5" t="s">
        <v>448</v>
      </c>
      <c r="AY1" s="5" t="s">
        <v>412</v>
      </c>
      <c r="AZ1" s="5" t="s">
        <v>435</v>
      </c>
      <c r="BA1" s="6" t="s">
        <v>15</v>
      </c>
      <c r="BB1" s="6" t="s">
        <v>16</v>
      </c>
      <c r="BC1" s="6" t="s">
        <v>17</v>
      </c>
      <c r="BD1" s="6" t="s">
        <v>393</v>
      </c>
      <c r="BE1" s="6" t="s">
        <v>18</v>
      </c>
      <c r="BF1" s="6" t="s">
        <v>19</v>
      </c>
      <c r="BG1" s="6" t="s">
        <v>20</v>
      </c>
      <c r="BH1" s="6" t="s">
        <v>21</v>
      </c>
      <c r="BI1" s="6" t="s">
        <v>22</v>
      </c>
      <c r="BJ1" s="7" t="s">
        <v>371</v>
      </c>
      <c r="BK1" s="7" t="s">
        <v>392</v>
      </c>
      <c r="BL1" s="25" t="s">
        <v>183</v>
      </c>
      <c r="BM1" s="80" t="s">
        <v>182</v>
      </c>
      <c r="BN1" s="80" t="s">
        <v>26</v>
      </c>
      <c r="BO1" s="80" t="s">
        <v>358</v>
      </c>
      <c r="BP1" s="18" t="s">
        <v>359</v>
      </c>
      <c r="BQ1" s="18" t="s">
        <v>360</v>
      </c>
      <c r="BR1" s="18" t="s">
        <v>25</v>
      </c>
      <c r="BS1" s="18" t="s">
        <v>23</v>
      </c>
      <c r="BT1" s="18" t="s">
        <v>24</v>
      </c>
      <c r="BU1" s="18" t="s">
        <v>411</v>
      </c>
      <c r="BV1" s="61" t="s">
        <v>399</v>
      </c>
    </row>
    <row r="2" spans="1:74" x14ac:dyDescent="0.35">
      <c r="A2" s="8">
        <v>0.01</v>
      </c>
      <c r="B2" s="8">
        <v>0.05</v>
      </c>
      <c r="C2" s="55">
        <v>0.65</v>
      </c>
      <c r="D2" s="55">
        <v>0.75</v>
      </c>
      <c r="E2" s="9">
        <v>0.8</v>
      </c>
      <c r="F2" s="9">
        <v>0.98719999999999997</v>
      </c>
      <c r="G2" s="9">
        <v>0.95</v>
      </c>
      <c r="H2" s="9">
        <v>0.99</v>
      </c>
      <c r="I2" s="50">
        <v>0.13</v>
      </c>
      <c r="J2" s="67">
        <v>0.38600000000000001</v>
      </c>
      <c r="K2" s="67">
        <v>0.95</v>
      </c>
      <c r="L2" s="50">
        <v>0.38600000000000001</v>
      </c>
      <c r="M2" s="106">
        <v>0.11600000000000001</v>
      </c>
      <c r="N2" s="50">
        <v>0.95</v>
      </c>
      <c r="O2" s="10">
        <v>0.8</v>
      </c>
      <c r="P2" s="10">
        <v>0.7855004837681514</v>
      </c>
      <c r="Q2" s="10">
        <v>0.8</v>
      </c>
      <c r="R2" s="10">
        <v>0.79</v>
      </c>
      <c r="S2" s="11">
        <v>3.6414213042311678E-4</v>
      </c>
      <c r="T2" s="11">
        <v>1.7933315445649734E-3</v>
      </c>
      <c r="U2" s="11">
        <v>1.1000000000000001E-3</v>
      </c>
      <c r="V2" s="11">
        <v>8.8999999999999996E-2</v>
      </c>
      <c r="W2" s="11">
        <v>1.3141971624292933E-3</v>
      </c>
      <c r="X2" s="11">
        <v>3.5999999999999999E-3</v>
      </c>
      <c r="Y2" s="12">
        <v>9.5000000000000001E-2</v>
      </c>
      <c r="Z2" s="12">
        <v>0.11799999999999999</v>
      </c>
      <c r="AA2" s="12">
        <v>0.5</v>
      </c>
      <c r="AB2" s="76">
        <v>0.2</v>
      </c>
      <c r="AC2" s="76">
        <v>0.71</v>
      </c>
      <c r="AD2" s="11">
        <v>1.1838799321198519E-3</v>
      </c>
      <c r="AE2" s="11">
        <v>2.3001188253267695E-3</v>
      </c>
      <c r="AF2" s="11">
        <v>5.7855417642437457E-4</v>
      </c>
      <c r="AG2" s="11">
        <v>2.5420912320707733E-4</v>
      </c>
      <c r="AH2" s="11">
        <v>2.0152665903702203E-4</v>
      </c>
      <c r="AI2" s="11">
        <v>0</v>
      </c>
      <c r="AJ2" s="11">
        <v>0.36399999999999999</v>
      </c>
      <c r="AK2" s="24">
        <v>6.9099999999999995E-2</v>
      </c>
      <c r="AL2" s="11">
        <v>0.45760000000000001</v>
      </c>
      <c r="AM2" s="11">
        <v>3.9800000000000002E-2</v>
      </c>
      <c r="AN2" s="11">
        <v>2.3099999999999999E-2</v>
      </c>
      <c r="AO2" s="11">
        <v>0.11</v>
      </c>
      <c r="AP2" s="11">
        <v>8.9700000000000002E-2</v>
      </c>
      <c r="AQ2" s="11">
        <v>5.54</v>
      </c>
      <c r="AR2" s="11">
        <v>2.026053958745161E-4</v>
      </c>
      <c r="AS2" s="11">
        <v>1.3963344850811244E-4</v>
      </c>
      <c r="AT2" s="76">
        <v>0.3</v>
      </c>
      <c r="AU2" s="76">
        <v>1.6</v>
      </c>
      <c r="AV2" s="11">
        <v>0.33300000000000002</v>
      </c>
      <c r="AW2" s="11">
        <v>2.2764702378490297E-5</v>
      </c>
      <c r="AX2" s="11">
        <v>0.65</v>
      </c>
      <c r="AY2" s="85">
        <v>643</v>
      </c>
      <c r="AZ2" s="87">
        <v>0</v>
      </c>
      <c r="BA2" s="53">
        <v>12.8</v>
      </c>
      <c r="BB2" s="53">
        <v>14.7</v>
      </c>
      <c r="BC2" s="53">
        <v>12.8</v>
      </c>
      <c r="BD2" s="53">
        <v>12.8</v>
      </c>
      <c r="BE2" s="53">
        <v>1</v>
      </c>
      <c r="BF2" s="53">
        <v>-4.6500000000000004</v>
      </c>
      <c r="BG2" s="53">
        <v>-1.4</v>
      </c>
      <c r="BH2" s="53">
        <v>-1.1000000000000001</v>
      </c>
      <c r="BI2" s="53">
        <v>1</v>
      </c>
      <c r="BJ2" s="7">
        <v>0.3</v>
      </c>
      <c r="BK2" s="7">
        <v>0.3</v>
      </c>
      <c r="BL2" s="14">
        <v>0.2</v>
      </c>
      <c r="BM2" s="14">
        <v>0.06</v>
      </c>
      <c r="BN2" s="79">
        <v>68.31</v>
      </c>
      <c r="BO2" s="14">
        <v>0.7</v>
      </c>
      <c r="BP2" s="14">
        <v>0.19</v>
      </c>
      <c r="BQ2" s="14">
        <v>0.38</v>
      </c>
      <c r="BR2" s="14">
        <v>861.5</v>
      </c>
      <c r="BS2" s="14">
        <v>27.2</v>
      </c>
      <c r="BT2" s="79">
        <v>3.9</v>
      </c>
      <c r="BU2" s="14">
        <v>0</v>
      </c>
      <c r="BV2" s="63">
        <v>0</v>
      </c>
    </row>
    <row r="3" spans="1:74" x14ac:dyDescent="0.35">
      <c r="A3" s="1" t="s">
        <v>30</v>
      </c>
      <c r="B3" s="1" t="s">
        <v>27</v>
      </c>
      <c r="C3" s="54" t="s">
        <v>28</v>
      </c>
      <c r="D3" s="54" t="s">
        <v>28</v>
      </c>
      <c r="E3" s="2" t="s">
        <v>27</v>
      </c>
      <c r="F3" s="2" t="s">
        <v>29</v>
      </c>
      <c r="G3" s="2" t="s">
        <v>28</v>
      </c>
      <c r="H3" s="2" t="s">
        <v>29</v>
      </c>
      <c r="I3" s="51" t="s">
        <v>29</v>
      </c>
      <c r="J3" s="66" t="s">
        <v>29</v>
      </c>
      <c r="K3" s="66" t="s">
        <v>27</v>
      </c>
      <c r="L3" s="51" t="s">
        <v>29</v>
      </c>
      <c r="M3" s="51" t="s">
        <v>30</v>
      </c>
      <c r="N3" s="51" t="s">
        <v>29</v>
      </c>
      <c r="O3" s="4" t="s">
        <v>31</v>
      </c>
      <c r="P3" s="4" t="s">
        <v>30</v>
      </c>
      <c r="Q3" s="4" t="s">
        <v>30</v>
      </c>
      <c r="R3" s="4" t="s">
        <v>30</v>
      </c>
      <c r="S3" s="15" t="s">
        <v>30</v>
      </c>
      <c r="T3" s="15" t="s">
        <v>30</v>
      </c>
      <c r="U3" s="15" t="s">
        <v>28</v>
      </c>
      <c r="V3" s="15" t="s">
        <v>28</v>
      </c>
      <c r="W3" s="15" t="s">
        <v>28</v>
      </c>
      <c r="X3" s="15" t="s">
        <v>30</v>
      </c>
      <c r="Y3" s="75" t="s">
        <v>28</v>
      </c>
      <c r="Z3" s="75" t="s">
        <v>31</v>
      </c>
      <c r="AA3" s="75" t="s">
        <v>28</v>
      </c>
      <c r="AB3" s="77" t="s">
        <v>28</v>
      </c>
      <c r="AC3" s="77" t="s">
        <v>28</v>
      </c>
      <c r="AD3" s="15" t="s">
        <v>30</v>
      </c>
      <c r="AE3" s="15" t="s">
        <v>30</v>
      </c>
      <c r="AF3" s="15" t="s">
        <v>30</v>
      </c>
      <c r="AG3" s="15" t="s">
        <v>30</v>
      </c>
      <c r="AH3" s="15" t="s">
        <v>30</v>
      </c>
      <c r="AI3" s="15" t="s">
        <v>27</v>
      </c>
      <c r="AJ3" s="15" t="s">
        <v>31</v>
      </c>
      <c r="AK3" s="15" t="s">
        <v>31</v>
      </c>
      <c r="AL3" s="15" t="s">
        <v>28</v>
      </c>
      <c r="AM3" s="15" t="s">
        <v>30</v>
      </c>
      <c r="AN3" s="15" t="s">
        <v>28</v>
      </c>
      <c r="AO3" s="15" t="s">
        <v>28</v>
      </c>
      <c r="AP3" s="15" t="s">
        <v>30</v>
      </c>
      <c r="AQ3" s="15" t="s">
        <v>30</v>
      </c>
      <c r="AR3" s="15" t="s">
        <v>30</v>
      </c>
      <c r="AS3" s="15" t="s">
        <v>30</v>
      </c>
      <c r="AT3" s="77" t="s">
        <v>31</v>
      </c>
      <c r="AU3" s="77" t="s">
        <v>31</v>
      </c>
      <c r="AV3" s="15" t="s">
        <v>31</v>
      </c>
      <c r="AW3" s="15" t="s">
        <v>31</v>
      </c>
      <c r="AX3" s="15" t="s">
        <v>31</v>
      </c>
      <c r="AY3" s="86" t="s">
        <v>31</v>
      </c>
      <c r="AZ3" s="88" t="s">
        <v>27</v>
      </c>
      <c r="BA3" s="53" t="s">
        <v>402</v>
      </c>
      <c r="BB3" s="53" t="s">
        <v>402</v>
      </c>
      <c r="BC3" s="53" t="s">
        <v>402</v>
      </c>
      <c r="BD3" s="53" t="s">
        <v>402</v>
      </c>
      <c r="BE3" s="53" t="s">
        <v>31</v>
      </c>
      <c r="BF3" s="53" t="s">
        <v>31</v>
      </c>
      <c r="BG3" s="53" t="s">
        <v>31</v>
      </c>
      <c r="BH3" s="53" t="s">
        <v>31</v>
      </c>
      <c r="BI3" s="53" t="s">
        <v>31</v>
      </c>
      <c r="BJ3" s="7" t="s">
        <v>28</v>
      </c>
      <c r="BK3" s="7" t="s">
        <v>28</v>
      </c>
      <c r="BL3" s="14" t="s">
        <v>30</v>
      </c>
      <c r="BM3" s="14" t="s">
        <v>30</v>
      </c>
      <c r="BN3" s="14" t="s">
        <v>27</v>
      </c>
      <c r="BO3" s="14" t="s">
        <v>30</v>
      </c>
      <c r="BP3" s="14" t="s">
        <v>27</v>
      </c>
      <c r="BQ3" s="14" t="s">
        <v>30</v>
      </c>
      <c r="BR3" s="14" t="s">
        <v>27</v>
      </c>
      <c r="BS3" s="14" t="s">
        <v>30</v>
      </c>
      <c r="BT3" s="79" t="s">
        <v>27</v>
      </c>
      <c r="BU3" s="14" t="s">
        <v>27</v>
      </c>
      <c r="BV3" s="62" t="s">
        <v>27</v>
      </c>
    </row>
    <row r="4" spans="1:74" x14ac:dyDescent="0.35">
      <c r="A4" s="102">
        <v>-4.60517018598809</v>
      </c>
      <c r="B4" s="8">
        <v>0.05</v>
      </c>
      <c r="C4" s="54">
        <v>0.35</v>
      </c>
      <c r="D4" s="54">
        <v>0.55000000000000004</v>
      </c>
      <c r="E4" s="2">
        <v>0.8</v>
      </c>
      <c r="F4" s="2">
        <v>31.8</v>
      </c>
      <c r="G4" s="57">
        <v>0.83499999999999996</v>
      </c>
      <c r="H4" s="2">
        <v>31.8</v>
      </c>
      <c r="I4" s="65">
        <v>1.1499999999999999</v>
      </c>
      <c r="J4" s="69">
        <v>2.33</v>
      </c>
      <c r="K4" s="68">
        <v>0.95</v>
      </c>
      <c r="L4" s="65">
        <v>5.27</v>
      </c>
      <c r="M4" s="65">
        <v>-2.1906150878757722</v>
      </c>
      <c r="N4" s="65">
        <v>12.5</v>
      </c>
      <c r="O4" s="71">
        <v>0.79900000000000004</v>
      </c>
      <c r="P4" s="52">
        <v>-0.25275166704654944</v>
      </c>
      <c r="Q4" s="52">
        <v>-0.2262934106723912</v>
      </c>
      <c r="R4" s="52">
        <v>-0.24207438022642927</v>
      </c>
      <c r="S4" s="24">
        <v>-7.9374185644342363</v>
      </c>
      <c r="T4" s="24">
        <v>-6.3253186891933284</v>
      </c>
      <c r="U4" s="24">
        <v>2.0000000000000001E-4</v>
      </c>
      <c r="V4" s="24">
        <v>7.0000000000000001E-3</v>
      </c>
      <c r="W4" s="24">
        <v>6.2971947366403632E-4</v>
      </c>
      <c r="X4" s="24">
        <v>-5.6299419335200724</v>
      </c>
      <c r="Y4" s="76">
        <v>0.04</v>
      </c>
      <c r="Z4" s="76">
        <v>0.11799999999999999</v>
      </c>
      <c r="AA4" s="76">
        <v>0</v>
      </c>
      <c r="AB4" s="76">
        <v>0.1</v>
      </c>
      <c r="AC4" s="76">
        <v>0.42</v>
      </c>
      <c r="AD4" s="12">
        <v>-6.7412665548874493</v>
      </c>
      <c r="AE4" s="12">
        <v>-6.07534965454761</v>
      </c>
      <c r="AF4" s="12">
        <v>-7.4584045972640922</v>
      </c>
      <c r="AG4" s="12">
        <v>-8.2866347324866148</v>
      </c>
      <c r="AH4" s="12">
        <v>-8.5141113033695515</v>
      </c>
      <c r="AI4" s="11">
        <v>0</v>
      </c>
      <c r="AJ4" s="12">
        <v>0.36399999999999999</v>
      </c>
      <c r="AK4" s="24">
        <v>6.9099999999999995E-2</v>
      </c>
      <c r="AL4" s="12">
        <v>0.17</v>
      </c>
      <c r="AM4" s="12">
        <v>-3.2430963666917449</v>
      </c>
      <c r="AN4" s="12">
        <v>1.7100000000000001E-2</v>
      </c>
      <c r="AO4" s="12">
        <v>5.5E-2</v>
      </c>
      <c r="AP4" s="12">
        <v>-2.4450845099173866</v>
      </c>
      <c r="AQ4" s="12">
        <v>1.5623900007591924</v>
      </c>
      <c r="AR4" s="12">
        <v>-8.5226789343861338</v>
      </c>
      <c r="AS4" s="12">
        <v>-8.899357734006843</v>
      </c>
      <c r="AT4" s="76">
        <v>0.3</v>
      </c>
      <c r="AU4" s="76">
        <v>1.6</v>
      </c>
      <c r="AV4" s="12">
        <v>0.33300000000000002</v>
      </c>
      <c r="AW4" s="11">
        <v>2.2764702378490297E-5</v>
      </c>
      <c r="AX4" s="11">
        <v>0.65</v>
      </c>
      <c r="AY4" s="85">
        <v>643</v>
      </c>
      <c r="AZ4" s="87">
        <v>0</v>
      </c>
      <c r="BA4" s="53">
        <v>14.9</v>
      </c>
      <c r="BB4" s="53">
        <v>17.100000000000001</v>
      </c>
      <c r="BC4" s="53">
        <v>14.9</v>
      </c>
      <c r="BD4" s="53">
        <v>14.9</v>
      </c>
      <c r="BE4" s="53">
        <v>1</v>
      </c>
      <c r="BF4" s="53">
        <v>-4.6500000000000004</v>
      </c>
      <c r="BG4" s="53">
        <v>-1.4</v>
      </c>
      <c r="BH4" s="53">
        <v>-1.1000000000000001</v>
      </c>
      <c r="BI4" s="53">
        <v>1</v>
      </c>
      <c r="BJ4" s="7">
        <v>0.1</v>
      </c>
      <c r="BK4" s="7">
        <v>0.1</v>
      </c>
      <c r="BL4" s="78">
        <f>LN(BL2)</f>
        <v>-1.6094379124341003</v>
      </c>
      <c r="BM4" s="78">
        <f>LN(BM2)</f>
        <v>-2.8134107167600364</v>
      </c>
      <c r="BN4" s="79">
        <v>68.31</v>
      </c>
      <c r="BO4" s="78">
        <f>LN(BO2)</f>
        <v>-0.35667494393873245</v>
      </c>
      <c r="BP4" s="14">
        <v>0.19</v>
      </c>
      <c r="BQ4" s="78">
        <f>LN(BQ2)</f>
        <v>-0.96758402626170559</v>
      </c>
      <c r="BR4" s="14">
        <v>861.5</v>
      </c>
      <c r="BS4" s="78">
        <v>2.9911669733019512</v>
      </c>
      <c r="BT4" s="79">
        <v>3.9</v>
      </c>
      <c r="BU4" s="14">
        <v>0</v>
      </c>
      <c r="BV4" s="62">
        <v>0</v>
      </c>
    </row>
    <row r="5" spans="1:74" x14ac:dyDescent="0.35">
      <c r="A5" s="64">
        <v>0.82</v>
      </c>
      <c r="B5" s="8" t="s">
        <v>394</v>
      </c>
      <c r="C5" s="54">
        <v>0.95</v>
      </c>
      <c r="D5" s="54">
        <v>0.95</v>
      </c>
      <c r="E5" s="2" t="s">
        <v>394</v>
      </c>
      <c r="F5" s="2">
        <v>0.41</v>
      </c>
      <c r="G5" s="57">
        <v>0.97799999999999998</v>
      </c>
      <c r="H5" s="2">
        <v>0.41</v>
      </c>
      <c r="I5" s="65">
        <v>5.94</v>
      </c>
      <c r="J5" s="69">
        <v>3.41</v>
      </c>
      <c r="K5" s="69"/>
      <c r="L5" s="65">
        <v>8.19</v>
      </c>
      <c r="M5" s="65">
        <v>0.27</v>
      </c>
      <c r="N5" s="65">
        <v>1</v>
      </c>
      <c r="O5" s="52">
        <v>7.3979591836734679E-2</v>
      </c>
      <c r="P5" s="52">
        <v>0.15044907199968952</v>
      </c>
      <c r="Q5" s="52">
        <v>7.9370767391798297E-2</v>
      </c>
      <c r="R5" s="52">
        <v>0.11271243680587735</v>
      </c>
      <c r="S5" s="24">
        <v>0.19724231842690859</v>
      </c>
      <c r="T5" s="24">
        <v>5.7245056761291026E-2</v>
      </c>
      <c r="U5" s="24">
        <v>2E-3</v>
      </c>
      <c r="V5" s="24">
        <v>0.17</v>
      </c>
      <c r="W5" s="24">
        <v>1.9986748511945504E-3</v>
      </c>
      <c r="X5" s="24">
        <v>7.9000000000000001E-2</v>
      </c>
      <c r="Y5" s="76">
        <v>0.15</v>
      </c>
      <c r="Z5" s="76">
        <v>2.2200000000000001E-2</v>
      </c>
      <c r="AA5" s="76">
        <v>1</v>
      </c>
      <c r="AB5" s="76">
        <v>0.3</v>
      </c>
      <c r="AC5" s="76">
        <v>1</v>
      </c>
      <c r="AD5" s="12">
        <v>6.7947016746287406E-2</v>
      </c>
      <c r="AE5" s="12">
        <v>3.3321475106393932E-2</v>
      </c>
      <c r="AF5" s="12">
        <v>8.277960346288199E-2</v>
      </c>
      <c r="AG5" s="12">
        <v>0.13624553212506579</v>
      </c>
      <c r="AH5" s="12">
        <v>9.5104373758701982E-2</v>
      </c>
      <c r="AI5" s="12" t="s">
        <v>394</v>
      </c>
      <c r="AJ5" s="12">
        <v>6.0000000000000001E-3</v>
      </c>
      <c r="AK5" s="24">
        <v>4.7E-2</v>
      </c>
      <c r="AL5" s="12">
        <v>0.75</v>
      </c>
      <c r="AM5" s="12">
        <v>0.19600000000000001</v>
      </c>
      <c r="AN5" s="12">
        <v>2.9100000000000001E-2</v>
      </c>
      <c r="AO5" s="12">
        <v>0.16500000000000001</v>
      </c>
      <c r="AP5" s="12">
        <v>0.26</v>
      </c>
      <c r="AQ5" s="12">
        <v>0.54700000000000004</v>
      </c>
      <c r="AR5" s="12">
        <v>0.19198229618131274</v>
      </c>
      <c r="AS5" s="12">
        <v>0.21385948734807225</v>
      </c>
      <c r="AT5" s="76">
        <v>0.12</v>
      </c>
      <c r="AU5" s="76">
        <v>0.42</v>
      </c>
      <c r="AV5" s="12">
        <v>5.8673469387755105E-2</v>
      </c>
      <c r="AW5" s="11">
        <v>7.9399411896769811E-6</v>
      </c>
      <c r="AX5" s="11">
        <v>4.0816326530612256E-2</v>
      </c>
      <c r="AY5" s="85">
        <v>23.469387755102002</v>
      </c>
      <c r="AZ5" s="87"/>
      <c r="BA5" s="72">
        <v>2.4500000000000002</v>
      </c>
      <c r="BB5" s="72">
        <v>2.4500000000000002</v>
      </c>
      <c r="BC5" s="72">
        <v>2.4500000000000002</v>
      </c>
      <c r="BD5" s="72">
        <v>2.4500000000000002</v>
      </c>
      <c r="BE5" s="53">
        <v>1.6071428571428574</v>
      </c>
      <c r="BF5" s="53">
        <v>1.5</v>
      </c>
      <c r="BG5" s="53">
        <v>1</v>
      </c>
      <c r="BH5" s="53">
        <v>0.6122448979591838</v>
      </c>
      <c r="BI5" s="53">
        <v>1.6071428571428574</v>
      </c>
      <c r="BJ5" s="7">
        <v>0.5</v>
      </c>
      <c r="BK5" s="7">
        <v>0.5</v>
      </c>
      <c r="BL5" s="78">
        <v>0.98</v>
      </c>
      <c r="BM5" s="78">
        <v>2.2999999999999998</v>
      </c>
      <c r="BN5" s="14" t="s">
        <v>394</v>
      </c>
      <c r="BO5" s="78">
        <v>1</v>
      </c>
      <c r="BP5" s="14" t="s">
        <v>394</v>
      </c>
      <c r="BQ5" s="78">
        <v>1.2949999999999999</v>
      </c>
      <c r="BR5" s="14" t="s">
        <v>394</v>
      </c>
      <c r="BS5" s="78">
        <v>0.79</v>
      </c>
      <c r="BT5" s="79"/>
      <c r="BU5" s="14"/>
      <c r="BV5" s="62"/>
    </row>
    <row r="6" spans="1:74" x14ac:dyDescent="0.35">
      <c r="A6" s="8" t="s">
        <v>394</v>
      </c>
      <c r="B6" s="8">
        <v>0.3</v>
      </c>
      <c r="C6" s="56" t="s">
        <v>394</v>
      </c>
      <c r="D6" s="56" t="s">
        <v>394</v>
      </c>
      <c r="E6" s="16">
        <v>0.6</v>
      </c>
      <c r="F6" s="16" t="s">
        <v>394</v>
      </c>
      <c r="G6" s="16" t="s">
        <v>394</v>
      </c>
      <c r="H6" s="16" t="s">
        <v>394</v>
      </c>
      <c r="I6" s="50" t="s">
        <v>394</v>
      </c>
      <c r="J6" s="67" t="s">
        <v>394</v>
      </c>
      <c r="K6" s="67"/>
      <c r="L6" s="50" t="s">
        <v>394</v>
      </c>
      <c r="M6" s="50" t="s">
        <v>394</v>
      </c>
      <c r="N6" s="50" t="s">
        <v>394</v>
      </c>
      <c r="O6" s="10" t="s">
        <v>394</v>
      </c>
      <c r="P6" s="10" t="s">
        <v>394</v>
      </c>
      <c r="Q6" s="10" t="s">
        <v>394</v>
      </c>
      <c r="R6" s="10" t="s">
        <v>394</v>
      </c>
      <c r="S6" s="12" t="s">
        <v>394</v>
      </c>
      <c r="T6" s="12" t="s">
        <v>394</v>
      </c>
      <c r="U6" s="12" t="s">
        <v>394</v>
      </c>
      <c r="V6" s="12" t="s">
        <v>394</v>
      </c>
      <c r="W6" s="12" t="s">
        <v>394</v>
      </c>
      <c r="X6" s="12" t="s">
        <v>394</v>
      </c>
      <c r="Y6" s="12" t="s">
        <v>394</v>
      </c>
      <c r="Z6" s="12"/>
      <c r="AA6" s="12"/>
      <c r="AB6" s="12" t="s">
        <v>394</v>
      </c>
      <c r="AC6" s="12" t="s">
        <v>394</v>
      </c>
      <c r="AD6" s="12" t="s">
        <v>394</v>
      </c>
      <c r="AE6" s="12" t="s">
        <v>394</v>
      </c>
      <c r="AF6" s="12" t="s">
        <v>394</v>
      </c>
      <c r="AG6" s="12" t="s">
        <v>394</v>
      </c>
      <c r="AH6" s="12" t="s">
        <v>394</v>
      </c>
      <c r="AI6" s="12">
        <v>0.05</v>
      </c>
      <c r="AJ6" s="12" t="s">
        <v>394</v>
      </c>
      <c r="AK6" s="12" t="s">
        <v>394</v>
      </c>
      <c r="AL6" s="12" t="s">
        <v>394</v>
      </c>
      <c r="AM6" s="12" t="s">
        <v>394</v>
      </c>
      <c r="AN6" s="12" t="s">
        <v>394</v>
      </c>
      <c r="AO6" s="12" t="s">
        <v>394</v>
      </c>
      <c r="AP6" s="12" t="s">
        <v>394</v>
      </c>
      <c r="AQ6" s="12"/>
      <c r="AR6" s="12" t="s">
        <v>394</v>
      </c>
      <c r="AS6" s="12" t="s">
        <v>394</v>
      </c>
      <c r="AT6" s="12" t="s">
        <v>394</v>
      </c>
      <c r="AU6" s="12" t="s">
        <v>394</v>
      </c>
      <c r="AV6" s="12" t="s">
        <v>394</v>
      </c>
      <c r="AW6" s="12" t="s">
        <v>394</v>
      </c>
      <c r="AX6" s="12"/>
      <c r="AY6" s="85"/>
      <c r="AZ6" s="87">
        <v>-0.2</v>
      </c>
      <c r="BA6" s="13" t="s">
        <v>394</v>
      </c>
      <c r="BB6" s="13" t="s">
        <v>394</v>
      </c>
      <c r="BC6" s="13" t="s">
        <v>394</v>
      </c>
      <c r="BD6" s="13" t="s">
        <v>394</v>
      </c>
      <c r="BE6" s="13" t="s">
        <v>394</v>
      </c>
      <c r="BF6" s="13" t="s">
        <v>394</v>
      </c>
      <c r="BG6" s="13" t="s">
        <v>394</v>
      </c>
      <c r="BH6" s="13" t="s">
        <v>394</v>
      </c>
      <c r="BI6" s="13" t="s">
        <v>394</v>
      </c>
      <c r="BJ6" s="7" t="s">
        <v>394</v>
      </c>
      <c r="BK6" s="7" t="s">
        <v>394</v>
      </c>
      <c r="BL6" s="14" t="s">
        <v>394</v>
      </c>
      <c r="BM6" s="14" t="s">
        <v>394</v>
      </c>
      <c r="BN6" s="14" t="s">
        <v>394</v>
      </c>
      <c r="BO6" s="14" t="s">
        <v>394</v>
      </c>
      <c r="BP6" s="14" t="s">
        <v>394</v>
      </c>
      <c r="BQ6" s="14" t="s">
        <v>394</v>
      </c>
      <c r="BR6" s="14">
        <v>411</v>
      </c>
      <c r="BS6" s="14" t="s">
        <v>394</v>
      </c>
      <c r="BT6" s="79">
        <v>1.6</v>
      </c>
      <c r="BU6" s="14"/>
      <c r="BV6" s="63">
        <v>0.03</v>
      </c>
    </row>
    <row r="7" spans="1:74" x14ac:dyDescent="0.35">
      <c r="A7" s="8" t="s">
        <v>394</v>
      </c>
      <c r="B7" s="8">
        <v>0.6</v>
      </c>
      <c r="C7" s="56" t="s">
        <v>394</v>
      </c>
      <c r="D7" s="56" t="s">
        <v>394</v>
      </c>
      <c r="E7" s="16">
        <v>0.4</v>
      </c>
      <c r="F7" s="16" t="s">
        <v>394</v>
      </c>
      <c r="G7" s="16" t="s">
        <v>394</v>
      </c>
      <c r="H7" s="16" t="s">
        <v>394</v>
      </c>
      <c r="I7" s="50" t="s">
        <v>394</v>
      </c>
      <c r="J7" s="67" t="s">
        <v>394</v>
      </c>
      <c r="K7" s="67"/>
      <c r="L7" s="50" t="s">
        <v>394</v>
      </c>
      <c r="M7" s="50" t="s">
        <v>394</v>
      </c>
      <c r="N7" s="50" t="s">
        <v>394</v>
      </c>
      <c r="O7" s="10" t="s">
        <v>394</v>
      </c>
      <c r="P7" s="10" t="s">
        <v>394</v>
      </c>
      <c r="Q7" s="10" t="s">
        <v>394</v>
      </c>
      <c r="R7" s="10" t="s">
        <v>394</v>
      </c>
      <c r="S7" s="12" t="s">
        <v>394</v>
      </c>
      <c r="T7" s="12" t="s">
        <v>394</v>
      </c>
      <c r="U7" s="12" t="s">
        <v>394</v>
      </c>
      <c r="V7" s="12" t="s">
        <v>394</v>
      </c>
      <c r="W7" s="12" t="s">
        <v>394</v>
      </c>
      <c r="X7" s="12" t="s">
        <v>394</v>
      </c>
      <c r="Y7" s="12" t="s">
        <v>394</v>
      </c>
      <c r="Z7" s="12"/>
      <c r="AA7" s="12"/>
      <c r="AB7" s="12" t="s">
        <v>394</v>
      </c>
      <c r="AC7" s="12" t="s">
        <v>394</v>
      </c>
      <c r="AD7" s="12" t="s">
        <v>394</v>
      </c>
      <c r="AE7" s="12" t="s">
        <v>394</v>
      </c>
      <c r="AF7" s="12" t="s">
        <v>394</v>
      </c>
      <c r="AG7" s="12" t="s">
        <v>394</v>
      </c>
      <c r="AH7" s="12" t="s">
        <v>394</v>
      </c>
      <c r="AI7" s="12" t="s">
        <v>394</v>
      </c>
      <c r="AJ7" s="12" t="s">
        <v>394</v>
      </c>
      <c r="AK7" s="12" t="s">
        <v>394</v>
      </c>
      <c r="AL7" s="12" t="s">
        <v>394</v>
      </c>
      <c r="AM7" s="12" t="s">
        <v>394</v>
      </c>
      <c r="AN7" s="12" t="s">
        <v>394</v>
      </c>
      <c r="AO7" s="12" t="s">
        <v>394</v>
      </c>
      <c r="AP7" s="12" t="s">
        <v>394</v>
      </c>
      <c r="AQ7" s="12"/>
      <c r="AR7" s="12" t="s">
        <v>394</v>
      </c>
      <c r="AS7" s="12" t="s">
        <v>394</v>
      </c>
      <c r="AT7" s="12" t="s">
        <v>394</v>
      </c>
      <c r="AU7" s="12" t="s">
        <v>394</v>
      </c>
      <c r="AV7" s="12" t="s">
        <v>394</v>
      </c>
      <c r="AW7" s="12" t="s">
        <v>394</v>
      </c>
      <c r="AX7" s="12"/>
      <c r="AY7" s="12"/>
      <c r="AZ7" s="87">
        <v>0.2</v>
      </c>
      <c r="BA7" s="13" t="s">
        <v>394</v>
      </c>
      <c r="BB7" s="13" t="s">
        <v>394</v>
      </c>
      <c r="BC7" s="13" t="s">
        <v>394</v>
      </c>
      <c r="BD7" s="13" t="s">
        <v>394</v>
      </c>
      <c r="BE7" s="13" t="s">
        <v>394</v>
      </c>
      <c r="BF7" s="13" t="s">
        <v>394</v>
      </c>
      <c r="BG7" s="13" t="s">
        <v>394</v>
      </c>
      <c r="BH7" s="13" t="s">
        <v>394</v>
      </c>
      <c r="BI7" s="13" t="s">
        <v>394</v>
      </c>
      <c r="BJ7" s="7" t="s">
        <v>394</v>
      </c>
      <c r="BK7" s="7" t="s">
        <v>394</v>
      </c>
      <c r="BL7" s="14" t="s">
        <v>394</v>
      </c>
      <c r="BM7" s="14" t="s">
        <v>394</v>
      </c>
      <c r="BN7" s="14" t="s">
        <v>394</v>
      </c>
      <c r="BO7" s="14" t="s">
        <v>394</v>
      </c>
      <c r="BP7" s="14" t="s">
        <v>394</v>
      </c>
      <c r="BQ7" s="14" t="s">
        <v>394</v>
      </c>
      <c r="BR7" s="14">
        <v>1207</v>
      </c>
      <c r="BS7" s="14" t="s">
        <v>394</v>
      </c>
      <c r="BT7" s="79">
        <v>6.2</v>
      </c>
      <c r="BU7" s="14"/>
      <c r="BV7" s="62"/>
    </row>
    <row r="8" spans="1:74" ht="13.5" customHeight="1" x14ac:dyDescent="0.35">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Q8" s="107"/>
      <c r="BS8" s="107"/>
      <c r="BT8" s="107"/>
    </row>
    <row r="9" spans="1:74" x14ac:dyDescent="0.35">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O9" s="103"/>
      <c r="BQ9" s="108"/>
      <c r="BR9" s="104"/>
      <c r="BS9" s="108"/>
      <c r="BT9" s="108"/>
    </row>
    <row r="10" spans="1:74" x14ac:dyDescent="0.35">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O10" s="103"/>
      <c r="BQ10" s="108"/>
      <c r="BS10" s="108"/>
      <c r="BT10" s="108"/>
    </row>
    <row r="11" spans="1:74" x14ac:dyDescent="0.35">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P11" s="105"/>
      <c r="BQ11" s="107"/>
      <c r="BS11" s="107"/>
      <c r="BT11" s="107"/>
    </row>
    <row r="12" spans="1:74" x14ac:dyDescent="0.35">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Q12" s="108"/>
      <c r="BS12" s="108"/>
      <c r="BT12" s="108"/>
    </row>
    <row r="13" spans="1:74" x14ac:dyDescent="0.35">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Q13" s="108"/>
      <c r="BS13" s="108"/>
      <c r="BT13" s="108"/>
    </row>
    <row r="14" spans="1:74" x14ac:dyDescent="0.35">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Q14" s="107"/>
      <c r="BS14" s="107"/>
      <c r="BT14" s="107"/>
    </row>
    <row r="15" spans="1:74" x14ac:dyDescent="0.35">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row>
    <row r="16" spans="1:74" x14ac:dyDescent="0.35">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row>
    <row r="17" spans="12:64" x14ac:dyDescent="0.35">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row>
    <row r="18" spans="12:64" x14ac:dyDescent="0.35">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row>
    <row r="19" spans="12:64" x14ac:dyDescent="0.35">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row>
    <row r="20" spans="12:64" x14ac:dyDescent="0.35">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30"/>
  <sheetViews>
    <sheetView tabSelected="1" topLeftCell="AI1" workbookViewId="0">
      <selection activeCell="J3" sqref="J3"/>
    </sheetView>
  </sheetViews>
  <sheetFormatPr defaultRowHeight="14.5" x14ac:dyDescent="0.35"/>
  <cols>
    <col min="1" max="3" width="8.7265625" style="21"/>
    <col min="4" max="4" width="9.81640625" style="21" bestFit="1" customWidth="1"/>
    <col min="5" max="12" width="8.7265625" style="21"/>
    <col min="13" max="13" width="10.08984375" style="21" bestFit="1" customWidth="1"/>
    <col min="14" max="26" width="8.7265625" style="21"/>
    <col min="27" max="27" width="8.7265625" style="84"/>
    <col min="28" max="30" width="8.7265625" style="21"/>
    <col min="31" max="31" width="8.7265625" style="58"/>
    <col min="32" max="37" width="8.7265625" style="21"/>
    <col min="38" max="38" width="8.7265625" style="58"/>
    <col min="39" max="40" width="8.7265625" style="21"/>
    <col min="41" max="41" width="8.7265625" style="21" customWidth="1"/>
    <col min="42" max="53" width="8.7265625" style="21"/>
  </cols>
  <sheetData>
    <row r="1" spans="1:53" ht="52" x14ac:dyDescent="0.35">
      <c r="A1" s="28" t="s">
        <v>314</v>
      </c>
      <c r="B1" s="28" t="s">
        <v>32</v>
      </c>
      <c r="C1" s="28" t="s">
        <v>33</v>
      </c>
      <c r="D1" s="28" t="s">
        <v>407</v>
      </c>
      <c r="E1" s="28" t="s">
        <v>166</v>
      </c>
      <c r="F1" s="27" t="s">
        <v>449</v>
      </c>
      <c r="G1" s="28" t="s">
        <v>340</v>
      </c>
      <c r="H1" s="43" t="s">
        <v>372</v>
      </c>
      <c r="I1" s="43" t="s">
        <v>378</v>
      </c>
      <c r="J1" s="44" t="s">
        <v>373</v>
      </c>
      <c r="K1" s="44" t="s">
        <v>377</v>
      </c>
      <c r="L1" s="45" t="s">
        <v>409</v>
      </c>
      <c r="M1" s="45" t="s">
        <v>376</v>
      </c>
      <c r="N1" s="97" t="s">
        <v>437</v>
      </c>
      <c r="O1" s="97" t="s">
        <v>434</v>
      </c>
      <c r="P1" s="46" t="s">
        <v>374</v>
      </c>
      <c r="Q1" s="46" t="s">
        <v>375</v>
      </c>
      <c r="R1" s="27" t="s">
        <v>382</v>
      </c>
      <c r="S1" s="27" t="s">
        <v>383</v>
      </c>
      <c r="T1" s="27" t="s">
        <v>384</v>
      </c>
      <c r="U1" s="27" t="s">
        <v>385</v>
      </c>
      <c r="V1" s="74" t="s">
        <v>176</v>
      </c>
      <c r="W1" s="74" t="s">
        <v>404</v>
      </c>
      <c r="X1" s="74" t="s">
        <v>355</v>
      </c>
      <c r="Y1" s="74" t="s">
        <v>405</v>
      </c>
      <c r="Z1" s="47" t="s">
        <v>34</v>
      </c>
      <c r="AA1" s="82" t="s">
        <v>396</v>
      </c>
      <c r="AB1" s="47" t="s">
        <v>386</v>
      </c>
      <c r="AC1" s="73" t="s">
        <v>410</v>
      </c>
      <c r="AD1" s="47" t="s">
        <v>13</v>
      </c>
      <c r="AE1" s="73" t="s">
        <v>403</v>
      </c>
      <c r="AF1" s="26" t="s">
        <v>387</v>
      </c>
      <c r="AG1" s="26" t="s">
        <v>379</v>
      </c>
      <c r="AH1" s="26" t="s">
        <v>380</v>
      </c>
      <c r="AI1" s="29" t="s">
        <v>339</v>
      </c>
      <c r="AJ1" s="29" t="s">
        <v>381</v>
      </c>
      <c r="AK1" s="30" t="s">
        <v>167</v>
      </c>
      <c r="AL1" s="59" t="s">
        <v>389</v>
      </c>
      <c r="AM1" s="29" t="s">
        <v>337</v>
      </c>
      <c r="AN1" s="101" t="s">
        <v>338</v>
      </c>
      <c r="AO1" s="27" t="s">
        <v>180</v>
      </c>
      <c r="AP1" s="27" t="s">
        <v>438</v>
      </c>
      <c r="AQ1" s="30" t="s">
        <v>181</v>
      </c>
      <c r="AR1" s="30" t="s">
        <v>450</v>
      </c>
      <c r="AS1" s="29" t="s">
        <v>362</v>
      </c>
      <c r="AT1" s="29" t="s">
        <v>364</v>
      </c>
      <c r="AU1" s="30" t="s">
        <v>365</v>
      </c>
      <c r="AV1" s="30" t="s">
        <v>366</v>
      </c>
      <c r="AW1" s="30" t="s">
        <v>451</v>
      </c>
      <c r="AX1" s="29" t="s">
        <v>363</v>
      </c>
      <c r="AY1" s="29" t="s">
        <v>388</v>
      </c>
      <c r="AZ1" s="30" t="s">
        <v>367</v>
      </c>
      <c r="BA1" s="30" t="s">
        <v>368</v>
      </c>
    </row>
    <row r="2" spans="1:53" x14ac:dyDescent="0.35">
      <c r="A2" s="31" t="s">
        <v>298</v>
      </c>
      <c r="B2" s="28" t="s">
        <v>112</v>
      </c>
      <c r="C2" s="20" t="s">
        <v>113</v>
      </c>
      <c r="D2" s="40">
        <v>3</v>
      </c>
      <c r="E2" s="32">
        <v>4103.2589659958321</v>
      </c>
      <c r="F2" s="32">
        <v>4046.9314671067159</v>
      </c>
      <c r="G2" s="32">
        <v>298.64462279999998</v>
      </c>
      <c r="H2" s="33">
        <v>544.73976664048689</v>
      </c>
      <c r="I2" s="34">
        <v>0.41</v>
      </c>
      <c r="J2" s="36">
        <v>6.2372479503013132</v>
      </c>
      <c r="K2" s="34">
        <v>0.7</v>
      </c>
      <c r="L2" s="36">
        <v>6.303340926367488</v>
      </c>
      <c r="M2" s="34">
        <v>0.7</v>
      </c>
      <c r="N2" s="36">
        <v>2.3808236401841927</v>
      </c>
      <c r="O2" s="34">
        <v>0.56736231810017135</v>
      </c>
      <c r="P2" s="36">
        <f>0.0105226104632008*H2</f>
        <v>5.7320843681727496</v>
      </c>
      <c r="Q2" s="37">
        <v>1.28422114329265</v>
      </c>
      <c r="R2" s="39">
        <v>84.729917562610424</v>
      </c>
      <c r="S2" s="38">
        <v>0.32921195826863514</v>
      </c>
      <c r="T2" s="39">
        <v>940.46571150075624</v>
      </c>
      <c r="U2" s="38">
        <v>0.33805034824186447</v>
      </c>
      <c r="V2" s="38">
        <f>VLOOKUP(B2,[3]Sheet11!$A:$C,2,FALSE)</f>
        <v>0.11827271507180244</v>
      </c>
      <c r="W2" s="38">
        <f>VLOOKUP(B2,[3]Sheet11!$A:$C,3,FALSE)</f>
        <v>0.21593909912521889</v>
      </c>
      <c r="X2" s="38">
        <v>0.02</v>
      </c>
      <c r="Y2" s="38">
        <v>5.1020408163265302E-3</v>
      </c>
      <c r="Z2" s="20">
        <v>20.839479411641371</v>
      </c>
      <c r="AA2" s="83">
        <v>0.54276893134907389</v>
      </c>
      <c r="AB2" s="20">
        <v>43.543890004190793</v>
      </c>
      <c r="AC2" s="37">
        <v>9.6997788844817336E-3</v>
      </c>
      <c r="AD2" s="20">
        <v>23.232693595330336</v>
      </c>
      <c r="AE2" s="35">
        <v>0.12600242844623391</v>
      </c>
      <c r="AF2" s="20">
        <v>6402.5461784879035</v>
      </c>
      <c r="AG2" s="20">
        <v>4964.6329003004557</v>
      </c>
      <c r="AH2" s="20">
        <v>8855.3886778465603</v>
      </c>
      <c r="AI2" s="20">
        <v>110.84556102288978</v>
      </c>
      <c r="AJ2" s="20">
        <v>0.22</v>
      </c>
      <c r="AK2" s="40">
        <v>874.31241072418879</v>
      </c>
      <c r="AL2" s="60">
        <v>1.0135000000000001</v>
      </c>
      <c r="AM2" s="32">
        <f t="shared" ref="AM2:AM33" si="0">IF(C2="Low income",1752,IF(C2="Lower middle income",1843,IF(C2="Upper middle income",2844,0)))</f>
        <v>2844</v>
      </c>
      <c r="AN2" s="32">
        <f t="shared" ref="AN2:AN33" si="1">0.0431907243877465*F2*(1/(1-(40%+17%)/2))*(1/(1-48%))</f>
        <v>470.11807856886702</v>
      </c>
      <c r="AO2" s="39">
        <f t="shared" ref="AO2:AO33" si="2">IF(C2="Upper middle income",37.7592117799284*R2,28.4485042532439*R2)</f>
        <v>3199.3349013424818</v>
      </c>
      <c r="AP2" s="38">
        <v>0.28345486800777348</v>
      </c>
      <c r="AQ2" s="32">
        <v>4022.6</v>
      </c>
      <c r="AR2" s="32">
        <f>AK2*EXP(-1.28*AL2)</f>
        <v>238.92692717077099</v>
      </c>
      <c r="AS2" s="32">
        <f t="shared" ref="AS2:AS33" si="3">IF(C2="Low income",428,IF(C2="Lower middle income",450,IF(C2="Upper middle income",694,0)))</f>
        <v>694</v>
      </c>
      <c r="AT2" s="32">
        <f t="shared" ref="AT2:AT33" si="4">0.0152659614863032*F2*(1/(1-17%))*(1/(1-48%))</f>
        <v>143.14249285115761</v>
      </c>
      <c r="AU2" s="32">
        <f>AO2*EXP(-1.28*AP2)</f>
        <v>2225.8095982615796</v>
      </c>
      <c r="AV2" s="32">
        <v>473.2</v>
      </c>
      <c r="AW2" s="32">
        <f>AK2*EXP(1.28*AL2)</f>
        <v>3199.3974082292466</v>
      </c>
      <c r="AX2" s="32">
        <f t="shared" ref="AX2:AX33" si="5">IF(C2="Low income",7180,IF(C2="Lower middle income",7554,IF(C2="Upper middle income",11657,0)))</f>
        <v>11657</v>
      </c>
      <c r="AY2" s="32">
        <f t="shared" ref="AY2:AY33" si="6">0.237334038444589*F2*(1/(1-40%))*(1/(1-48%))</f>
        <v>3078.4441935798786</v>
      </c>
      <c r="AZ2" s="32">
        <f>AO2*EXP(1.28*AP2)</f>
        <v>4598.661008085558</v>
      </c>
      <c r="BA2" s="32">
        <v>7572</v>
      </c>
    </row>
    <row r="3" spans="1:53" x14ac:dyDescent="0.35">
      <c r="A3" s="31" t="s">
        <v>236</v>
      </c>
      <c r="B3" s="28" t="s">
        <v>116</v>
      </c>
      <c r="C3" s="20" t="s">
        <v>113</v>
      </c>
      <c r="D3" s="40">
        <v>3</v>
      </c>
      <c r="E3" s="32">
        <v>4426.0006370628125</v>
      </c>
      <c r="F3" s="32">
        <v>4425.9705910742014</v>
      </c>
      <c r="G3" s="32">
        <v>248.03958130000001</v>
      </c>
      <c r="H3" s="33">
        <v>571.35375210900622</v>
      </c>
      <c r="I3" s="34">
        <v>0.41</v>
      </c>
      <c r="J3" s="36">
        <v>6.4392466547783904</v>
      </c>
      <c r="K3" s="34">
        <v>0.7</v>
      </c>
      <c r="L3" s="36">
        <v>6.5355002812102327</v>
      </c>
      <c r="M3" s="34">
        <v>0.7</v>
      </c>
      <c r="N3" s="36">
        <v>2.4213431984717593</v>
      </c>
      <c r="O3" s="34">
        <v>0.56736231810017135</v>
      </c>
      <c r="P3" s="36">
        <f t="shared" ref="P3:P66" si="7">0.0105226104632008*H3</f>
        <v>6.0121329701312654</v>
      </c>
      <c r="Q3" s="37">
        <v>1.28422114329265</v>
      </c>
      <c r="R3" s="39">
        <v>66.544198089624146</v>
      </c>
      <c r="S3" s="38">
        <v>0.32921195826863514</v>
      </c>
      <c r="T3" s="39">
        <v>761.82092076634467</v>
      </c>
      <c r="U3" s="38">
        <v>0.33805034824186447</v>
      </c>
      <c r="V3" s="38">
        <f>VLOOKUP(B3,[3]Sheet11!$A:$C,2,FALSE)</f>
        <v>0.31889763779527558</v>
      </c>
      <c r="W3" s="38">
        <f>VLOOKUP(B3,[3]Sheet11!$A:$C,3,FALSE)</f>
        <v>0.14663796116675654</v>
      </c>
      <c r="X3" s="38">
        <v>0.1</v>
      </c>
      <c r="Y3" s="38">
        <v>3.3163265306122451E-2</v>
      </c>
      <c r="Z3" s="20">
        <v>19.016223653283738</v>
      </c>
      <c r="AA3" s="83">
        <v>0.66607744468442431</v>
      </c>
      <c r="AB3" s="20">
        <v>27.918927502363463</v>
      </c>
      <c r="AC3" s="37">
        <v>0.15169594773067499</v>
      </c>
      <c r="AD3" s="20">
        <v>21.233921958704741</v>
      </c>
      <c r="AE3" s="35">
        <v>0.15382735275666304</v>
      </c>
      <c r="AF3" s="20">
        <v>935.49633417573671</v>
      </c>
      <c r="AG3" s="20">
        <v>357.90973095370452</v>
      </c>
      <c r="AH3" s="20">
        <v>2445.1790928518853</v>
      </c>
      <c r="AI3" s="20">
        <v>114.63524296547799</v>
      </c>
      <c r="AJ3" s="20">
        <v>0.22</v>
      </c>
      <c r="AK3" s="40">
        <v>694.55036326534082</v>
      </c>
      <c r="AL3" s="60">
        <v>1.0135000000000001</v>
      </c>
      <c r="AM3" s="32">
        <f t="shared" si="0"/>
        <v>2844</v>
      </c>
      <c r="AN3" s="32">
        <f t="shared" si="1"/>
        <v>514.14974703431233</v>
      </c>
      <c r="AO3" s="39">
        <f t="shared" si="2"/>
        <v>2512.6564683916249</v>
      </c>
      <c r="AP3" s="38">
        <v>0.28345486800777348</v>
      </c>
      <c r="AQ3" s="32">
        <v>4022.6</v>
      </c>
      <c r="AR3" s="32">
        <f t="shared" ref="AR3:AR66" si="8">AK3*EXP(-1.28*AL3)</f>
        <v>189.80261749101524</v>
      </c>
      <c r="AS3" s="32">
        <f t="shared" si="3"/>
        <v>694</v>
      </c>
      <c r="AT3" s="32">
        <f t="shared" si="4"/>
        <v>156.54934333375664</v>
      </c>
      <c r="AU3" s="32">
        <f t="shared" ref="AU3:AU66" si="9">AO3*EXP(-1.28*AP3)</f>
        <v>1748.0804782685789</v>
      </c>
      <c r="AV3" s="32">
        <v>473.2</v>
      </c>
      <c r="AW3" s="32">
        <f t="shared" ref="AW3:AW66" si="10">AK3*EXP(1.28*AL3)</f>
        <v>2541.5888015077162</v>
      </c>
      <c r="AX3" s="32">
        <f t="shared" si="5"/>
        <v>11657</v>
      </c>
      <c r="AY3" s="32">
        <f t="shared" si="6"/>
        <v>3366.7739564635413</v>
      </c>
      <c r="AZ3" s="32">
        <f t="shared" ref="AZ3:AZ66" si="11">AO3*EXP(1.28*AP3)</f>
        <v>3611.6429458691441</v>
      </c>
      <c r="BA3" s="32">
        <v>7572</v>
      </c>
    </row>
    <row r="4" spans="1:53" x14ac:dyDescent="0.35">
      <c r="A4" s="31" t="s">
        <v>242</v>
      </c>
      <c r="B4" s="28" t="s">
        <v>119</v>
      </c>
      <c r="C4" s="20" t="s">
        <v>113</v>
      </c>
      <c r="D4" s="40">
        <v>3</v>
      </c>
      <c r="E4" s="32">
        <v>4646.6127232144954</v>
      </c>
      <c r="F4" s="32">
        <v>4646.5379214191871</v>
      </c>
      <c r="G4" s="32">
        <v>186.36376953000001</v>
      </c>
      <c r="H4" s="33">
        <v>589.13366035454555</v>
      </c>
      <c r="I4" s="34">
        <v>0.41</v>
      </c>
      <c r="J4" s="36">
        <v>6.5741951928531783</v>
      </c>
      <c r="K4" s="34">
        <v>0.7</v>
      </c>
      <c r="L4" s="36">
        <v>6.6905981350183463</v>
      </c>
      <c r="M4" s="34">
        <v>0.7</v>
      </c>
      <c r="N4" s="36">
        <v>2.4484129520550759</v>
      </c>
      <c r="O4" s="34">
        <v>0.56736231810017135</v>
      </c>
      <c r="P4" s="36">
        <f t="shared" si="7"/>
        <v>6.1992240186705274</v>
      </c>
      <c r="Q4" s="37">
        <v>1.28422114329265</v>
      </c>
      <c r="R4" s="39">
        <v>95.423810979757121</v>
      </c>
      <c r="S4" s="38">
        <v>0.32921195826863514</v>
      </c>
      <c r="T4" s="39">
        <v>1021.9373679157572</v>
      </c>
      <c r="U4" s="38">
        <v>0.33805034824186447</v>
      </c>
      <c r="V4" s="38">
        <f>VLOOKUP(B4,[3]Sheet11!$A:$C,2,FALSE)</f>
        <v>0.33587471667010099</v>
      </c>
      <c r="W4" s="38">
        <f>VLOOKUP(B4,[3]Sheet11!$A:$C,3,FALSE)</f>
        <v>0.17245981825809656</v>
      </c>
      <c r="X4" s="38">
        <v>0.08</v>
      </c>
      <c r="Y4" s="38">
        <v>1.0204081632653064E-2</v>
      </c>
      <c r="Z4" s="20">
        <v>19.48865639764475</v>
      </c>
      <c r="AA4" s="83">
        <v>0.53559639841314788</v>
      </c>
      <c r="AB4" s="20">
        <v>41.491712844446326</v>
      </c>
      <c r="AC4" s="37">
        <v>2.2210066926289018E-2</v>
      </c>
      <c r="AD4" s="20">
        <v>26.338515458720579</v>
      </c>
      <c r="AE4" s="35">
        <v>0.1620481673947004</v>
      </c>
      <c r="AF4" s="20">
        <v>984.34234008518899</v>
      </c>
      <c r="AG4" s="20">
        <v>461.45180433511888</v>
      </c>
      <c r="AH4" s="20">
        <v>2099.7422339272566</v>
      </c>
      <c r="AI4" s="20">
        <v>116.39067139093063</v>
      </c>
      <c r="AJ4" s="20">
        <v>0.22</v>
      </c>
      <c r="AK4" s="40">
        <v>487.28295474978722</v>
      </c>
      <c r="AL4" s="60">
        <v>1.0135000000000001</v>
      </c>
      <c r="AM4" s="32">
        <f t="shared" si="0"/>
        <v>2844</v>
      </c>
      <c r="AN4" s="32">
        <f t="shared" si="1"/>
        <v>539.77229349442882</v>
      </c>
      <c r="AO4" s="39">
        <f t="shared" si="2"/>
        <v>3603.1278876325059</v>
      </c>
      <c r="AP4" s="38">
        <v>0.28345486800777348</v>
      </c>
      <c r="AQ4" s="32">
        <v>4022.6</v>
      </c>
      <c r="AR4" s="32">
        <f t="shared" si="8"/>
        <v>133.16180533755229</v>
      </c>
      <c r="AS4" s="32">
        <f t="shared" si="3"/>
        <v>694</v>
      </c>
      <c r="AT4" s="32">
        <f t="shared" si="4"/>
        <v>164.35094752787916</v>
      </c>
      <c r="AU4" s="32">
        <f t="shared" si="9"/>
        <v>2506.7324563899701</v>
      </c>
      <c r="AV4" s="32">
        <v>473.2</v>
      </c>
      <c r="AW4" s="32">
        <f t="shared" si="10"/>
        <v>1783.129009011134</v>
      </c>
      <c r="AX4" s="32">
        <f t="shared" si="5"/>
        <v>11657</v>
      </c>
      <c r="AY4" s="32">
        <f t="shared" si="6"/>
        <v>3534.556441270327</v>
      </c>
      <c r="AZ4" s="32">
        <f t="shared" si="11"/>
        <v>5179.0650978890917</v>
      </c>
      <c r="BA4" s="32">
        <v>7572</v>
      </c>
    </row>
    <row r="5" spans="1:53" x14ac:dyDescent="0.35">
      <c r="A5" s="31" t="s">
        <v>264</v>
      </c>
      <c r="B5" s="28" t="s">
        <v>120</v>
      </c>
      <c r="C5" s="20" t="s">
        <v>113</v>
      </c>
      <c r="D5" s="40">
        <v>3</v>
      </c>
      <c r="E5" s="32">
        <v>4775.3774539012984</v>
      </c>
      <c r="F5" s="32">
        <v>4770.8353427473849</v>
      </c>
      <c r="G5" s="32">
        <v>202.30967712</v>
      </c>
      <c r="H5" s="33">
        <v>599.36683772548997</v>
      </c>
      <c r="I5" s="34">
        <v>0.41</v>
      </c>
      <c r="J5" s="36">
        <v>6.6518644534026699</v>
      </c>
      <c r="K5" s="34">
        <v>0.7</v>
      </c>
      <c r="L5" s="36">
        <v>6.7798642789125037</v>
      </c>
      <c r="M5" s="34">
        <v>0.7</v>
      </c>
      <c r="N5" s="36">
        <v>2.4639928744022743</v>
      </c>
      <c r="O5" s="34">
        <v>0.56736231810017135</v>
      </c>
      <c r="P5" s="36">
        <f t="shared" si="7"/>
        <v>6.3069037579458174</v>
      </c>
      <c r="Q5" s="37">
        <v>1.28422114329265</v>
      </c>
      <c r="R5" s="39">
        <v>121.98338986561535</v>
      </c>
      <c r="S5" s="38">
        <v>0.32921195826863514</v>
      </c>
      <c r="T5" s="39">
        <v>1268.432003078005</v>
      </c>
      <c r="U5" s="38">
        <v>0.33805034824186447</v>
      </c>
      <c r="V5" s="38">
        <f>VLOOKUP(B5,[3]Sheet11!$A:$C,2,FALSE)</f>
        <v>0.17904281505643352</v>
      </c>
      <c r="W5" s="38">
        <f>VLOOKUP(B5,[3]Sheet11!$A:$C,3,FALSE)</f>
        <v>0.22392689805203322</v>
      </c>
      <c r="X5" s="38">
        <v>0.09</v>
      </c>
      <c r="Y5" s="38">
        <v>7.6530612244897957E-3</v>
      </c>
      <c r="Z5" s="20">
        <v>19.763048624107089</v>
      </c>
      <c r="AA5" s="83">
        <v>0.60720615462761984</v>
      </c>
      <c r="AB5" s="20">
        <v>46.13644879624335</v>
      </c>
      <c r="AC5" s="37">
        <v>5.4147258428014662E-3</v>
      </c>
      <c r="AD5" s="20">
        <v>22.391925749045114</v>
      </c>
      <c r="AE5" s="35">
        <v>0.14786772023165462</v>
      </c>
      <c r="AF5" s="20">
        <v>2868.0475397554878</v>
      </c>
      <c r="AG5" s="20">
        <v>1626.0494217561379</v>
      </c>
      <c r="AH5" s="20">
        <v>5058.7002954767077</v>
      </c>
      <c r="AI5" s="20">
        <v>118.56826994647948</v>
      </c>
      <c r="AJ5" s="20">
        <v>0.22</v>
      </c>
      <c r="AK5" s="40">
        <v>539.49013241303476</v>
      </c>
      <c r="AL5" s="60">
        <v>1.0135000000000001</v>
      </c>
      <c r="AM5" s="32">
        <f t="shared" si="0"/>
        <v>2844</v>
      </c>
      <c r="AN5" s="32">
        <f t="shared" si="1"/>
        <v>554.21149647101242</v>
      </c>
      <c r="AO5" s="39">
        <f t="shared" si="2"/>
        <v>4605.9966515693413</v>
      </c>
      <c r="AP5" s="38">
        <v>0.28345486800777348</v>
      </c>
      <c r="AQ5" s="32">
        <v>4022.6</v>
      </c>
      <c r="AR5" s="32">
        <f t="shared" si="8"/>
        <v>147.42867423056771</v>
      </c>
      <c r="AS5" s="32">
        <f t="shared" si="3"/>
        <v>694</v>
      </c>
      <c r="AT5" s="32">
        <f t="shared" si="4"/>
        <v>168.74742493020321</v>
      </c>
      <c r="AU5" s="32">
        <f t="shared" si="9"/>
        <v>3204.4383825906557</v>
      </c>
      <c r="AV5" s="32">
        <v>473.2</v>
      </c>
      <c r="AW5" s="32">
        <f t="shared" si="10"/>
        <v>1974.1722869721625</v>
      </c>
      <c r="AX5" s="32">
        <f t="shared" si="5"/>
        <v>11657</v>
      </c>
      <c r="AY5" s="32">
        <f t="shared" si="6"/>
        <v>3629.1077520782424</v>
      </c>
      <c r="AZ5" s="32">
        <f t="shared" si="11"/>
        <v>6620.5689176386568</v>
      </c>
      <c r="BA5" s="32">
        <v>7572</v>
      </c>
    </row>
    <row r="6" spans="1:53" x14ac:dyDescent="0.35">
      <c r="A6" s="31" t="s">
        <v>285</v>
      </c>
      <c r="B6" s="28" t="s">
        <v>122</v>
      </c>
      <c r="C6" s="20" t="s">
        <v>113</v>
      </c>
      <c r="D6" s="40">
        <v>3</v>
      </c>
      <c r="E6" s="32">
        <v>4865.5577647086384</v>
      </c>
      <c r="F6" s="32">
        <v>4919.1889554802638</v>
      </c>
      <c r="G6" s="32">
        <v>379.54028319999998</v>
      </c>
      <c r="H6" s="33">
        <v>606.47292196236344</v>
      </c>
      <c r="I6" s="34">
        <v>0.41</v>
      </c>
      <c r="J6" s="36">
        <v>6.70579924687625</v>
      </c>
      <c r="K6" s="34">
        <v>0.7</v>
      </c>
      <c r="L6" s="36">
        <v>6.841852136155536</v>
      </c>
      <c r="M6" s="34">
        <v>0.7</v>
      </c>
      <c r="N6" s="36">
        <v>2.4748118250165261</v>
      </c>
      <c r="O6" s="34">
        <v>0.56736231810017135</v>
      </c>
      <c r="P6" s="36">
        <f t="shared" si="7"/>
        <v>6.381678314289128</v>
      </c>
      <c r="Q6" s="37">
        <v>1.28422114329265</v>
      </c>
      <c r="R6" s="39">
        <v>99.80420182814801</v>
      </c>
      <c r="S6" s="38">
        <v>0.32921195826863514</v>
      </c>
      <c r="T6" s="39">
        <v>1071.3641592640929</v>
      </c>
      <c r="U6" s="38">
        <v>0.33805034824186447</v>
      </c>
      <c r="V6" s="38">
        <f>VLOOKUP(B6,[3]Sheet11!$A:$C,2,FALSE)</f>
        <v>0.28281304981651839</v>
      </c>
      <c r="W6" s="38">
        <f>VLOOKUP(B6,[3]Sheet11!$A:$C,3,FALSE)</f>
        <v>0.21162509394509474</v>
      </c>
      <c r="X6" s="38">
        <v>0.24</v>
      </c>
      <c r="Y6" s="38">
        <v>5.3571428571428568E-2</v>
      </c>
      <c r="Z6" s="20">
        <v>18.837108229588349</v>
      </c>
      <c r="AA6" s="83">
        <v>0.55405089508638083</v>
      </c>
      <c r="AB6" s="20">
        <v>41.796105294861071</v>
      </c>
      <c r="AC6" s="37">
        <v>7.8840444257643888E-3</v>
      </c>
      <c r="AD6" s="20">
        <v>20.782259628883136</v>
      </c>
      <c r="AE6" s="35">
        <v>0.16619196154984484</v>
      </c>
      <c r="AF6" s="20">
        <v>3853.0138690820627</v>
      </c>
      <c r="AG6" s="20">
        <v>3079.1177803771388</v>
      </c>
      <c r="AH6" s="20">
        <v>4912.8476124796161</v>
      </c>
      <c r="AI6" s="20">
        <v>143.30752677607657</v>
      </c>
      <c r="AJ6" s="20">
        <v>0.22409977005244111</v>
      </c>
      <c r="AK6" s="40">
        <v>1176.8605862654088</v>
      </c>
      <c r="AL6" s="60">
        <v>1.0135000000000001</v>
      </c>
      <c r="AM6" s="32">
        <f t="shared" si="0"/>
        <v>2844</v>
      </c>
      <c r="AN6" s="32">
        <f t="shared" si="1"/>
        <v>571.44522428024391</v>
      </c>
      <c r="AO6" s="39">
        <f t="shared" si="2"/>
        <v>3768.5279933557576</v>
      </c>
      <c r="AP6" s="38">
        <v>0.28345486800777348</v>
      </c>
      <c r="AQ6" s="32">
        <v>4022.6</v>
      </c>
      <c r="AR6" s="32">
        <f t="shared" si="8"/>
        <v>321.60550409193331</v>
      </c>
      <c r="AS6" s="32">
        <f t="shared" si="3"/>
        <v>694</v>
      </c>
      <c r="AT6" s="32">
        <f t="shared" si="4"/>
        <v>173.99478484293277</v>
      </c>
      <c r="AU6" s="32">
        <f t="shared" si="9"/>
        <v>2621.8029801784655</v>
      </c>
      <c r="AV6" s="32">
        <v>473.2</v>
      </c>
      <c r="AW6" s="32">
        <f t="shared" si="10"/>
        <v>4306.5209453288744</v>
      </c>
      <c r="AX6" s="32">
        <f t="shared" si="5"/>
        <v>11657</v>
      </c>
      <c r="AY6" s="32">
        <f t="shared" si="6"/>
        <v>3741.958271397918</v>
      </c>
      <c r="AZ6" s="32">
        <f t="shared" si="11"/>
        <v>5416.8079539444489</v>
      </c>
      <c r="BA6" s="32">
        <v>7572</v>
      </c>
    </row>
    <row r="7" spans="1:53" x14ac:dyDescent="0.35">
      <c r="A7" s="31" t="s">
        <v>257</v>
      </c>
      <c r="B7" s="28" t="s">
        <v>123</v>
      </c>
      <c r="C7" s="20" t="s">
        <v>113</v>
      </c>
      <c r="D7" s="40">
        <v>3</v>
      </c>
      <c r="E7" s="32">
        <v>4869.1342262124235</v>
      </c>
      <c r="F7" s="32">
        <v>4869.1342262124235</v>
      </c>
      <c r="G7" s="32">
        <v>459.56277466</v>
      </c>
      <c r="H7" s="33">
        <v>606.75373278669736</v>
      </c>
      <c r="I7" s="34">
        <v>0.41</v>
      </c>
      <c r="J7" s="36">
        <v>6.7079305857839664</v>
      </c>
      <c r="K7" s="34">
        <v>0.7</v>
      </c>
      <c r="L7" s="36">
        <v>6.8443017076369408</v>
      </c>
      <c r="M7" s="34">
        <v>0.7</v>
      </c>
      <c r="N7" s="36">
        <v>2.4752393570213753</v>
      </c>
      <c r="O7" s="34">
        <v>0.56736231810017135</v>
      </c>
      <c r="P7" s="36">
        <f t="shared" si="7"/>
        <v>6.3846331772074443</v>
      </c>
      <c r="Q7" s="37">
        <v>1.28422114329265</v>
      </c>
      <c r="R7" s="39">
        <v>108.6233716852917</v>
      </c>
      <c r="S7" s="38">
        <v>0.32921195826863514</v>
      </c>
      <c r="T7" s="39">
        <v>1134.8949849229091</v>
      </c>
      <c r="U7" s="38">
        <v>0.33805034824186447</v>
      </c>
      <c r="V7" s="38">
        <f>VLOOKUP(B7,[3]Sheet11!$A:$C,2,FALSE)</f>
        <v>0.25478260869565217</v>
      </c>
      <c r="W7" s="38">
        <f>VLOOKUP(B7,[3]Sheet11!$A:$C,3,FALSE)</f>
        <v>0.13717319976409864</v>
      </c>
      <c r="X7" s="38">
        <v>0.2</v>
      </c>
      <c r="Y7" s="38">
        <v>3.3163265306122451E-2</v>
      </c>
      <c r="Z7" s="20">
        <v>19.0942945896171</v>
      </c>
      <c r="AA7" s="83">
        <v>0.59023565550764989</v>
      </c>
      <c r="AB7" s="20">
        <v>27.209668784890354</v>
      </c>
      <c r="AC7" s="37">
        <v>2.9222884377742463E-2</v>
      </c>
      <c r="AD7" s="20">
        <v>21.49181019370193</v>
      </c>
      <c r="AE7" s="35">
        <v>0.12322411981430262</v>
      </c>
      <c r="AF7" s="20">
        <v>2111.1157137933883</v>
      </c>
      <c r="AG7" s="20">
        <v>1249.5679956851534</v>
      </c>
      <c r="AH7" s="20">
        <v>3566.68030264463</v>
      </c>
      <c r="AI7" s="20">
        <v>121.16818920365824</v>
      </c>
      <c r="AJ7" s="20">
        <v>0.2124768170752816</v>
      </c>
      <c r="AK7" s="40">
        <v>1491.864085019678</v>
      </c>
      <c r="AL7" s="60">
        <v>1.0135000000000001</v>
      </c>
      <c r="AM7" s="32">
        <f t="shared" si="0"/>
        <v>2844</v>
      </c>
      <c r="AN7" s="32">
        <f t="shared" si="1"/>
        <v>565.63053892222729</v>
      </c>
      <c r="AO7" s="39">
        <f t="shared" si="2"/>
        <v>4101.5328957148076</v>
      </c>
      <c r="AP7" s="38">
        <v>0.28345486800777348</v>
      </c>
      <c r="AQ7" s="32">
        <v>4022.6</v>
      </c>
      <c r="AR7" s="32">
        <f t="shared" si="8"/>
        <v>407.68779811205309</v>
      </c>
      <c r="AS7" s="32">
        <f t="shared" si="3"/>
        <v>694</v>
      </c>
      <c r="AT7" s="32">
        <f t="shared" si="4"/>
        <v>172.22431781510565</v>
      </c>
      <c r="AU7" s="32">
        <f t="shared" si="9"/>
        <v>2853.4778534866377</v>
      </c>
      <c r="AV7" s="32">
        <v>473.2</v>
      </c>
      <c r="AW7" s="32">
        <f t="shared" si="10"/>
        <v>5459.2226171063339</v>
      </c>
      <c r="AX7" s="32">
        <f t="shared" si="5"/>
        <v>11657</v>
      </c>
      <c r="AY7" s="32">
        <f t="shared" si="6"/>
        <v>3703.8823385761643</v>
      </c>
      <c r="AZ7" s="32">
        <f t="shared" si="11"/>
        <v>5895.4626453733827</v>
      </c>
      <c r="BA7" s="32">
        <v>7572</v>
      </c>
    </row>
    <row r="8" spans="1:53" x14ac:dyDescent="0.35">
      <c r="A8" s="31" t="s">
        <v>259</v>
      </c>
      <c r="B8" s="28" t="s">
        <v>124</v>
      </c>
      <c r="C8" s="20" t="s">
        <v>113</v>
      </c>
      <c r="D8" s="40">
        <v>3</v>
      </c>
      <c r="E8" s="32">
        <v>4966.5134712236604</v>
      </c>
      <c r="F8" s="32">
        <v>4966.5134712236604</v>
      </c>
      <c r="G8" s="32">
        <v>551.54339600000003</v>
      </c>
      <c r="H8" s="33">
        <v>614.3705302430443</v>
      </c>
      <c r="I8" s="34">
        <v>0.41</v>
      </c>
      <c r="J8" s="36">
        <v>6.765741664859906</v>
      </c>
      <c r="K8" s="34">
        <v>0.7</v>
      </c>
      <c r="L8" s="36">
        <v>6.9107446229802694</v>
      </c>
      <c r="M8" s="34">
        <v>0.7</v>
      </c>
      <c r="N8" s="36">
        <v>2.4868358640106099</v>
      </c>
      <c r="O8" s="34">
        <v>0.56736231810017135</v>
      </c>
      <c r="P8" s="36">
        <f t="shared" si="7"/>
        <v>6.4647817698176819</v>
      </c>
      <c r="Q8" s="37">
        <v>1.28422114329265</v>
      </c>
      <c r="R8" s="39">
        <v>91.070210123108225</v>
      </c>
      <c r="S8" s="38">
        <v>0.32921195826863514</v>
      </c>
      <c r="T8" s="39">
        <v>1003.5673604998324</v>
      </c>
      <c r="U8" s="38">
        <v>0.33805034824186447</v>
      </c>
      <c r="V8" s="38">
        <f>VLOOKUP(B8,[3]Sheet11!$A:$C,2,FALSE)</f>
        <v>0.24088336271689709</v>
      </c>
      <c r="W8" s="38">
        <f>VLOOKUP(B8,[3]Sheet11!$A:$C,3,FALSE)</f>
        <v>0.12992441799360133</v>
      </c>
      <c r="X8" s="38">
        <v>0.09</v>
      </c>
      <c r="Y8" s="38">
        <v>1.5306122448979591E-2</v>
      </c>
      <c r="Z8" s="20">
        <v>16.924384616448531</v>
      </c>
      <c r="AA8" s="83">
        <v>0.70373541107327287</v>
      </c>
      <c r="AB8" s="20">
        <v>32.269513277945698</v>
      </c>
      <c r="AC8" s="37">
        <v>1.3359080737951645E-2</v>
      </c>
      <c r="AD8" s="20">
        <v>16.755152369020056</v>
      </c>
      <c r="AE8" s="35">
        <v>0.11132177938627481</v>
      </c>
      <c r="AF8" s="20">
        <v>1641.0238337690821</v>
      </c>
      <c r="AG8" s="20">
        <v>1292.411646031821</v>
      </c>
      <c r="AH8" s="20">
        <v>1926.8919757571296</v>
      </c>
      <c r="AI8" s="20">
        <v>121.51050453673346</v>
      </c>
      <c r="AJ8" s="20">
        <v>0.19469257766974088</v>
      </c>
      <c r="AK8" s="40">
        <v>1870.501088394469</v>
      </c>
      <c r="AL8" s="60">
        <v>1.0135000000000001</v>
      </c>
      <c r="AM8" s="32">
        <f t="shared" si="0"/>
        <v>2844</v>
      </c>
      <c r="AN8" s="32">
        <f t="shared" si="1"/>
        <v>576.9427501443015</v>
      </c>
      <c r="AO8" s="39">
        <f t="shared" si="2"/>
        <v>3438.7393508810228</v>
      </c>
      <c r="AP8" s="38">
        <v>0.28345486800777348</v>
      </c>
      <c r="AQ8" s="32">
        <v>4022.6</v>
      </c>
      <c r="AR8" s="32">
        <f t="shared" si="8"/>
        <v>511.15948011020134</v>
      </c>
      <c r="AS8" s="32">
        <f t="shared" si="3"/>
        <v>694</v>
      </c>
      <c r="AT8" s="32">
        <f t="shared" si="4"/>
        <v>175.66868251368496</v>
      </c>
      <c r="AU8" s="32">
        <f t="shared" si="9"/>
        <v>2392.36569135012</v>
      </c>
      <c r="AV8" s="32">
        <v>473.2</v>
      </c>
      <c r="AW8" s="32">
        <f t="shared" si="10"/>
        <v>6844.7802649196474</v>
      </c>
      <c r="AX8" s="32">
        <f t="shared" si="5"/>
        <v>11657</v>
      </c>
      <c r="AY8" s="32">
        <f t="shared" si="6"/>
        <v>3777.9573689582217</v>
      </c>
      <c r="AZ8" s="32">
        <f t="shared" si="11"/>
        <v>4942.7762511609571</v>
      </c>
      <c r="BA8" s="32">
        <v>7572</v>
      </c>
    </row>
    <row r="9" spans="1:53" x14ac:dyDescent="0.35">
      <c r="A9" s="31" t="s">
        <v>251</v>
      </c>
      <c r="B9" s="28" t="s">
        <v>125</v>
      </c>
      <c r="C9" s="20" t="s">
        <v>113</v>
      </c>
      <c r="D9" s="40">
        <v>3</v>
      </c>
      <c r="E9" s="32">
        <v>5023.2743796197874</v>
      </c>
      <c r="F9" s="32">
        <v>5023.2743836898453</v>
      </c>
      <c r="G9" s="32">
        <v>320.00521851000002</v>
      </c>
      <c r="H9" s="33">
        <v>618.78475261773713</v>
      </c>
      <c r="I9" s="34">
        <v>0.41</v>
      </c>
      <c r="J9" s="36">
        <v>6.7992453729766957</v>
      </c>
      <c r="K9" s="34">
        <v>0.7</v>
      </c>
      <c r="L9" s="36">
        <v>6.9492508068756997</v>
      </c>
      <c r="M9" s="34">
        <v>0.7</v>
      </c>
      <c r="N9" s="36">
        <v>2.4935564786670366</v>
      </c>
      <c r="O9" s="34">
        <v>0.56736231810017135</v>
      </c>
      <c r="P9" s="36">
        <f t="shared" si="7"/>
        <v>6.5112309123645193</v>
      </c>
      <c r="Q9" s="37">
        <v>1.28422114329265</v>
      </c>
      <c r="R9" s="39">
        <v>100.18000715294049</v>
      </c>
      <c r="S9" s="38">
        <v>0.32921195826863514</v>
      </c>
      <c r="T9" s="39">
        <v>1083.5727007929547</v>
      </c>
      <c r="U9" s="38">
        <v>0.33805034824186447</v>
      </c>
      <c r="V9" s="38">
        <f>VLOOKUP(B9,[3]Sheet11!$A:$C,2,FALSE)</f>
        <v>0.33726879181424635</v>
      </c>
      <c r="W9" s="38">
        <f>VLOOKUP(B9,[3]Sheet11!$A:$C,3,FALSE)</f>
        <v>0.11175067641497276</v>
      </c>
      <c r="X9" s="38">
        <v>0.06</v>
      </c>
      <c r="Y9" s="38">
        <v>5.1020408163265319E-3</v>
      </c>
      <c r="Z9" s="20">
        <v>15.311580456228221</v>
      </c>
      <c r="AA9" s="83">
        <v>0.65561418431540541</v>
      </c>
      <c r="AB9" s="20">
        <v>26.45868284932606</v>
      </c>
      <c r="AC9" s="37">
        <v>1.102809888400671E-2</v>
      </c>
      <c r="AD9" s="20">
        <v>16.389327327660272</v>
      </c>
      <c r="AE9" s="35">
        <v>0.11084352260112033</v>
      </c>
      <c r="AF9" s="20">
        <v>1166.0633464857362</v>
      </c>
      <c r="AG9" s="20">
        <v>930.27899063343568</v>
      </c>
      <c r="AH9" s="20">
        <v>1305.8503067304712</v>
      </c>
      <c r="AI9" s="20">
        <v>120.08903445998348</v>
      </c>
      <c r="AJ9" s="20">
        <v>0.1966185967450039</v>
      </c>
      <c r="AK9" s="40">
        <v>952.49137186601843</v>
      </c>
      <c r="AL9" s="60">
        <v>1.0135000000000001</v>
      </c>
      <c r="AM9" s="32">
        <f t="shared" si="0"/>
        <v>2844</v>
      </c>
      <c r="AN9" s="32">
        <f t="shared" si="1"/>
        <v>583.53646968793782</v>
      </c>
      <c r="AO9" s="39">
        <f t="shared" si="2"/>
        <v>3782.718106202622</v>
      </c>
      <c r="AP9" s="38">
        <v>0.28345486800777348</v>
      </c>
      <c r="AQ9" s="32">
        <v>4022.6</v>
      </c>
      <c r="AR9" s="32">
        <f t="shared" si="8"/>
        <v>260.29121152257227</v>
      </c>
      <c r="AS9" s="32">
        <f t="shared" si="3"/>
        <v>694</v>
      </c>
      <c r="AT9" s="32">
        <f t="shared" si="4"/>
        <v>177.67635142850469</v>
      </c>
      <c r="AU9" s="32">
        <f t="shared" si="9"/>
        <v>2631.6751849800676</v>
      </c>
      <c r="AV9" s="32">
        <v>473.2</v>
      </c>
      <c r="AW9" s="32">
        <f t="shared" si="10"/>
        <v>3485.4800059222689</v>
      </c>
      <c r="AX9" s="32">
        <f t="shared" si="5"/>
        <v>11657</v>
      </c>
      <c r="AY9" s="32">
        <f t="shared" si="6"/>
        <v>3821.134601590913</v>
      </c>
      <c r="AZ9" s="32">
        <f t="shared" si="11"/>
        <v>5437.2045428172887</v>
      </c>
      <c r="BA9" s="32">
        <v>7572</v>
      </c>
    </row>
    <row r="10" spans="1:53" x14ac:dyDescent="0.35">
      <c r="A10" s="31" t="s">
        <v>262</v>
      </c>
      <c r="B10" s="28" t="s">
        <v>126</v>
      </c>
      <c r="C10" s="20" t="s">
        <v>113</v>
      </c>
      <c r="D10" s="40">
        <v>3</v>
      </c>
      <c r="E10" s="32">
        <v>5025.5422907778957</v>
      </c>
      <c r="F10" s="32">
        <v>5029.4773380826773</v>
      </c>
      <c r="G10" s="32">
        <v>289.12655640000003</v>
      </c>
      <c r="H10" s="33">
        <v>618.96074060413855</v>
      </c>
      <c r="I10" s="34">
        <v>0.41</v>
      </c>
      <c r="J10" s="36">
        <v>6.8005811122367454</v>
      </c>
      <c r="K10" s="34">
        <v>0.7</v>
      </c>
      <c r="L10" s="36">
        <v>6.9507859868445667</v>
      </c>
      <c r="M10" s="34">
        <v>0.7</v>
      </c>
      <c r="N10" s="36">
        <v>2.4938244188250902</v>
      </c>
      <c r="O10" s="34">
        <v>0.56736231810017135</v>
      </c>
      <c r="P10" s="36">
        <f t="shared" si="7"/>
        <v>6.5130827653916246</v>
      </c>
      <c r="Q10" s="37">
        <v>1.28422114329265</v>
      </c>
      <c r="R10" s="39">
        <v>84.043423189287296</v>
      </c>
      <c r="S10" s="38">
        <v>0.32921195826863514</v>
      </c>
      <c r="T10" s="39">
        <v>937.90191390429595</v>
      </c>
      <c r="U10" s="38">
        <v>0.33805034824186447</v>
      </c>
      <c r="V10" s="38">
        <f>VLOOKUP(B10,[3]Sheet11!$A:$C,2,FALSE)</f>
        <v>0.2104863154731921</v>
      </c>
      <c r="W10" s="38">
        <f>VLOOKUP(B10,[3]Sheet11!$A:$C,3,FALSE)</f>
        <v>0.19598670916106078</v>
      </c>
      <c r="X10" s="38">
        <v>0.16</v>
      </c>
      <c r="Y10" s="38">
        <v>2.551020408163265E-2</v>
      </c>
      <c r="Z10" s="20">
        <v>21.060223704737648</v>
      </c>
      <c r="AA10" s="83">
        <v>0.75552047659594146</v>
      </c>
      <c r="AB10" s="20">
        <v>39.479088412352837</v>
      </c>
      <c r="AC10" s="37">
        <v>3.4404342920387426E-3</v>
      </c>
      <c r="AD10" s="20">
        <v>19.28814889206873</v>
      </c>
      <c r="AE10" s="35">
        <v>0.14793620035555982</v>
      </c>
      <c r="AF10" s="20">
        <v>1874.7597813147906</v>
      </c>
      <c r="AG10" s="20">
        <v>1542.5315716403827</v>
      </c>
      <c r="AH10" s="20">
        <v>2171.9871894206622</v>
      </c>
      <c r="AI10" s="20">
        <v>121.58062327498638</v>
      </c>
      <c r="AJ10" s="20">
        <v>0.20378217266686716</v>
      </c>
      <c r="AK10" s="40">
        <v>839.9006365667376</v>
      </c>
      <c r="AL10" s="60">
        <v>1.0135000000000001</v>
      </c>
      <c r="AM10" s="32">
        <f t="shared" si="0"/>
        <v>2844</v>
      </c>
      <c r="AN10" s="32">
        <f t="shared" si="1"/>
        <v>584.25704551787476</v>
      </c>
      <c r="AO10" s="39">
        <f t="shared" si="2"/>
        <v>3173.4134149144443</v>
      </c>
      <c r="AP10" s="38">
        <v>0.28345486800777348</v>
      </c>
      <c r="AQ10" s="32">
        <v>4022.6</v>
      </c>
      <c r="AR10" s="32">
        <f t="shared" si="8"/>
        <v>229.52308095163269</v>
      </c>
      <c r="AS10" s="32">
        <f t="shared" si="3"/>
        <v>694</v>
      </c>
      <c r="AT10" s="32">
        <f t="shared" si="4"/>
        <v>177.89575379843581</v>
      </c>
      <c r="AU10" s="32">
        <f t="shared" si="9"/>
        <v>2207.7757583942612</v>
      </c>
      <c r="AV10" s="32">
        <v>473.2</v>
      </c>
      <c r="AW10" s="32">
        <f t="shared" si="10"/>
        <v>3073.4733795851525</v>
      </c>
      <c r="AX10" s="32">
        <f t="shared" si="5"/>
        <v>11657</v>
      </c>
      <c r="AY10" s="32">
        <f t="shared" si="6"/>
        <v>3825.8531022843049</v>
      </c>
      <c r="AZ10" s="32">
        <f t="shared" si="11"/>
        <v>4561.4019737599501</v>
      </c>
      <c r="BA10" s="32">
        <v>7572</v>
      </c>
    </row>
    <row r="11" spans="1:53" x14ac:dyDescent="0.35">
      <c r="A11" s="31" t="s">
        <v>272</v>
      </c>
      <c r="B11" s="28" t="s">
        <v>127</v>
      </c>
      <c r="C11" s="20" t="s">
        <v>113</v>
      </c>
      <c r="D11" s="40">
        <v>3</v>
      </c>
      <c r="E11" s="32">
        <v>5183.581304586759</v>
      </c>
      <c r="F11" s="32">
        <v>5183.5811002884848</v>
      </c>
      <c r="G11" s="32">
        <v>325.72055053999998</v>
      </c>
      <c r="H11" s="33">
        <v>631.15307533842758</v>
      </c>
      <c r="I11" s="34">
        <v>0.41</v>
      </c>
      <c r="J11" s="36">
        <v>6.893120270785186</v>
      </c>
      <c r="K11" s="34">
        <v>0.7</v>
      </c>
      <c r="L11" s="36">
        <v>7.057142269682684</v>
      </c>
      <c r="M11" s="34">
        <v>0.7</v>
      </c>
      <c r="N11" s="36">
        <v>2.512387140989043</v>
      </c>
      <c r="O11" s="34">
        <v>0.56736231810017135</v>
      </c>
      <c r="P11" s="36">
        <f t="shared" si="7"/>
        <v>6.6413779544375009</v>
      </c>
      <c r="Q11" s="37">
        <v>1.28422114329265</v>
      </c>
      <c r="R11" s="39">
        <v>84.799705984069973</v>
      </c>
      <c r="S11" s="38">
        <v>0.32921195826863514</v>
      </c>
      <c r="T11" s="39">
        <v>928.68562257478811</v>
      </c>
      <c r="U11" s="38">
        <v>0.33805034824186447</v>
      </c>
      <c r="V11" s="38">
        <f>VLOOKUP(B11,[3]Sheet11!$A:$C,2,FALSE)</f>
        <v>0.28222031145504922</v>
      </c>
      <c r="W11" s="38">
        <f>VLOOKUP(B11,[3]Sheet11!$A:$C,3,FALSE)</f>
        <v>0.16757734574504543</v>
      </c>
      <c r="X11" s="38">
        <v>0.15</v>
      </c>
      <c r="Y11" s="38">
        <v>2.5510204081632654E-2</v>
      </c>
      <c r="Z11" s="20">
        <v>21.363888613877421</v>
      </c>
      <c r="AA11" s="83">
        <v>0.79870316908270633</v>
      </c>
      <c r="AB11" s="20">
        <v>20.005880972499053</v>
      </c>
      <c r="AC11" s="37">
        <v>1.5410882494411906E-2</v>
      </c>
      <c r="AD11" s="20">
        <v>16.72213414030352</v>
      </c>
      <c r="AE11" s="35">
        <v>0.14255097175455328</v>
      </c>
      <c r="AF11" s="20">
        <v>2672.5743656354948</v>
      </c>
      <c r="AG11" s="20">
        <v>2181.4235154077314</v>
      </c>
      <c r="AH11" s="20">
        <v>3338.5655643497989</v>
      </c>
      <c r="AI11" s="20">
        <v>124.75029406404036</v>
      </c>
      <c r="AJ11" s="20">
        <v>0.20507738251033605</v>
      </c>
      <c r="AK11" s="40">
        <v>973.62588202123152</v>
      </c>
      <c r="AL11" s="60">
        <v>1.0135000000000001</v>
      </c>
      <c r="AM11" s="32">
        <f t="shared" si="0"/>
        <v>2844</v>
      </c>
      <c r="AN11" s="32">
        <f t="shared" si="1"/>
        <v>602.15874837033812</v>
      </c>
      <c r="AO11" s="39">
        <f t="shared" si="2"/>
        <v>3201.9700571281596</v>
      </c>
      <c r="AP11" s="38">
        <v>0.28345486800777348</v>
      </c>
      <c r="AQ11" s="32">
        <v>4022.6</v>
      </c>
      <c r="AR11" s="32">
        <f t="shared" si="8"/>
        <v>266.06672552272465</v>
      </c>
      <c r="AS11" s="32">
        <f t="shared" si="3"/>
        <v>694</v>
      </c>
      <c r="AT11" s="32">
        <f t="shared" si="4"/>
        <v>183.34650008835305</v>
      </c>
      <c r="AU11" s="32">
        <f t="shared" si="9"/>
        <v>2227.6429027519021</v>
      </c>
      <c r="AV11" s="32">
        <v>473.2</v>
      </c>
      <c r="AW11" s="32">
        <f t="shared" si="10"/>
        <v>3562.8181475126144</v>
      </c>
      <c r="AX11" s="32">
        <f t="shared" si="5"/>
        <v>11657</v>
      </c>
      <c r="AY11" s="32">
        <f t="shared" si="6"/>
        <v>3943.0776799247187</v>
      </c>
      <c r="AZ11" s="32">
        <f t="shared" si="11"/>
        <v>4602.4487291386886</v>
      </c>
      <c r="BA11" s="32">
        <v>7572</v>
      </c>
    </row>
    <row r="12" spans="1:53" x14ac:dyDescent="0.35">
      <c r="A12" s="31" t="s">
        <v>284</v>
      </c>
      <c r="B12" s="28" t="s">
        <v>128</v>
      </c>
      <c r="C12" s="20" t="s">
        <v>113</v>
      </c>
      <c r="D12" s="40">
        <v>3</v>
      </c>
      <c r="E12" s="32">
        <v>5230.6617328949715</v>
      </c>
      <c r="F12" s="32">
        <v>5235.6360441629204</v>
      </c>
      <c r="G12" s="32">
        <v>306.64892578000001</v>
      </c>
      <c r="H12" s="33">
        <v>634.75851645386376</v>
      </c>
      <c r="I12" s="34">
        <v>0.41</v>
      </c>
      <c r="J12" s="36">
        <v>6.9204853730637588</v>
      </c>
      <c r="K12" s="34">
        <v>0.7</v>
      </c>
      <c r="L12" s="36">
        <v>7.088593285701057</v>
      </c>
      <c r="M12" s="34">
        <v>0.7</v>
      </c>
      <c r="N12" s="36">
        <v>2.5178763933072306</v>
      </c>
      <c r="O12" s="34">
        <v>0.56736231810017135</v>
      </c>
      <c r="P12" s="36">
        <f t="shared" si="7"/>
        <v>6.6793166068432441</v>
      </c>
      <c r="Q12" s="37">
        <v>1.28422114329265</v>
      </c>
      <c r="R12" s="39">
        <v>49.018401391235045</v>
      </c>
      <c r="S12" s="38">
        <v>0.32921195826863514</v>
      </c>
      <c r="T12" s="39">
        <v>343.83263039038604</v>
      </c>
      <c r="U12" s="38">
        <v>0.33805034824186447</v>
      </c>
      <c r="V12" s="38">
        <f>VLOOKUP(B12,[3]Sheet11!$A:$C,2,FALSE)</f>
        <v>0.27160411823314512</v>
      </c>
      <c r="W12" s="38">
        <f>VLOOKUP(B12,[3]Sheet11!$A:$C,3,FALSE)</f>
        <v>0.1349437958281767</v>
      </c>
      <c r="X12" s="38">
        <v>0.13</v>
      </c>
      <c r="Y12" s="38">
        <v>1.5306122448979591E-2</v>
      </c>
      <c r="Z12" s="20">
        <v>16.874981651088302</v>
      </c>
      <c r="AA12" s="83">
        <v>0.67096132639128025</v>
      </c>
      <c r="AB12" s="20">
        <v>34.994951380546624</v>
      </c>
      <c r="AC12" s="37">
        <v>9.6341038628138757E-3</v>
      </c>
      <c r="AD12" s="20">
        <v>16.162338214984146</v>
      </c>
      <c r="AE12" s="35">
        <v>8.8625761532301617E-2</v>
      </c>
      <c r="AF12" s="20">
        <v>3881.360299627313</v>
      </c>
      <c r="AG12" s="20">
        <v>3006.8759679550726</v>
      </c>
      <c r="AH12" s="20">
        <v>4507.5236208117058</v>
      </c>
      <c r="AI12" s="20">
        <v>133.18587923512126</v>
      </c>
      <c r="AJ12" s="20">
        <v>0.18254726001190999</v>
      </c>
      <c r="AK12" s="40">
        <v>903.4558796539319</v>
      </c>
      <c r="AL12" s="60">
        <v>1.0135000000000001</v>
      </c>
      <c r="AM12" s="32">
        <f t="shared" si="0"/>
        <v>2844</v>
      </c>
      <c r="AN12" s="32">
        <f t="shared" si="1"/>
        <v>608.20579176436809</v>
      </c>
      <c r="AO12" s="39">
        <f t="shared" si="2"/>
        <v>1850.8961992451809</v>
      </c>
      <c r="AP12" s="38">
        <v>0.28345486800777348</v>
      </c>
      <c r="AQ12" s="32">
        <v>4022.6</v>
      </c>
      <c r="AR12" s="32">
        <f t="shared" si="8"/>
        <v>246.8910820804706</v>
      </c>
      <c r="AS12" s="32">
        <f t="shared" si="3"/>
        <v>694</v>
      </c>
      <c r="AT12" s="32">
        <f t="shared" si="4"/>
        <v>185.1877159557275</v>
      </c>
      <c r="AU12" s="32">
        <f t="shared" si="9"/>
        <v>1287.6871764619279</v>
      </c>
      <c r="AV12" s="32">
        <v>473.2</v>
      </c>
      <c r="AW12" s="32">
        <f t="shared" si="10"/>
        <v>3306.0429708644583</v>
      </c>
      <c r="AX12" s="32">
        <f t="shared" si="5"/>
        <v>11657</v>
      </c>
      <c r="AY12" s="32">
        <f t="shared" si="6"/>
        <v>3982.6751480360203</v>
      </c>
      <c r="AZ12" s="32">
        <f t="shared" si="11"/>
        <v>2660.4417617896074</v>
      </c>
      <c r="BA12" s="32">
        <v>7572</v>
      </c>
    </row>
    <row r="13" spans="1:53" x14ac:dyDescent="0.35">
      <c r="A13" s="31" t="s">
        <v>260</v>
      </c>
      <c r="B13" s="28" t="s">
        <v>129</v>
      </c>
      <c r="C13" s="20" t="s">
        <v>113</v>
      </c>
      <c r="D13" s="40">
        <v>3</v>
      </c>
      <c r="E13" s="32">
        <v>5387.9979749538343</v>
      </c>
      <c r="F13" s="32">
        <v>5408.0453517502292</v>
      </c>
      <c r="G13" s="32">
        <v>191.22731017999999</v>
      </c>
      <c r="H13" s="33">
        <v>646.72125311640627</v>
      </c>
      <c r="I13" s="34">
        <v>0.41</v>
      </c>
      <c r="J13" s="36">
        <v>7.0112818947155979</v>
      </c>
      <c r="K13" s="34">
        <v>0.7</v>
      </c>
      <c r="L13" s="36">
        <v>7.1929467365968147</v>
      </c>
      <c r="M13" s="34">
        <v>0.7</v>
      </c>
      <c r="N13" s="36">
        <v>2.5360895544307347</v>
      </c>
      <c r="O13" s="34">
        <v>0.56736231810017135</v>
      </c>
      <c r="P13" s="36">
        <f t="shared" si="7"/>
        <v>6.8051958248170301</v>
      </c>
      <c r="Q13" s="37">
        <v>1.28422114329265</v>
      </c>
      <c r="R13" s="39">
        <v>139.90866615660846</v>
      </c>
      <c r="S13" s="38">
        <v>0.32921195826863514</v>
      </c>
      <c r="T13" s="39">
        <v>1464.5307072510482</v>
      </c>
      <c r="U13" s="38">
        <v>0.33805034824186447</v>
      </c>
      <c r="V13" s="38">
        <f>VLOOKUP(B13,[3]Sheet11!$A:$C,2,FALSE)</f>
        <v>0.16673420164013508</v>
      </c>
      <c r="W13" s="38">
        <f>VLOOKUP(B13,[3]Sheet11!$A:$C,3,FALSE)</f>
        <v>0.1937828175109306</v>
      </c>
      <c r="X13" s="38">
        <v>0.14000000000000001</v>
      </c>
      <c r="Y13" s="38">
        <v>1.7857142857142856E-2</v>
      </c>
      <c r="Z13" s="20">
        <v>19.29858802316727</v>
      </c>
      <c r="AA13" s="83">
        <v>0.8991364892666992</v>
      </c>
      <c r="AB13" s="20">
        <v>58.646367341104501</v>
      </c>
      <c r="AC13" s="37">
        <v>7.0049611120453232E-3</v>
      </c>
      <c r="AD13" s="20">
        <v>20.464403875653424</v>
      </c>
      <c r="AE13" s="35">
        <v>0.10245095690774475</v>
      </c>
      <c r="AF13" s="20">
        <v>1607.0977762912933</v>
      </c>
      <c r="AG13" s="20">
        <v>1317.6046409507669</v>
      </c>
      <c r="AH13" s="20">
        <v>1913.741062979178</v>
      </c>
      <c r="AI13" s="20">
        <v>125.56293522825543</v>
      </c>
      <c r="AJ13" s="20">
        <v>0.19716535295919055</v>
      </c>
      <c r="AK13" s="40">
        <v>503.09696299955215</v>
      </c>
      <c r="AL13" s="60">
        <v>1.0135000000000001</v>
      </c>
      <c r="AM13" s="32">
        <f t="shared" si="0"/>
        <v>2844</v>
      </c>
      <c r="AN13" s="32">
        <f t="shared" si="1"/>
        <v>628.23398672371638</v>
      </c>
      <c r="AO13" s="39">
        <f t="shared" si="2"/>
        <v>5282.84095525468</v>
      </c>
      <c r="AP13" s="38">
        <v>0.28345486800777348</v>
      </c>
      <c r="AQ13" s="32">
        <v>4022.6</v>
      </c>
      <c r="AR13" s="32">
        <f t="shared" si="8"/>
        <v>137.48336402872991</v>
      </c>
      <c r="AS13" s="32">
        <f t="shared" si="3"/>
        <v>694</v>
      </c>
      <c r="AT13" s="32">
        <f t="shared" si="4"/>
        <v>191.28594081557009</v>
      </c>
      <c r="AU13" s="32">
        <f t="shared" si="9"/>
        <v>3675.3257995470185</v>
      </c>
      <c r="AV13" s="32">
        <v>473.2</v>
      </c>
      <c r="AW13" s="32">
        <f t="shared" si="10"/>
        <v>1840.9976797373176</v>
      </c>
      <c r="AX13" s="32">
        <f t="shared" si="5"/>
        <v>11657</v>
      </c>
      <c r="AY13" s="32">
        <f t="shared" si="6"/>
        <v>4113.8244981486214</v>
      </c>
      <c r="AZ13" s="32">
        <f t="shared" si="11"/>
        <v>7593.4515960342542</v>
      </c>
      <c r="BA13" s="32">
        <v>7572</v>
      </c>
    </row>
    <row r="14" spans="1:53" x14ac:dyDescent="0.35">
      <c r="A14" s="31" t="s">
        <v>289</v>
      </c>
      <c r="B14" s="28" t="s">
        <v>130</v>
      </c>
      <c r="C14" s="20" t="s">
        <v>113</v>
      </c>
      <c r="D14" s="40">
        <v>3</v>
      </c>
      <c r="E14" s="32">
        <v>5891.4999650464106</v>
      </c>
      <c r="F14" s="32">
        <v>5959.4417632788554</v>
      </c>
      <c r="G14" s="32">
        <v>405.62542724999997</v>
      </c>
      <c r="H14" s="33">
        <v>684.16390872144052</v>
      </c>
      <c r="I14" s="34">
        <v>0.41</v>
      </c>
      <c r="J14" s="36">
        <v>7.2954696174955878</v>
      </c>
      <c r="K14" s="34">
        <v>0.7</v>
      </c>
      <c r="L14" s="36">
        <v>7.519566843124867</v>
      </c>
      <c r="M14" s="34">
        <v>0.7</v>
      </c>
      <c r="N14" s="36">
        <v>2.5930956675521246</v>
      </c>
      <c r="O14" s="34">
        <v>0.56736231810017135</v>
      </c>
      <c r="P14" s="36">
        <f t="shared" si="7"/>
        <v>7.1991903044565877</v>
      </c>
      <c r="Q14" s="37">
        <v>1.28422114329265</v>
      </c>
      <c r="R14" s="39">
        <v>108.14522724855347</v>
      </c>
      <c r="S14" s="38">
        <v>0.32921195826863514</v>
      </c>
      <c r="T14" s="39">
        <v>1144.9757421004751</v>
      </c>
      <c r="U14" s="38">
        <v>0.33805034824186447</v>
      </c>
      <c r="V14" s="38">
        <f>VLOOKUP(B14,[3]Sheet11!$A:$C,2,FALSE)</f>
        <v>0.26271340355975298</v>
      </c>
      <c r="W14" s="38">
        <f>VLOOKUP(B14,[3]Sheet11!$A:$C,3,FALSE)</f>
        <v>0.14508788555798946</v>
      </c>
      <c r="X14" s="38">
        <v>0.12</v>
      </c>
      <c r="Y14" s="38">
        <v>1.2755102040816323E-2</v>
      </c>
      <c r="Z14" s="20">
        <v>19.13151303976268</v>
      </c>
      <c r="AA14" s="83">
        <v>0.46262122894485425</v>
      </c>
      <c r="AB14" s="20">
        <v>28.27552716171142</v>
      </c>
      <c r="AC14" s="37">
        <v>9.188819079495222E-3</v>
      </c>
      <c r="AD14" s="20">
        <v>19.861805530710662</v>
      </c>
      <c r="AE14" s="35">
        <v>0.17687381508862879</v>
      </c>
      <c r="AF14" s="20">
        <v>4554.6373078017477</v>
      </c>
      <c r="AG14" s="20">
        <v>3418.6665339383376</v>
      </c>
      <c r="AH14" s="20">
        <v>5827.0190869200742</v>
      </c>
      <c r="AI14" s="20">
        <v>134.55966463919935</v>
      </c>
      <c r="AJ14" s="20">
        <v>0.22186352873396681</v>
      </c>
      <c r="AK14" s="40">
        <v>1277.9452995220831</v>
      </c>
      <c r="AL14" s="60">
        <v>1.0135000000000001</v>
      </c>
      <c r="AM14" s="32">
        <f t="shared" si="0"/>
        <v>2844</v>
      </c>
      <c r="AN14" s="32">
        <f t="shared" si="1"/>
        <v>692.28780716138544</v>
      </c>
      <c r="AO14" s="39">
        <f t="shared" si="2"/>
        <v>4083.478538666614</v>
      </c>
      <c r="AP14" s="38">
        <v>0.28345486800777348</v>
      </c>
      <c r="AQ14" s="32">
        <v>4022.6</v>
      </c>
      <c r="AR14" s="32">
        <f t="shared" si="8"/>
        <v>349.22933697605174</v>
      </c>
      <c r="AS14" s="32">
        <f t="shared" si="3"/>
        <v>694</v>
      </c>
      <c r="AT14" s="32">
        <f t="shared" si="4"/>
        <v>210.78917617720538</v>
      </c>
      <c r="AU14" s="32">
        <f t="shared" si="9"/>
        <v>2840.9172549724126</v>
      </c>
      <c r="AV14" s="32">
        <v>473.2</v>
      </c>
      <c r="AW14" s="32">
        <f t="shared" si="10"/>
        <v>4676.4232429951298</v>
      </c>
      <c r="AX14" s="32">
        <f t="shared" si="5"/>
        <v>11657</v>
      </c>
      <c r="AY14" s="32">
        <f t="shared" si="6"/>
        <v>4533.264040238183</v>
      </c>
      <c r="AZ14" s="32">
        <f t="shared" si="11"/>
        <v>5869.5116679534367</v>
      </c>
      <c r="BA14" s="32">
        <v>7572</v>
      </c>
    </row>
    <row r="15" spans="1:53" x14ac:dyDescent="0.35">
      <c r="A15" s="31" t="s">
        <v>296</v>
      </c>
      <c r="B15" s="28" t="s">
        <v>131</v>
      </c>
      <c r="C15" s="20" t="s">
        <v>113</v>
      </c>
      <c r="D15" s="40">
        <v>3</v>
      </c>
      <c r="E15" s="32">
        <v>5965.1328705441592</v>
      </c>
      <c r="F15" s="32">
        <v>5965.1328705441592</v>
      </c>
      <c r="G15" s="32">
        <v>478.53002930000002</v>
      </c>
      <c r="H15" s="33">
        <v>689.53852111973299</v>
      </c>
      <c r="I15" s="34">
        <v>0.41</v>
      </c>
      <c r="J15" s="36">
        <v>7.3362626337390928</v>
      </c>
      <c r="K15" s="34">
        <v>0.7</v>
      </c>
      <c r="L15" s="36">
        <v>7.566450709819442</v>
      </c>
      <c r="M15" s="34">
        <v>0.7</v>
      </c>
      <c r="N15" s="36">
        <v>2.6012784675541507</v>
      </c>
      <c r="O15" s="34">
        <v>0.56736231810017135</v>
      </c>
      <c r="P15" s="36">
        <f t="shared" si="7"/>
        <v>7.2557452571145085</v>
      </c>
      <c r="Q15" s="37">
        <v>1.28422114329265</v>
      </c>
      <c r="R15" s="39">
        <v>102.22102251602914</v>
      </c>
      <c r="S15" s="38">
        <v>0.32921195826863514</v>
      </c>
      <c r="T15" s="39">
        <v>1087.9565799719503</v>
      </c>
      <c r="U15" s="38">
        <v>0.33805034824186447</v>
      </c>
      <c r="V15" s="38">
        <f>VLOOKUP(B15,[3]Sheet11!$A:$C,2,FALSE)</f>
        <v>0.22494545007529426</v>
      </c>
      <c r="W15" s="38">
        <f>VLOOKUP(B15,[3]Sheet11!$A:$C,3,FALSE)</f>
        <v>0.13755457282468597</v>
      </c>
      <c r="X15" s="38">
        <v>0.14000000000000001</v>
      </c>
      <c r="Y15" s="38">
        <v>2.2959183673469389E-2</v>
      </c>
      <c r="Z15" s="20">
        <v>20.28933298913212</v>
      </c>
      <c r="AA15" s="83">
        <v>0.56817068357854783</v>
      </c>
      <c r="AB15" s="20">
        <v>29.093798232509915</v>
      </c>
      <c r="AC15" s="37">
        <v>0.13791351017517364</v>
      </c>
      <c r="AD15" s="20">
        <v>19.029262109335932</v>
      </c>
      <c r="AE15" s="35">
        <v>0.16641413025249682</v>
      </c>
      <c r="AF15" s="20">
        <v>5510.6822159659905</v>
      </c>
      <c r="AG15" s="20">
        <v>4358.4932886394918</v>
      </c>
      <c r="AH15" s="20">
        <v>6777.5022363994049</v>
      </c>
      <c r="AI15" s="20">
        <v>116.16104160575688</v>
      </c>
      <c r="AJ15" s="20">
        <v>0.26418253331237246</v>
      </c>
      <c r="AK15" s="40">
        <v>1568.570593694277</v>
      </c>
      <c r="AL15" s="60">
        <v>1.0135000000000001</v>
      </c>
      <c r="AM15" s="32">
        <f t="shared" si="0"/>
        <v>2844</v>
      </c>
      <c r="AN15" s="32">
        <f t="shared" si="1"/>
        <v>692.9489234748786</v>
      </c>
      <c r="AO15" s="39">
        <f t="shared" si="2"/>
        <v>3859.7852375435737</v>
      </c>
      <c r="AP15" s="38">
        <v>0.28345486800777348</v>
      </c>
      <c r="AQ15" s="32">
        <v>4022.6</v>
      </c>
      <c r="AR15" s="32">
        <f t="shared" si="8"/>
        <v>428.6496993579014</v>
      </c>
      <c r="AS15" s="32">
        <f t="shared" si="3"/>
        <v>694</v>
      </c>
      <c r="AT15" s="32">
        <f t="shared" si="4"/>
        <v>210.99047419464409</v>
      </c>
      <c r="AU15" s="32">
        <f t="shared" si="9"/>
        <v>2685.2915664902362</v>
      </c>
      <c r="AV15" s="32">
        <v>473.2</v>
      </c>
      <c r="AW15" s="32">
        <f t="shared" si="10"/>
        <v>5739.9170256925627</v>
      </c>
      <c r="AX15" s="32">
        <f t="shared" si="5"/>
        <v>11657</v>
      </c>
      <c r="AY15" s="32">
        <f t="shared" si="6"/>
        <v>4537.5931859769516</v>
      </c>
      <c r="AZ15" s="32">
        <f t="shared" si="11"/>
        <v>5547.9793203355566</v>
      </c>
      <c r="BA15" s="32">
        <v>7572</v>
      </c>
    </row>
    <row r="16" spans="1:53" x14ac:dyDescent="0.35">
      <c r="A16" s="31" t="s">
        <v>305</v>
      </c>
      <c r="B16" s="28" t="s">
        <v>132</v>
      </c>
      <c r="C16" s="20" t="s">
        <v>113</v>
      </c>
      <c r="D16" s="40">
        <v>3</v>
      </c>
      <c r="E16" s="32">
        <v>6104.1367093038953</v>
      </c>
      <c r="F16" s="32">
        <v>6182.7070986796862</v>
      </c>
      <c r="G16" s="32">
        <v>477.27481079</v>
      </c>
      <c r="H16" s="33">
        <v>699.61825809840661</v>
      </c>
      <c r="I16" s="34">
        <v>0.41</v>
      </c>
      <c r="J16" s="36">
        <v>7.412767290043579</v>
      </c>
      <c r="K16" s="34">
        <v>0.7</v>
      </c>
      <c r="L16" s="36">
        <v>7.6543783611184733</v>
      </c>
      <c r="M16" s="34">
        <v>0.7</v>
      </c>
      <c r="N16" s="36">
        <v>2.6166247782566137</v>
      </c>
      <c r="O16" s="34">
        <v>0.56736231810017135</v>
      </c>
      <c r="P16" s="36">
        <f t="shared" si="7"/>
        <v>7.3618104029126119</v>
      </c>
      <c r="Q16" s="37">
        <v>1.28422114329265</v>
      </c>
      <c r="R16" s="39">
        <v>109.81321264383986</v>
      </c>
      <c r="S16" s="38">
        <v>0.32921195826863514</v>
      </c>
      <c r="T16" s="39">
        <v>1145.4368617894111</v>
      </c>
      <c r="U16" s="38">
        <v>0.33805034824186447</v>
      </c>
      <c r="V16" s="38">
        <f>VLOOKUP(B16,[3]Sheet11!$A:$C,2,FALSE)</f>
        <v>0.17779949378767002</v>
      </c>
      <c r="W16" s="38">
        <f>VLOOKUP(B16,[3]Sheet11!$A:$C,3,FALSE)</f>
        <v>0.15279220390303863</v>
      </c>
      <c r="X16" s="38">
        <v>0.12</v>
      </c>
      <c r="Y16" s="38">
        <v>1.785714285714286E-2</v>
      </c>
      <c r="Z16" s="20">
        <v>19.684682562875821</v>
      </c>
      <c r="AA16" s="83">
        <v>0.57755324452306622</v>
      </c>
      <c r="AB16" s="20">
        <v>28.6290288292257</v>
      </c>
      <c r="AC16" s="37">
        <v>0.17352238037586229</v>
      </c>
      <c r="AD16" s="20">
        <v>16.542831841665663</v>
      </c>
      <c r="AE16" s="35">
        <v>0.17162807908108665</v>
      </c>
      <c r="AF16" s="20">
        <v>8932.4396794562526</v>
      </c>
      <c r="AG16" s="20">
        <v>6926.1302054924745</v>
      </c>
      <c r="AH16" s="20">
        <v>11230.205760221648</v>
      </c>
      <c r="AI16" s="20">
        <v>131.42600554390251</v>
      </c>
      <c r="AJ16" s="20">
        <v>0.23512608304855903</v>
      </c>
      <c r="AK16" s="40">
        <v>1563.4714205249129</v>
      </c>
      <c r="AL16" s="60">
        <v>1.0135000000000001</v>
      </c>
      <c r="AM16" s="32">
        <f t="shared" si="0"/>
        <v>2844</v>
      </c>
      <c r="AN16" s="32">
        <f t="shared" si="1"/>
        <v>718.22377156868788</v>
      </c>
      <c r="AO16" s="39">
        <f t="shared" si="2"/>
        <v>4146.4603524530603</v>
      </c>
      <c r="AP16" s="38">
        <v>0.28345486800777348</v>
      </c>
      <c r="AQ16" s="32">
        <v>4022.6</v>
      </c>
      <c r="AR16" s="32">
        <f t="shared" si="8"/>
        <v>427.25622745755555</v>
      </c>
      <c r="AS16" s="32">
        <f t="shared" si="3"/>
        <v>694</v>
      </c>
      <c r="AT16" s="32">
        <f t="shared" si="4"/>
        <v>218.68621049475786</v>
      </c>
      <c r="AU16" s="32">
        <f t="shared" si="9"/>
        <v>2884.7343388241134</v>
      </c>
      <c r="AV16" s="32">
        <v>473.2</v>
      </c>
      <c r="AW16" s="32">
        <f t="shared" si="10"/>
        <v>5721.2574696550791</v>
      </c>
      <c r="AX16" s="32">
        <f t="shared" si="5"/>
        <v>11657</v>
      </c>
      <c r="AY16" s="32">
        <f t="shared" si="6"/>
        <v>4703.0988597746082</v>
      </c>
      <c r="AZ16" s="32">
        <f t="shared" si="11"/>
        <v>5960.0404872892004</v>
      </c>
      <c r="BA16" s="32">
        <v>7572</v>
      </c>
    </row>
    <row r="17" spans="1:53" x14ac:dyDescent="0.35">
      <c r="A17" s="31" t="s">
        <v>282</v>
      </c>
      <c r="B17" s="28" t="s">
        <v>133</v>
      </c>
      <c r="C17" s="20" t="s">
        <v>113</v>
      </c>
      <c r="D17" s="40">
        <v>3</v>
      </c>
      <c r="E17" s="32">
        <v>6228.2673092835303</v>
      </c>
      <c r="F17" s="32">
        <v>6228.2673092835303</v>
      </c>
      <c r="G17" s="32">
        <v>277.99038696000002</v>
      </c>
      <c r="H17" s="33">
        <v>708.54790756015643</v>
      </c>
      <c r="I17" s="34">
        <v>0.41</v>
      </c>
      <c r="J17" s="36">
        <v>7.4805428445482427</v>
      </c>
      <c r="K17" s="34">
        <v>0.7</v>
      </c>
      <c r="L17" s="36">
        <v>7.7322735587567184</v>
      </c>
      <c r="M17" s="34">
        <v>0.7</v>
      </c>
      <c r="N17" s="36">
        <v>2.6302200908519744</v>
      </c>
      <c r="O17" s="34">
        <v>0.56736231810017135</v>
      </c>
      <c r="P17" s="36">
        <f t="shared" si="7"/>
        <v>7.4557736257715357</v>
      </c>
      <c r="Q17" s="37">
        <v>1.28422114329265</v>
      </c>
      <c r="R17" s="39">
        <v>84.512367849360984</v>
      </c>
      <c r="S17" s="38">
        <v>0.32921195826863514</v>
      </c>
      <c r="T17" s="39">
        <v>937.0137001691653</v>
      </c>
      <c r="U17" s="38">
        <v>0.33805034824186447</v>
      </c>
      <c r="V17" s="38">
        <f>VLOOKUP(B17,[3]Sheet11!$A:$C,2,FALSE)</f>
        <v>0.24225173940543959</v>
      </c>
      <c r="W17" s="38">
        <f>VLOOKUP(B17,[3]Sheet11!$A:$C,3,FALSE)</f>
        <v>0.13708518379407511</v>
      </c>
      <c r="X17" s="38">
        <v>0.14000000000000001</v>
      </c>
      <c r="Y17" s="38">
        <v>1.785714285714286E-2</v>
      </c>
      <c r="Z17" s="20">
        <v>21.11122528167822</v>
      </c>
      <c r="AA17" s="83">
        <v>0.61175956053799241</v>
      </c>
      <c r="AB17" s="20">
        <v>31.306063009115434</v>
      </c>
      <c r="AC17" s="37">
        <v>9.2600631964355556E-2</v>
      </c>
      <c r="AD17" s="20">
        <v>20.966890133902311</v>
      </c>
      <c r="AE17" s="35">
        <v>9.2923625394192688E-2</v>
      </c>
      <c r="AF17" s="20">
        <v>3919.227879617054</v>
      </c>
      <c r="AG17" s="20">
        <v>2976.2645655357846</v>
      </c>
      <c r="AH17" s="20">
        <v>4874.7013024552934</v>
      </c>
      <c r="AI17" s="20">
        <v>140.43968444571868</v>
      </c>
      <c r="AJ17" s="20">
        <v>0.20515030619456232</v>
      </c>
      <c r="AK17" s="40">
        <v>799.98267193452978</v>
      </c>
      <c r="AL17" s="60">
        <v>1.0135000000000001</v>
      </c>
      <c r="AM17" s="32">
        <f t="shared" si="0"/>
        <v>2844</v>
      </c>
      <c r="AN17" s="32">
        <f t="shared" si="1"/>
        <v>723.51634418632727</v>
      </c>
      <c r="AO17" s="39">
        <f t="shared" si="2"/>
        <v>3191.1203956472336</v>
      </c>
      <c r="AP17" s="38">
        <v>0.28345486800777348</v>
      </c>
      <c r="AQ17" s="32">
        <v>4022.6</v>
      </c>
      <c r="AR17" s="32">
        <f t="shared" si="8"/>
        <v>218.61453554898299</v>
      </c>
      <c r="AS17" s="32">
        <f t="shared" si="3"/>
        <v>694</v>
      </c>
      <c r="AT17" s="32">
        <f t="shared" si="4"/>
        <v>220.29770359111131</v>
      </c>
      <c r="AU17" s="32">
        <f t="shared" si="9"/>
        <v>2220.0946836979979</v>
      </c>
      <c r="AV17" s="32">
        <v>473.2</v>
      </c>
      <c r="AW17" s="32">
        <f t="shared" si="10"/>
        <v>2927.4003843725054</v>
      </c>
      <c r="AX17" s="32">
        <f t="shared" si="5"/>
        <v>11657</v>
      </c>
      <c r="AY17" s="32">
        <f t="shared" si="6"/>
        <v>4737.755875079084</v>
      </c>
      <c r="AZ17" s="32">
        <f t="shared" si="11"/>
        <v>4586.8536393022578</v>
      </c>
      <c r="BA17" s="32">
        <v>7572</v>
      </c>
    </row>
    <row r="18" spans="1:53" x14ac:dyDescent="0.35">
      <c r="A18" s="31" t="s">
        <v>283</v>
      </c>
      <c r="B18" s="28" t="s">
        <v>134</v>
      </c>
      <c r="C18" s="20" t="s">
        <v>113</v>
      </c>
      <c r="D18" s="40">
        <v>3</v>
      </c>
      <c r="E18" s="32">
        <v>6357.1955504380467</v>
      </c>
      <c r="F18" s="32">
        <v>5908.9513231650999</v>
      </c>
      <c r="G18" s="48">
        <v>342.23717975027751</v>
      </c>
      <c r="H18" s="33">
        <v>717.75324708991741</v>
      </c>
      <c r="I18" s="34">
        <v>0.41</v>
      </c>
      <c r="J18" s="36">
        <v>7.5504108716982081</v>
      </c>
      <c r="K18" s="34">
        <v>0.7</v>
      </c>
      <c r="L18" s="36">
        <v>7.8125736584492511</v>
      </c>
      <c r="M18" s="34">
        <v>0.7</v>
      </c>
      <c r="N18" s="36">
        <v>2.6442351391458194</v>
      </c>
      <c r="O18" s="34">
        <v>0.56736231810017135</v>
      </c>
      <c r="P18" s="36">
        <f t="shared" si="7"/>
        <v>7.5526378278247144</v>
      </c>
      <c r="Q18" s="37">
        <v>1.28422114329265</v>
      </c>
      <c r="R18" s="39">
        <v>89.198801117306687</v>
      </c>
      <c r="S18" s="38">
        <v>0.32921195826863514</v>
      </c>
      <c r="T18" s="39">
        <v>907.38652802568015</v>
      </c>
      <c r="U18" s="38">
        <v>0.33805034824186447</v>
      </c>
      <c r="V18" s="38">
        <f>VLOOKUP(B18,[3]Sheet11!$A:$C,2,FALSE)</f>
        <v>0.15996315627878416</v>
      </c>
      <c r="W18" s="38">
        <f>VLOOKUP(B18,[3]Sheet11!$A:$C,3,FALSE)</f>
        <v>0.16606612457583103</v>
      </c>
      <c r="X18" s="38">
        <v>0.25</v>
      </c>
      <c r="Y18" s="38">
        <v>7.6530612244897961E-2</v>
      </c>
      <c r="Z18" s="20">
        <v>20.65530216444904</v>
      </c>
      <c r="AA18" s="83">
        <v>0.58938984987443843</v>
      </c>
      <c r="AB18" s="20">
        <v>27.308149270213146</v>
      </c>
      <c r="AC18" s="37">
        <v>1.1901974474357174E-2</v>
      </c>
      <c r="AD18" s="20">
        <v>22.82893994334977</v>
      </c>
      <c r="AE18" s="35">
        <v>0.19340189251135201</v>
      </c>
      <c r="AF18" s="20">
        <v>4211.7608137357074</v>
      </c>
      <c r="AG18" s="20">
        <v>2987.2687876303453</v>
      </c>
      <c r="AH18" s="20">
        <v>5938.1764458467424</v>
      </c>
      <c r="AI18" s="20">
        <v>133.77023527256307</v>
      </c>
      <c r="AJ18" s="20">
        <v>0.22</v>
      </c>
      <c r="AK18" s="40">
        <v>1035.1987153094178</v>
      </c>
      <c r="AL18" s="60">
        <v>1.0135000000000001</v>
      </c>
      <c r="AM18" s="32">
        <f t="shared" si="0"/>
        <v>2844</v>
      </c>
      <c r="AN18" s="32">
        <f t="shared" si="1"/>
        <v>686.42250677631489</v>
      </c>
      <c r="AO18" s="39">
        <f t="shared" si="2"/>
        <v>3368.0764219040971</v>
      </c>
      <c r="AP18" s="38">
        <v>0.28345486800777348</v>
      </c>
      <c r="AQ18" s="32">
        <v>4022.6</v>
      </c>
      <c r="AR18" s="32">
        <f t="shared" si="8"/>
        <v>282.89298542055582</v>
      </c>
      <c r="AS18" s="32">
        <f t="shared" si="3"/>
        <v>694</v>
      </c>
      <c r="AT18" s="32">
        <f t="shared" si="4"/>
        <v>209.00329778470515</v>
      </c>
      <c r="AU18" s="32">
        <f t="shared" si="9"/>
        <v>2343.2047780952685</v>
      </c>
      <c r="AV18" s="32">
        <v>473.2</v>
      </c>
      <c r="AW18" s="32">
        <f t="shared" si="10"/>
        <v>3788.1334476538805</v>
      </c>
      <c r="AX18" s="32">
        <f t="shared" si="5"/>
        <v>11657</v>
      </c>
      <c r="AY18" s="32">
        <f t="shared" si="6"/>
        <v>4494.8566682668943</v>
      </c>
      <c r="AZ18" s="32">
        <f t="shared" si="11"/>
        <v>4841.2067480536234</v>
      </c>
      <c r="BA18" s="32">
        <v>7572</v>
      </c>
    </row>
    <row r="19" spans="1:53" x14ac:dyDescent="0.35">
      <c r="A19" s="31" t="s">
        <v>290</v>
      </c>
      <c r="B19" s="28" t="s">
        <v>135</v>
      </c>
      <c r="C19" s="20" t="s">
        <v>113</v>
      </c>
      <c r="D19" s="40">
        <v>3</v>
      </c>
      <c r="E19" s="32">
        <v>6492.8720122463355</v>
      </c>
      <c r="F19" s="32">
        <v>6377.2030955375285</v>
      </c>
      <c r="G19" s="49">
        <v>350.83456421</v>
      </c>
      <c r="H19" s="33">
        <v>727.36611781670877</v>
      </c>
      <c r="I19" s="34">
        <v>0.41</v>
      </c>
      <c r="J19" s="36">
        <v>7.6233720385033159</v>
      </c>
      <c r="K19" s="34">
        <v>0.7</v>
      </c>
      <c r="L19" s="36">
        <v>7.8964287379058185</v>
      </c>
      <c r="M19" s="34">
        <v>0.7</v>
      </c>
      <c r="N19" s="36">
        <v>2.6588706500949719</v>
      </c>
      <c r="O19" s="34">
        <v>0.56736231810017135</v>
      </c>
      <c r="P19" s="36">
        <f t="shared" si="7"/>
        <v>7.6537903219158459</v>
      </c>
      <c r="Q19" s="37">
        <v>1.28422114329265</v>
      </c>
      <c r="R19" s="39">
        <v>118.38585114682581</v>
      </c>
      <c r="S19" s="38">
        <v>0.32921195826863514</v>
      </c>
      <c r="T19" s="39">
        <v>1262.0581320996096</v>
      </c>
      <c r="U19" s="38">
        <v>0.33805034824186447</v>
      </c>
      <c r="V19" s="38">
        <f>VLOOKUP(B19,[3]Sheet11!$A:$C,2,FALSE)</f>
        <v>0.29499810534293291</v>
      </c>
      <c r="W19" s="38">
        <f>VLOOKUP(B19,[3]Sheet11!$A:$C,3,FALSE)</f>
        <v>0.17133041139955063</v>
      </c>
      <c r="X19" s="38">
        <v>0.03</v>
      </c>
      <c r="Y19" s="38">
        <v>7.6530612244897966E-3</v>
      </c>
      <c r="Z19" s="20">
        <v>17.058964904952521</v>
      </c>
      <c r="AA19" s="83">
        <v>0.740219214327268</v>
      </c>
      <c r="AB19" s="20">
        <v>27.008435932942856</v>
      </c>
      <c r="AC19" s="37">
        <v>0.15685090691176545</v>
      </c>
      <c r="AD19" s="20">
        <v>16.267072050107867</v>
      </c>
      <c r="AE19" s="35">
        <v>0.17796746121339441</v>
      </c>
      <c r="AF19" s="20">
        <v>4538.4093676680668</v>
      </c>
      <c r="AG19" s="20">
        <v>3427.8648534729759</v>
      </c>
      <c r="AH19" s="20">
        <v>5483.0276497482555</v>
      </c>
      <c r="AI19" s="20">
        <v>141.27918077993468</v>
      </c>
      <c r="AJ19" s="20">
        <v>0.2048650043159283</v>
      </c>
      <c r="AK19" s="40">
        <v>1067.5344373519702</v>
      </c>
      <c r="AL19" s="60">
        <v>1.0135000000000001</v>
      </c>
      <c r="AM19" s="32">
        <f t="shared" si="0"/>
        <v>2844</v>
      </c>
      <c r="AN19" s="32">
        <f t="shared" si="1"/>
        <v>740.81770108672731</v>
      </c>
      <c r="AO19" s="39">
        <f t="shared" si="2"/>
        <v>4470.1564252000753</v>
      </c>
      <c r="AP19" s="38">
        <v>0.28345486800777348</v>
      </c>
      <c r="AQ19" s="32">
        <v>4022.6</v>
      </c>
      <c r="AR19" s="32">
        <f t="shared" si="8"/>
        <v>291.72950039016024</v>
      </c>
      <c r="AS19" s="32">
        <f t="shared" si="3"/>
        <v>694</v>
      </c>
      <c r="AT19" s="32">
        <f t="shared" si="4"/>
        <v>225.56565534478557</v>
      </c>
      <c r="AU19" s="32">
        <f t="shared" si="9"/>
        <v>3109.9329653691366</v>
      </c>
      <c r="AV19" s="32">
        <v>473.2</v>
      </c>
      <c r="AW19" s="32">
        <f t="shared" si="10"/>
        <v>3906.4605170483001</v>
      </c>
      <c r="AX19" s="32">
        <f t="shared" si="5"/>
        <v>11657</v>
      </c>
      <c r="AY19" s="32">
        <f t="shared" si="6"/>
        <v>4851.0492456578713</v>
      </c>
      <c r="AZ19" s="32">
        <f t="shared" si="11"/>
        <v>6425.3148502786771</v>
      </c>
      <c r="BA19" s="32">
        <v>7572</v>
      </c>
    </row>
    <row r="20" spans="1:53" x14ac:dyDescent="0.35">
      <c r="A20" s="31" t="s">
        <v>295</v>
      </c>
      <c r="B20" s="28" t="s">
        <v>136</v>
      </c>
      <c r="C20" s="20" t="s">
        <v>113</v>
      </c>
      <c r="D20" s="40">
        <v>3</v>
      </c>
      <c r="E20" s="32">
        <v>6621.5743360188126</v>
      </c>
      <c r="F20" s="32">
        <v>6635.4639234485885</v>
      </c>
      <c r="G20" s="32">
        <v>388.54556273999998</v>
      </c>
      <c r="H20" s="33">
        <v>736.41639625646224</v>
      </c>
      <c r="I20" s="34">
        <v>0.41</v>
      </c>
      <c r="J20" s="36">
        <v>7.692063160400469</v>
      </c>
      <c r="K20" s="34">
        <v>0.7</v>
      </c>
      <c r="L20" s="36">
        <v>7.9753762073183072</v>
      </c>
      <c r="M20" s="34">
        <v>0.7</v>
      </c>
      <c r="N20" s="36">
        <v>2.6726496192460614</v>
      </c>
      <c r="O20" s="34">
        <v>0.56736231810017135</v>
      </c>
      <c r="P20" s="36">
        <f t="shared" si="7"/>
        <v>7.7490228765208764</v>
      </c>
      <c r="Q20" s="37">
        <v>1.28422114329265</v>
      </c>
      <c r="R20" s="39">
        <v>110.50236503825879</v>
      </c>
      <c r="S20" s="38">
        <v>0.32921195826863514</v>
      </c>
      <c r="T20" s="39">
        <v>1152.9658091074361</v>
      </c>
      <c r="U20" s="38">
        <v>0.33805034824186447</v>
      </c>
      <c r="V20" s="38">
        <f>VLOOKUP(B20,[3]Sheet11!$A:$C,2,FALSE)</f>
        <v>0.16603394047916656</v>
      </c>
      <c r="W20" s="38">
        <f>VLOOKUP(B20,[3]Sheet11!$A:$C,3,FALSE)</f>
        <v>0.19151259898095011</v>
      </c>
      <c r="X20" s="38">
        <v>0.11</v>
      </c>
      <c r="Y20" s="38">
        <v>1.5306122448979595E-2</v>
      </c>
      <c r="Z20" s="20">
        <v>19.477855342769889</v>
      </c>
      <c r="AA20" s="83">
        <v>0.47232043345148694</v>
      </c>
      <c r="AB20" s="20">
        <v>22.966071866930644</v>
      </c>
      <c r="AC20" s="37">
        <v>0.1824472780284099</v>
      </c>
      <c r="AD20" s="20">
        <v>16.395480678039043</v>
      </c>
      <c r="AE20" s="35">
        <v>0.20334391580917602</v>
      </c>
      <c r="AF20" s="20">
        <v>5240.6855267388892</v>
      </c>
      <c r="AG20" s="20">
        <v>4109.7839921351333</v>
      </c>
      <c r="AH20" s="20">
        <v>6997.1859953520616</v>
      </c>
      <c r="AI20" s="20">
        <v>135.87000191477117</v>
      </c>
      <c r="AJ20" s="20">
        <v>0.23838706389847195</v>
      </c>
      <c r="AK20" s="40">
        <v>1211.5752155125369</v>
      </c>
      <c r="AL20" s="60">
        <v>1.0135000000000001</v>
      </c>
      <c r="AM20" s="32">
        <f t="shared" si="0"/>
        <v>2844</v>
      </c>
      <c r="AN20" s="32">
        <f t="shared" si="1"/>
        <v>770.81897122781879</v>
      </c>
      <c r="AO20" s="39">
        <f t="shared" si="2"/>
        <v>4172.4822036625692</v>
      </c>
      <c r="AP20" s="38">
        <v>0.28345486800777348</v>
      </c>
      <c r="AQ20" s="32">
        <v>4022.6</v>
      </c>
      <c r="AR20" s="32">
        <f t="shared" si="8"/>
        <v>331.09211275967351</v>
      </c>
      <c r="AS20" s="32">
        <f t="shared" si="3"/>
        <v>694</v>
      </c>
      <c r="AT20" s="32">
        <f t="shared" si="4"/>
        <v>234.70050208322633</v>
      </c>
      <c r="AU20" s="32">
        <f t="shared" si="9"/>
        <v>2902.8380034834013</v>
      </c>
      <c r="AV20" s="32">
        <v>473.2</v>
      </c>
      <c r="AW20" s="32">
        <f t="shared" si="10"/>
        <v>4433.5532206100925</v>
      </c>
      <c r="AX20" s="32">
        <f t="shared" si="5"/>
        <v>11657</v>
      </c>
      <c r="AY20" s="32">
        <f t="shared" si="6"/>
        <v>5047.5046471327905</v>
      </c>
      <c r="AZ20" s="32">
        <f t="shared" si="11"/>
        <v>5997.4437839760085</v>
      </c>
      <c r="BA20" s="32">
        <v>7572</v>
      </c>
    </row>
    <row r="21" spans="1:53" x14ac:dyDescent="0.35">
      <c r="A21" s="31" t="s">
        <v>297</v>
      </c>
      <c r="B21" s="28" t="s">
        <v>137</v>
      </c>
      <c r="C21" s="20" t="s">
        <v>113</v>
      </c>
      <c r="D21" s="40">
        <v>3</v>
      </c>
      <c r="E21" s="32">
        <v>6694.6411258170874</v>
      </c>
      <c r="F21" s="32">
        <v>6694.6411258170874</v>
      </c>
      <c r="G21" s="32">
        <v>452.96640015000003</v>
      </c>
      <c r="H21" s="33">
        <v>741.52544133732908</v>
      </c>
      <c r="I21" s="34">
        <v>0.41</v>
      </c>
      <c r="J21" s="36">
        <v>7.7308405351259104</v>
      </c>
      <c r="K21" s="34">
        <v>0.7</v>
      </c>
      <c r="L21" s="36">
        <v>8.0199434748265723</v>
      </c>
      <c r="M21" s="34">
        <v>0.7</v>
      </c>
      <c r="N21" s="36">
        <v>2.6804280953481427</v>
      </c>
      <c r="O21" s="34">
        <v>0.56736231810017135</v>
      </c>
      <c r="P21" s="36">
        <f t="shared" si="7"/>
        <v>7.8027833677457705</v>
      </c>
      <c r="Q21" s="37">
        <v>1.28422114329265</v>
      </c>
      <c r="R21" s="39">
        <v>135.59299659204478</v>
      </c>
      <c r="S21" s="38">
        <v>0.32921195826863514</v>
      </c>
      <c r="T21" s="39">
        <v>1413.2707350933331</v>
      </c>
      <c r="U21" s="38">
        <v>0.33805034824186447</v>
      </c>
      <c r="V21" s="38">
        <f>VLOOKUP(B21,[3]Sheet11!$A:$C,2,FALSE)</f>
        <v>0.30737605804111245</v>
      </c>
      <c r="W21" s="38">
        <f>VLOOKUP(B21,[3]Sheet11!$A:$C,3,FALSE)</f>
        <v>0.13819167598112139</v>
      </c>
      <c r="X21" s="38">
        <v>0.11</v>
      </c>
      <c r="Y21" s="38">
        <v>1.5306122448979595E-2</v>
      </c>
      <c r="Z21" s="20">
        <v>17.415820570967561</v>
      </c>
      <c r="AA21" s="83">
        <v>0.58625998735518814</v>
      </c>
      <c r="AB21" s="20">
        <v>24.230195995849321</v>
      </c>
      <c r="AC21" s="37">
        <v>2.637706836776901E-2</v>
      </c>
      <c r="AD21" s="20">
        <v>18.261713457213858</v>
      </c>
      <c r="AE21" s="35">
        <v>0.14814373098996228</v>
      </c>
      <c r="AF21" s="20">
        <v>6329.5749563304207</v>
      </c>
      <c r="AG21" s="20">
        <v>4644.4948246143431</v>
      </c>
      <c r="AH21" s="20">
        <v>8723.5676296889887</v>
      </c>
      <c r="AI21" s="20">
        <v>136.91073178761172</v>
      </c>
      <c r="AJ21" s="20">
        <v>0.22432800471615186</v>
      </c>
      <c r="AK21" s="40">
        <v>1465.3631384213454</v>
      </c>
      <c r="AL21" s="60">
        <v>1.0135000000000001</v>
      </c>
      <c r="AM21" s="32">
        <f t="shared" si="0"/>
        <v>2844</v>
      </c>
      <c r="AN21" s="32">
        <f t="shared" si="1"/>
        <v>777.69338284034097</v>
      </c>
      <c r="AO21" s="39">
        <f t="shared" si="2"/>
        <v>5119.8846741941288</v>
      </c>
      <c r="AP21" s="38">
        <v>0.28345486800777348</v>
      </c>
      <c r="AQ21" s="32">
        <v>4022.6</v>
      </c>
      <c r="AR21" s="32">
        <f t="shared" si="8"/>
        <v>400.44577608400965</v>
      </c>
      <c r="AS21" s="32">
        <f t="shared" si="3"/>
        <v>694</v>
      </c>
      <c r="AT21" s="32">
        <f t="shared" si="4"/>
        <v>236.7936366805958</v>
      </c>
      <c r="AU21" s="32">
        <f t="shared" si="9"/>
        <v>3561.955469254498</v>
      </c>
      <c r="AV21" s="32">
        <v>473.2</v>
      </c>
      <c r="AW21" s="32">
        <f t="shared" si="10"/>
        <v>5362.2469150319484</v>
      </c>
      <c r="AX21" s="32">
        <f t="shared" si="5"/>
        <v>11657</v>
      </c>
      <c r="AY21" s="32">
        <f t="shared" si="6"/>
        <v>5092.519917716023</v>
      </c>
      <c r="AZ21" s="32">
        <f t="shared" si="11"/>
        <v>7359.2214454422237</v>
      </c>
      <c r="BA21" s="32">
        <v>7572</v>
      </c>
    </row>
    <row r="22" spans="1:53" x14ac:dyDescent="0.35">
      <c r="A22" s="31" t="s">
        <v>276</v>
      </c>
      <c r="B22" s="28" t="s">
        <v>138</v>
      </c>
      <c r="C22" s="20" t="s">
        <v>113</v>
      </c>
      <c r="D22" s="40">
        <v>3</v>
      </c>
      <c r="E22" s="32">
        <v>6805.2212739889719</v>
      </c>
      <c r="F22" s="32">
        <v>7238.7960959108595</v>
      </c>
      <c r="G22" s="32">
        <v>362.73452759000003</v>
      </c>
      <c r="H22" s="33">
        <v>749.21846869874366</v>
      </c>
      <c r="I22" s="34">
        <v>0.41</v>
      </c>
      <c r="J22" s="36">
        <v>7.7892301950417711</v>
      </c>
      <c r="K22" s="34">
        <v>0.7</v>
      </c>
      <c r="L22" s="36">
        <v>8.0870513595560585</v>
      </c>
      <c r="M22" s="34">
        <v>0.7</v>
      </c>
      <c r="N22" s="36">
        <v>2.692140661695916</v>
      </c>
      <c r="O22" s="34">
        <v>0.56736231810017135</v>
      </c>
      <c r="P22" s="36">
        <f t="shared" si="7"/>
        <v>7.883734097952682</v>
      </c>
      <c r="Q22" s="37">
        <v>1.28422114329265</v>
      </c>
      <c r="R22" s="39">
        <v>142.25399996057143</v>
      </c>
      <c r="S22" s="38">
        <v>0.32921195826863514</v>
      </c>
      <c r="T22" s="39">
        <v>1445.9237922447899</v>
      </c>
      <c r="U22" s="38">
        <v>0.33805034824186447</v>
      </c>
      <c r="V22" s="38">
        <f>VLOOKUP(B22,[3]Sheet11!$A:$C,2,FALSE)</f>
        <v>0.24081945920415634</v>
      </c>
      <c r="W22" s="38">
        <f>VLOOKUP(B22,[3]Sheet11!$A:$C,3,FALSE)</f>
        <v>0.22893815538210402</v>
      </c>
      <c r="X22" s="38">
        <v>0.35</v>
      </c>
      <c r="Y22" s="38">
        <v>6.1224489795918366E-2</v>
      </c>
      <c r="Z22" s="20">
        <v>19.814360683403649</v>
      </c>
      <c r="AA22" s="83">
        <v>0.74168210795244882</v>
      </c>
      <c r="AB22" s="20">
        <v>44.084133145277114</v>
      </c>
      <c r="AC22" s="37">
        <v>7.8859835380333289E-3</v>
      </c>
      <c r="AD22" s="20">
        <v>24.399582001235579</v>
      </c>
      <c r="AE22" s="35">
        <v>0.22945980763221699</v>
      </c>
      <c r="AF22" s="20">
        <v>3049.6862818922223</v>
      </c>
      <c r="AG22" s="20">
        <v>2430.7296496451004</v>
      </c>
      <c r="AH22" s="20">
        <v>3954.3815883481511</v>
      </c>
      <c r="AI22" s="20">
        <v>179.70036782326287</v>
      </c>
      <c r="AJ22" s="20">
        <v>0.33526071762213433</v>
      </c>
      <c r="AK22" s="40">
        <v>1112.6051564122176</v>
      </c>
      <c r="AL22" s="60">
        <v>1.0135000000000001</v>
      </c>
      <c r="AM22" s="32">
        <f t="shared" si="0"/>
        <v>2844</v>
      </c>
      <c r="AN22" s="32">
        <f t="shared" si="1"/>
        <v>840.90598998811538</v>
      </c>
      <c r="AO22" s="39">
        <f t="shared" si="2"/>
        <v>5371.3989110531429</v>
      </c>
      <c r="AP22" s="38">
        <v>0.28345486800777348</v>
      </c>
      <c r="AQ22" s="32">
        <v>4022.6</v>
      </c>
      <c r="AR22" s="32">
        <f t="shared" si="8"/>
        <v>304.04616006278508</v>
      </c>
      <c r="AS22" s="32">
        <f t="shared" si="3"/>
        <v>694</v>
      </c>
      <c r="AT22" s="32">
        <f t="shared" si="4"/>
        <v>256.04073773720381</v>
      </c>
      <c r="AU22" s="32">
        <f t="shared" si="9"/>
        <v>3736.9364636684686</v>
      </c>
      <c r="AV22" s="32">
        <v>473.2</v>
      </c>
      <c r="AW22" s="32">
        <f t="shared" si="10"/>
        <v>4071.3891397919083</v>
      </c>
      <c r="AX22" s="32">
        <f t="shared" si="5"/>
        <v>11657</v>
      </c>
      <c r="AY22" s="32">
        <f t="shared" si="6"/>
        <v>5506.4509965366942</v>
      </c>
      <c r="AZ22" s="32">
        <f t="shared" si="11"/>
        <v>7720.7430584301628</v>
      </c>
      <c r="BA22" s="32">
        <v>7572</v>
      </c>
    </row>
    <row r="23" spans="1:53" x14ac:dyDescent="0.35">
      <c r="A23" s="31" t="s">
        <v>281</v>
      </c>
      <c r="B23" s="41" t="s">
        <v>139</v>
      </c>
      <c r="C23" s="20" t="s">
        <v>113</v>
      </c>
      <c r="D23" s="40">
        <v>3</v>
      </c>
      <c r="E23" s="32">
        <v>7055.0447759878334</v>
      </c>
      <c r="F23" s="32">
        <v>7055.0551762129835</v>
      </c>
      <c r="G23" s="32">
        <v>489.64358521000003</v>
      </c>
      <c r="H23" s="33">
        <v>766.43038549150708</v>
      </c>
      <c r="I23" s="34">
        <v>0.41</v>
      </c>
      <c r="J23" s="36">
        <v>7.9198677088338378</v>
      </c>
      <c r="K23" s="34">
        <v>0.7</v>
      </c>
      <c r="L23" s="36">
        <v>8.2371945052694873</v>
      </c>
      <c r="M23" s="34">
        <v>0.7</v>
      </c>
      <c r="N23" s="36">
        <v>2.7183456532989245</v>
      </c>
      <c r="O23" s="34">
        <v>0.56736231810017135</v>
      </c>
      <c r="P23" s="36">
        <f t="shared" si="7"/>
        <v>8.0648483936879547</v>
      </c>
      <c r="Q23" s="37">
        <v>1.28422114329265</v>
      </c>
      <c r="R23" s="39">
        <v>116.21062370642044</v>
      </c>
      <c r="S23" s="38">
        <v>0.32921195826863514</v>
      </c>
      <c r="T23" s="39">
        <v>1187.5039876551241</v>
      </c>
      <c r="U23" s="38">
        <v>0.33805034824186447</v>
      </c>
      <c r="V23" s="38">
        <f>VLOOKUP(B23,[3]Sheet11!$A:$C,2,FALSE)</f>
        <v>0.31099185805396867</v>
      </c>
      <c r="W23" s="38">
        <f>VLOOKUP(B23,[3]Sheet11!$A:$C,3,FALSE)</f>
        <v>0.18970165784485768</v>
      </c>
      <c r="X23" s="38">
        <v>0.19</v>
      </c>
      <c r="Y23" s="38">
        <v>5.6122448979591837E-2</v>
      </c>
      <c r="Z23" s="20">
        <v>18.103278719800411</v>
      </c>
      <c r="AA23" s="83">
        <v>0.88451626403509653</v>
      </c>
      <c r="AB23" s="20">
        <v>41.872458713454947</v>
      </c>
      <c r="AC23" s="37">
        <v>1.3118437975834923E-3</v>
      </c>
      <c r="AD23" s="20">
        <v>20.56793584715868</v>
      </c>
      <c r="AE23" s="35">
        <v>6.4255737133387614E-2</v>
      </c>
      <c r="AF23" s="20">
        <v>3405.2593547698075</v>
      </c>
      <c r="AG23" s="20">
        <v>2819.509593766239</v>
      </c>
      <c r="AH23" s="20">
        <v>3791.3001700839291</v>
      </c>
      <c r="AI23" s="20">
        <v>174.17048023704751</v>
      </c>
      <c r="AJ23" s="20">
        <v>0.28747773649732938</v>
      </c>
      <c r="AK23" s="40">
        <v>1613.8572574383352</v>
      </c>
      <c r="AL23" s="60">
        <v>1.0135000000000001</v>
      </c>
      <c r="AM23" s="32">
        <f t="shared" si="0"/>
        <v>2844</v>
      </c>
      <c r="AN23" s="32">
        <f t="shared" si="1"/>
        <v>819.56144071048766</v>
      </c>
      <c r="AO23" s="39">
        <f t="shared" si="2"/>
        <v>4388.0215516082972</v>
      </c>
      <c r="AP23" s="38">
        <v>0.28345486800777348</v>
      </c>
      <c r="AQ23" s="32">
        <v>4022.6</v>
      </c>
      <c r="AR23" s="32">
        <f t="shared" si="8"/>
        <v>441.02537111717731</v>
      </c>
      <c r="AS23" s="32">
        <f t="shared" si="3"/>
        <v>694</v>
      </c>
      <c r="AT23" s="32">
        <f t="shared" si="4"/>
        <v>249.5417066816762</v>
      </c>
      <c r="AU23" s="32">
        <f t="shared" si="9"/>
        <v>3052.7909044001931</v>
      </c>
      <c r="AV23" s="32">
        <v>473.2</v>
      </c>
      <c r="AW23" s="32">
        <f t="shared" si="10"/>
        <v>5905.6358612402337</v>
      </c>
      <c r="AX23" s="32">
        <f t="shared" si="5"/>
        <v>11657</v>
      </c>
      <c r="AY23" s="32">
        <f t="shared" si="6"/>
        <v>5366.6818475000928</v>
      </c>
      <c r="AZ23" s="32">
        <f t="shared" si="11"/>
        <v>6307.2557998078892</v>
      </c>
      <c r="BA23" s="32">
        <v>7572</v>
      </c>
    </row>
    <row r="24" spans="1:53" x14ac:dyDescent="0.35">
      <c r="A24" s="31" t="s">
        <v>300</v>
      </c>
      <c r="B24" s="28" t="s">
        <v>140</v>
      </c>
      <c r="C24" s="20" t="s">
        <v>113</v>
      </c>
      <c r="D24" s="40">
        <v>3</v>
      </c>
      <c r="E24" s="32">
        <v>7066.1905459532318</v>
      </c>
      <c r="F24" s="32">
        <v>7060.8976094160762</v>
      </c>
      <c r="G24" s="32">
        <v>305.08792113999999</v>
      </c>
      <c r="H24" s="33">
        <v>767.19298532680057</v>
      </c>
      <c r="I24" s="34">
        <v>0.41</v>
      </c>
      <c r="J24" s="36">
        <v>7.9256558001719775</v>
      </c>
      <c r="K24" s="34">
        <v>0.7</v>
      </c>
      <c r="L24" s="36">
        <v>8.243846822938119</v>
      </c>
      <c r="M24" s="34">
        <v>0.7</v>
      </c>
      <c r="N24" s="36">
        <v>2.7195067048262445</v>
      </c>
      <c r="O24" s="34">
        <v>0.56736231810017135</v>
      </c>
      <c r="P24" s="36">
        <f t="shared" si="7"/>
        <v>8.0728729346940504</v>
      </c>
      <c r="Q24" s="37">
        <v>1.28422114329265</v>
      </c>
      <c r="R24" s="39">
        <v>133.13556904320885</v>
      </c>
      <c r="S24" s="38">
        <v>0.32921195826863514</v>
      </c>
      <c r="T24" s="39">
        <v>1361.1247099402099</v>
      </c>
      <c r="U24" s="38">
        <v>0.33805034824186447</v>
      </c>
      <c r="V24" s="38">
        <f>VLOOKUP(B24,[3]Sheet11!$A:$C,2,FALSE)</f>
        <v>0.23645317170426303</v>
      </c>
      <c r="W24" s="38">
        <f>VLOOKUP(B24,[3]Sheet11!$A:$C,3,FALSE)</f>
        <v>0.1533931141655375</v>
      </c>
      <c r="X24" s="38">
        <v>0.11</v>
      </c>
      <c r="Y24" s="38">
        <v>1.7857142857142856E-2</v>
      </c>
      <c r="Z24" s="20">
        <v>17.132345657485981</v>
      </c>
      <c r="AA24" s="83">
        <v>0.8983828750409717</v>
      </c>
      <c r="AB24" s="20">
        <v>20.534133196823831</v>
      </c>
      <c r="AC24" s="37">
        <v>2.1556257447990172E-3</v>
      </c>
      <c r="AD24" s="20">
        <v>18.592552480215286</v>
      </c>
      <c r="AE24" s="35">
        <v>0.19707722290535543</v>
      </c>
      <c r="AF24" s="20">
        <v>6588.110748520935</v>
      </c>
      <c r="AG24" s="20">
        <v>5036.9556023745326</v>
      </c>
      <c r="AH24" s="20">
        <v>8054.1869612060127</v>
      </c>
      <c r="AI24" s="20">
        <v>136.50720504260858</v>
      </c>
      <c r="AJ24" s="20">
        <v>0.23920781646359912</v>
      </c>
      <c r="AK24" s="40">
        <v>897.75782649015753</v>
      </c>
      <c r="AL24" s="60">
        <v>1.0135000000000001</v>
      </c>
      <c r="AM24" s="32">
        <f t="shared" si="0"/>
        <v>2844</v>
      </c>
      <c r="AN24" s="32">
        <f t="shared" si="1"/>
        <v>820.24013603654623</v>
      </c>
      <c r="AO24" s="39">
        <f t="shared" si="2"/>
        <v>5027.0941469438021</v>
      </c>
      <c r="AP24" s="38">
        <v>0.28345486800777348</v>
      </c>
      <c r="AQ24" s="32">
        <v>4022.6</v>
      </c>
      <c r="AR24" s="32">
        <f t="shared" si="8"/>
        <v>245.33395179548626</v>
      </c>
      <c r="AS24" s="32">
        <f t="shared" si="3"/>
        <v>694</v>
      </c>
      <c r="AT24" s="32">
        <f t="shared" si="4"/>
        <v>249.74835719202076</v>
      </c>
      <c r="AU24" s="32">
        <f t="shared" si="9"/>
        <v>3497.4001624328002</v>
      </c>
      <c r="AV24" s="32">
        <v>473.2</v>
      </c>
      <c r="AW24" s="32">
        <f t="shared" si="10"/>
        <v>3285.1919154516318</v>
      </c>
      <c r="AX24" s="32">
        <f t="shared" si="5"/>
        <v>11657</v>
      </c>
      <c r="AY24" s="32">
        <f t="shared" si="6"/>
        <v>5371.1261047642993</v>
      </c>
      <c r="AZ24" s="32">
        <f t="shared" si="11"/>
        <v>7225.8461681598346</v>
      </c>
      <c r="BA24" s="32">
        <v>7572</v>
      </c>
    </row>
    <row r="25" spans="1:53" x14ac:dyDescent="0.35">
      <c r="A25" s="31" t="s">
        <v>252</v>
      </c>
      <c r="B25" s="28" t="s">
        <v>141</v>
      </c>
      <c r="C25" s="20" t="s">
        <v>113</v>
      </c>
      <c r="D25" s="40">
        <v>3</v>
      </c>
      <c r="E25" s="32">
        <v>7143.3105484320968</v>
      </c>
      <c r="F25" s="32">
        <v>7230.1981628036556</v>
      </c>
      <c r="G25" s="32">
        <v>591.40643310999997</v>
      </c>
      <c r="H25" s="33">
        <v>772.45744075169421</v>
      </c>
      <c r="I25" s="34">
        <v>0.41</v>
      </c>
      <c r="J25" s="36">
        <v>7.9656127309692657</v>
      </c>
      <c r="K25" s="34">
        <v>0.7</v>
      </c>
      <c r="L25" s="36">
        <v>8.2897697673421948</v>
      </c>
      <c r="M25" s="34">
        <v>0.7</v>
      </c>
      <c r="N25" s="36">
        <v>2.727521791807245</v>
      </c>
      <c r="O25" s="34">
        <v>0.56736231810017135</v>
      </c>
      <c r="P25" s="36">
        <f t="shared" si="7"/>
        <v>8.1282687484310898</v>
      </c>
      <c r="Q25" s="37">
        <v>1.28422114329265</v>
      </c>
      <c r="R25" s="39">
        <v>124.99996362943244</v>
      </c>
      <c r="S25" s="38">
        <v>0.32921195826863514</v>
      </c>
      <c r="T25" s="39">
        <v>1313.4819906142538</v>
      </c>
      <c r="U25" s="38">
        <v>0.33805034824186447</v>
      </c>
      <c r="V25" s="38">
        <f>VLOOKUP(B25,[3]Sheet11!$A:$C,2,FALSE)</f>
        <v>0.38300964460298587</v>
      </c>
      <c r="W25" s="38">
        <f>VLOOKUP(B25,[3]Sheet11!$A:$C,3,FALSE)</f>
        <v>0.1353028783371939</v>
      </c>
      <c r="X25" s="38">
        <v>0.12</v>
      </c>
      <c r="Y25" s="38">
        <v>1.5306122448979591E-2</v>
      </c>
      <c r="Z25" s="20">
        <v>15.68159146877645</v>
      </c>
      <c r="AA25" s="83">
        <v>0.70110084899248681</v>
      </c>
      <c r="AB25" s="20">
        <v>18.389311548839977</v>
      </c>
      <c r="AC25" s="37">
        <v>0.15162043172584116</v>
      </c>
      <c r="AD25" s="20">
        <v>16.114562169633707</v>
      </c>
      <c r="AE25" s="35">
        <v>0.14552263128202206</v>
      </c>
      <c r="AF25" s="20">
        <v>1939.0605552022598</v>
      </c>
      <c r="AG25" s="20">
        <v>1000.0849940875884</v>
      </c>
      <c r="AH25" s="20">
        <v>3759.6362898851735</v>
      </c>
      <c r="AI25" s="20">
        <v>141.78178965067144</v>
      </c>
      <c r="AJ25" s="20">
        <v>0.22</v>
      </c>
      <c r="AK25" s="40">
        <v>2039.5259666839943</v>
      </c>
      <c r="AL25" s="60">
        <v>1.0135000000000001</v>
      </c>
      <c r="AM25" s="32">
        <f t="shared" si="0"/>
        <v>2844</v>
      </c>
      <c r="AN25" s="32">
        <f t="shared" si="1"/>
        <v>839.9071977365353</v>
      </c>
      <c r="AO25" s="39">
        <f t="shared" si="2"/>
        <v>4719.9000991670873</v>
      </c>
      <c r="AP25" s="38">
        <v>0.28345486800777348</v>
      </c>
      <c r="AQ25" s="32">
        <v>4022.6</v>
      </c>
      <c r="AR25" s="32">
        <f t="shared" si="8"/>
        <v>557.34959967133102</v>
      </c>
      <c r="AS25" s="32">
        <f t="shared" si="3"/>
        <v>694</v>
      </c>
      <c r="AT25" s="32">
        <f t="shared" si="4"/>
        <v>255.73662347474692</v>
      </c>
      <c r="AU25" s="32">
        <f t="shared" si="9"/>
        <v>3283.6821612997128</v>
      </c>
      <c r="AV25" s="32">
        <v>473.2</v>
      </c>
      <c r="AW25" s="32">
        <f t="shared" si="10"/>
        <v>7463.2980291566291</v>
      </c>
      <c r="AX25" s="32">
        <f t="shared" si="5"/>
        <v>11657</v>
      </c>
      <c r="AY25" s="32">
        <f t="shared" si="6"/>
        <v>5499.9106690155113</v>
      </c>
      <c r="AZ25" s="32">
        <f t="shared" si="11"/>
        <v>6784.2914910192922</v>
      </c>
      <c r="BA25" s="32">
        <v>7572</v>
      </c>
    </row>
    <row r="26" spans="1:53" x14ac:dyDescent="0.35">
      <c r="A26" s="31" t="s">
        <v>294</v>
      </c>
      <c r="B26" s="28" t="s">
        <v>142</v>
      </c>
      <c r="C26" s="20" t="s">
        <v>113</v>
      </c>
      <c r="D26" s="40">
        <v>3</v>
      </c>
      <c r="E26" s="32">
        <v>7302.2577941877425</v>
      </c>
      <c r="F26" s="32">
        <v>7489.7189471388829</v>
      </c>
      <c r="G26" s="32">
        <v>408.09472656000003</v>
      </c>
      <c r="H26" s="33">
        <v>783.24181967693858</v>
      </c>
      <c r="I26" s="34">
        <v>0.41</v>
      </c>
      <c r="J26" s="36">
        <v>8.0474655813838005</v>
      </c>
      <c r="K26" s="34">
        <v>0.7</v>
      </c>
      <c r="L26" s="36">
        <v>8.3838441575392562</v>
      </c>
      <c r="M26" s="34">
        <v>0.7</v>
      </c>
      <c r="N26" s="36">
        <v>2.7439409136623132</v>
      </c>
      <c r="O26" s="34">
        <v>0.56736231810017135</v>
      </c>
      <c r="P26" s="36">
        <f t="shared" si="7"/>
        <v>8.2417485669489885</v>
      </c>
      <c r="Q26" s="37">
        <v>1.28422114329265</v>
      </c>
      <c r="R26" s="39">
        <v>143.86428877977008</v>
      </c>
      <c r="S26" s="38">
        <v>0.32921195826863514</v>
      </c>
      <c r="T26" s="39">
        <v>1476.8684038440322</v>
      </c>
      <c r="U26" s="38">
        <v>0.33805034824186447</v>
      </c>
      <c r="V26" s="38">
        <f>VLOOKUP(B26,[3]Sheet11!$A:$C,2,FALSE)</f>
        <v>0.2448720903433971</v>
      </c>
      <c r="W26" s="38">
        <f>VLOOKUP(B26,[3]Sheet11!$A:$C,3,FALSE)</f>
        <v>0.128840989163444</v>
      </c>
      <c r="X26" s="38">
        <v>0.17</v>
      </c>
      <c r="Y26" s="38">
        <v>2.5510204081632654E-2</v>
      </c>
      <c r="Z26" s="20">
        <v>15.49700130466843</v>
      </c>
      <c r="AA26" s="83">
        <v>0.68900562421688039</v>
      </c>
      <c r="AB26" s="20">
        <v>28.186702169439968</v>
      </c>
      <c r="AC26" s="37">
        <v>5.3004066626162256E-2</v>
      </c>
      <c r="AD26" s="20">
        <v>16.421065688052906</v>
      </c>
      <c r="AE26" s="35">
        <v>0.14858401076193939</v>
      </c>
      <c r="AF26" s="20">
        <v>4872.3121840386839</v>
      </c>
      <c r="AG26" s="20">
        <v>3809.5444697314801</v>
      </c>
      <c r="AH26" s="20">
        <v>6078.9852576081976</v>
      </c>
      <c r="AI26" s="20">
        <v>142.80496819009869</v>
      </c>
      <c r="AJ26" s="20">
        <v>0.2261171455177742</v>
      </c>
      <c r="AK26" s="40">
        <v>1287.5968995416001</v>
      </c>
      <c r="AL26" s="60">
        <v>1.0135000000000001</v>
      </c>
      <c r="AM26" s="32">
        <f t="shared" si="0"/>
        <v>2844</v>
      </c>
      <c r="AN26" s="32">
        <f t="shared" si="1"/>
        <v>870.0548326722926</v>
      </c>
      <c r="AO26" s="39">
        <f t="shared" si="2"/>
        <v>5432.2021476041155</v>
      </c>
      <c r="AP26" s="38">
        <v>0.28345486800777348</v>
      </c>
      <c r="AQ26" s="32">
        <v>4022.6</v>
      </c>
      <c r="AR26" s="32">
        <f t="shared" si="8"/>
        <v>351.8668691746791</v>
      </c>
      <c r="AS26" s="32">
        <f t="shared" si="3"/>
        <v>694</v>
      </c>
      <c r="AT26" s="32">
        <f t="shared" si="4"/>
        <v>264.91603565861345</v>
      </c>
      <c r="AU26" s="32">
        <f t="shared" si="9"/>
        <v>3779.2378893378273</v>
      </c>
      <c r="AV26" s="32">
        <v>473.2</v>
      </c>
      <c r="AW26" s="32">
        <f t="shared" si="10"/>
        <v>4711.7416300029627</v>
      </c>
      <c r="AX26" s="32">
        <f t="shared" si="5"/>
        <v>11657</v>
      </c>
      <c r="AY26" s="32">
        <f t="shared" si="6"/>
        <v>5697.32450172893</v>
      </c>
      <c r="AZ26" s="32">
        <f t="shared" si="11"/>
        <v>7808.1404337330832</v>
      </c>
      <c r="BA26" s="32">
        <v>7572</v>
      </c>
    </row>
    <row r="27" spans="1:53" x14ac:dyDescent="0.35">
      <c r="A27" s="31" t="s">
        <v>269</v>
      </c>
      <c r="B27" s="28" t="s">
        <v>143</v>
      </c>
      <c r="C27" s="20" t="s">
        <v>113</v>
      </c>
      <c r="D27" s="40">
        <v>3</v>
      </c>
      <c r="E27" s="32">
        <v>7344.6482330579229</v>
      </c>
      <c r="F27" s="32">
        <v>7297.1800421940716</v>
      </c>
      <c r="G27" s="32">
        <v>483.74011230000002</v>
      </c>
      <c r="H27" s="33">
        <v>786.10324056515265</v>
      </c>
      <c r="I27" s="34">
        <v>0.41</v>
      </c>
      <c r="J27" s="36">
        <v>8.0691836105405663</v>
      </c>
      <c r="K27" s="34">
        <v>0.7</v>
      </c>
      <c r="L27" s="36">
        <v>8.4088049296914438</v>
      </c>
      <c r="M27" s="34">
        <v>0.7</v>
      </c>
      <c r="N27" s="36">
        <v>2.7482974017427022</v>
      </c>
      <c r="O27" s="34">
        <v>0.56736231810017135</v>
      </c>
      <c r="P27" s="36">
        <f t="shared" si="7"/>
        <v>8.2718581843269305</v>
      </c>
      <c r="Q27" s="37">
        <v>1.28422114329265</v>
      </c>
      <c r="R27" s="39">
        <v>136.69</v>
      </c>
      <c r="S27" s="38">
        <v>0.32921195826863514</v>
      </c>
      <c r="T27" s="39">
        <v>1399.39</v>
      </c>
      <c r="U27" s="38">
        <v>0.33805034824186447</v>
      </c>
      <c r="V27" s="38">
        <f>VLOOKUP(B27,[3]Sheet11!$A:$C,2,FALSE)</f>
        <v>0.19663521452732777</v>
      </c>
      <c r="W27" s="38">
        <f>VLOOKUP(B27,[3]Sheet11!$A:$C,3,FALSE)</f>
        <v>0.18740020479534641</v>
      </c>
      <c r="X27" s="38">
        <v>0.27</v>
      </c>
      <c r="Y27" s="38">
        <v>4.0816326530612242E-2</v>
      </c>
      <c r="Z27" s="20">
        <v>18.38988186600675</v>
      </c>
      <c r="AA27" s="83">
        <v>0.6767000296624951</v>
      </c>
      <c r="AB27" s="20">
        <v>66.588397151850913</v>
      </c>
      <c r="AC27" s="37">
        <v>3.2638895855524076E-2</v>
      </c>
      <c r="AD27" s="20">
        <v>21.112324858326314</v>
      </c>
      <c r="AE27" s="35">
        <v>0.14536885540527764</v>
      </c>
      <c r="AF27" s="20">
        <v>2336.2671850176826</v>
      </c>
      <c r="AG27" s="20">
        <v>1935.7456359545538</v>
      </c>
      <c r="AH27" s="20">
        <v>2637.955713639145</v>
      </c>
      <c r="AI27" s="20">
        <v>143.54239440413727</v>
      </c>
      <c r="AJ27" s="20">
        <v>0.22</v>
      </c>
      <c r="AK27" s="40">
        <v>1589.7701387435911</v>
      </c>
      <c r="AL27" s="60">
        <v>1.0135000000000001</v>
      </c>
      <c r="AM27" s="32">
        <f t="shared" si="0"/>
        <v>2844</v>
      </c>
      <c r="AN27" s="32">
        <f t="shared" si="1"/>
        <v>847.6882517756012</v>
      </c>
      <c r="AO27" s="39">
        <f t="shared" si="2"/>
        <v>5161.3066581984131</v>
      </c>
      <c r="AP27" s="38">
        <v>0.28345486800777348</v>
      </c>
      <c r="AQ27" s="32">
        <v>4022.6</v>
      </c>
      <c r="AR27" s="32">
        <f t="shared" si="8"/>
        <v>434.44298570946484</v>
      </c>
      <c r="AS27" s="32">
        <f t="shared" si="3"/>
        <v>694</v>
      </c>
      <c r="AT27" s="32">
        <f t="shared" si="4"/>
        <v>258.10581437153627</v>
      </c>
      <c r="AU27" s="32">
        <f t="shared" si="9"/>
        <v>3590.7731618121247</v>
      </c>
      <c r="AV27" s="32">
        <v>473.2</v>
      </c>
      <c r="AW27" s="32">
        <f t="shared" si="10"/>
        <v>5817.4931514051505</v>
      </c>
      <c r="AX27" s="32">
        <f t="shared" si="5"/>
        <v>11657</v>
      </c>
      <c r="AY27" s="32">
        <f t="shared" si="6"/>
        <v>5550.8628483050488</v>
      </c>
      <c r="AZ27" s="32">
        <f t="shared" si="11"/>
        <v>7418.7605898556812</v>
      </c>
      <c r="BA27" s="32">
        <v>7572</v>
      </c>
    </row>
    <row r="28" spans="1:53" x14ac:dyDescent="0.35">
      <c r="A28" s="31" t="s">
        <v>307</v>
      </c>
      <c r="B28" s="28" t="s">
        <v>144</v>
      </c>
      <c r="C28" s="20" t="s">
        <v>113</v>
      </c>
      <c r="D28" s="40">
        <v>3</v>
      </c>
      <c r="E28" s="32">
        <v>7506.6675230608616</v>
      </c>
      <c r="F28" s="32">
        <v>7506.6678610370936</v>
      </c>
      <c r="G28" s="32">
        <v>236.62045287999999</v>
      </c>
      <c r="H28" s="33">
        <v>796.98395897580849</v>
      </c>
      <c r="I28" s="34">
        <v>0.41</v>
      </c>
      <c r="J28" s="36">
        <v>8.1517676724178081</v>
      </c>
      <c r="K28" s="34">
        <v>0.7</v>
      </c>
      <c r="L28" s="36">
        <v>8.5037197093448498</v>
      </c>
      <c r="M28" s="34">
        <v>0.7</v>
      </c>
      <c r="N28" s="36">
        <v>2.7648631996151289</v>
      </c>
      <c r="O28" s="34">
        <v>0.56736231810017135</v>
      </c>
      <c r="P28" s="36">
        <f t="shared" si="7"/>
        <v>8.38635174572204</v>
      </c>
      <c r="Q28" s="37">
        <v>1.28422114329265</v>
      </c>
      <c r="R28" s="39">
        <v>183.96267773241675</v>
      </c>
      <c r="S28" s="38">
        <v>0.32921195826863514</v>
      </c>
      <c r="T28" s="39">
        <v>1827.310998503076</v>
      </c>
      <c r="U28" s="38">
        <v>0.33805034824186447</v>
      </c>
      <c r="V28" s="38">
        <f>VLOOKUP(B28,[3]Sheet11!$A:$C,2,FALSE)</f>
        <v>0.14686691416357295</v>
      </c>
      <c r="W28" s="38">
        <f>VLOOKUP(B28,[3]Sheet11!$A:$C,3,FALSE)</f>
        <v>0.31936996500149473</v>
      </c>
      <c r="X28" s="38">
        <v>0.37</v>
      </c>
      <c r="Y28" s="38">
        <v>9.183673469387757E-2</v>
      </c>
      <c r="Z28" s="20">
        <v>17.254611275561849</v>
      </c>
      <c r="AA28" s="83">
        <v>1.0016322111161147</v>
      </c>
      <c r="AB28" s="20">
        <v>42.383803774579498</v>
      </c>
      <c r="AC28" s="37">
        <v>0.14579155389542225</v>
      </c>
      <c r="AD28" s="20">
        <v>21.744360953212333</v>
      </c>
      <c r="AE28" s="35">
        <v>0.26124756627272638</v>
      </c>
      <c r="AF28" s="20">
        <v>7905.7845856307822</v>
      </c>
      <c r="AG28" s="20">
        <v>7548.0897875769615</v>
      </c>
      <c r="AH28" s="20">
        <v>8280.430105278474</v>
      </c>
      <c r="AI28" s="20">
        <v>160.31143229409062</v>
      </c>
      <c r="AJ28" s="20">
        <v>0.22</v>
      </c>
      <c r="AK28" s="40">
        <v>655.13131283032499</v>
      </c>
      <c r="AL28" s="60">
        <v>1.0135000000000001</v>
      </c>
      <c r="AM28" s="32">
        <f t="shared" si="0"/>
        <v>2844</v>
      </c>
      <c r="AN28" s="32">
        <f t="shared" si="1"/>
        <v>872.02372957613682</v>
      </c>
      <c r="AO28" s="39">
        <f t="shared" si="2"/>
        <v>6946.2857081010425</v>
      </c>
      <c r="AP28" s="38">
        <v>0.28345486800777348</v>
      </c>
      <c r="AQ28" s="32">
        <v>4022.6</v>
      </c>
      <c r="AR28" s="32">
        <f t="shared" si="8"/>
        <v>179.03041241088047</v>
      </c>
      <c r="AS28" s="32">
        <f t="shared" si="3"/>
        <v>694</v>
      </c>
      <c r="AT28" s="32">
        <f t="shared" si="4"/>
        <v>265.51552932590891</v>
      </c>
      <c r="AU28" s="32">
        <f t="shared" si="9"/>
        <v>4832.6011118344795</v>
      </c>
      <c r="AV28" s="32">
        <v>473.2</v>
      </c>
      <c r="AW28" s="32">
        <f t="shared" si="10"/>
        <v>2397.3414978554833</v>
      </c>
      <c r="AX28" s="32">
        <f t="shared" si="5"/>
        <v>11657</v>
      </c>
      <c r="AY28" s="32">
        <f t="shared" si="6"/>
        <v>5710.217303596597</v>
      </c>
      <c r="AZ28" s="32">
        <f t="shared" si="11"/>
        <v>9984.4543387634403</v>
      </c>
      <c r="BA28" s="32">
        <v>7572</v>
      </c>
    </row>
    <row r="29" spans="1:53" x14ac:dyDescent="0.35">
      <c r="A29" s="31" t="s">
        <v>301</v>
      </c>
      <c r="B29" s="28" t="s">
        <v>145</v>
      </c>
      <c r="C29" s="20" t="s">
        <v>113</v>
      </c>
      <c r="D29" s="40">
        <v>3</v>
      </c>
      <c r="E29" s="32">
        <v>7507.1609708023352</v>
      </c>
      <c r="F29" s="32">
        <v>7696.785531275621</v>
      </c>
      <c r="G29" s="32">
        <v>700.71270751999998</v>
      </c>
      <c r="H29" s="33">
        <v>797.01696390710651</v>
      </c>
      <c r="I29" s="34">
        <v>0.41</v>
      </c>
      <c r="J29" s="36">
        <v>8.1520181780540817</v>
      </c>
      <c r="K29" s="34">
        <v>0.7</v>
      </c>
      <c r="L29" s="36">
        <v>8.5040076182552173</v>
      </c>
      <c r="M29" s="34">
        <v>0.7</v>
      </c>
      <c r="N29" s="36">
        <v>2.7649134493321093</v>
      </c>
      <c r="O29" s="34">
        <v>0.56736231810017135</v>
      </c>
      <c r="P29" s="36">
        <f t="shared" si="7"/>
        <v>8.3866990437574547</v>
      </c>
      <c r="Q29" s="37">
        <v>1.28422114329265</v>
      </c>
      <c r="R29" s="39">
        <v>108.69416953435602</v>
      </c>
      <c r="S29" s="38">
        <v>0.32921195826863514</v>
      </c>
      <c r="T29" s="39">
        <v>1108.0809433081622</v>
      </c>
      <c r="U29" s="38">
        <v>0.33805034824186447</v>
      </c>
      <c r="V29" s="38">
        <f>VLOOKUP(B29,[3]Sheet11!$A:$C,2,FALSE)</f>
        <v>0.2475373436526028</v>
      </c>
      <c r="W29" s="38">
        <f>VLOOKUP(B29,[3]Sheet11!$A:$C,3,FALSE)</f>
        <v>0.54693248885232115</v>
      </c>
      <c r="X29" s="38">
        <v>0.08</v>
      </c>
      <c r="Y29" s="38">
        <v>5.1020408163265285E-3</v>
      </c>
      <c r="Z29" s="20">
        <v>19.23156427334132</v>
      </c>
      <c r="AA29" s="83">
        <v>0.58034898559288528</v>
      </c>
      <c r="AB29" s="20">
        <v>23.390450571174465</v>
      </c>
      <c r="AC29" s="37">
        <v>1.2155178454674748E-2</v>
      </c>
      <c r="AD29" s="20">
        <v>20.873816823625795</v>
      </c>
      <c r="AE29" s="35">
        <v>4.5898970616135522E-2</v>
      </c>
      <c r="AF29" s="20">
        <v>6625.2701092958878</v>
      </c>
      <c r="AG29" s="20">
        <v>5169.2098252544092</v>
      </c>
      <c r="AH29" s="20">
        <v>7964.4202812549884</v>
      </c>
      <c r="AI29" s="20">
        <v>147.68607756502408</v>
      </c>
      <c r="AJ29" s="20">
        <v>0.2668850471814892</v>
      </c>
      <c r="AK29" s="40">
        <v>2516.7450223912479</v>
      </c>
      <c r="AL29" s="60">
        <v>1.0135000000000001</v>
      </c>
      <c r="AM29" s="32">
        <f t="shared" si="0"/>
        <v>2844</v>
      </c>
      <c r="AN29" s="32">
        <f t="shared" si="1"/>
        <v>894.10904398311027</v>
      </c>
      <c r="AO29" s="39">
        <f t="shared" si="2"/>
        <v>4104.2061666911904</v>
      </c>
      <c r="AP29" s="38">
        <v>0.28345486800777348</v>
      </c>
      <c r="AQ29" s="32">
        <v>4022.6</v>
      </c>
      <c r="AR29" s="32">
        <f t="shared" si="8"/>
        <v>687.76120217052062</v>
      </c>
      <c r="AS29" s="32">
        <f t="shared" si="3"/>
        <v>694</v>
      </c>
      <c r="AT29" s="32">
        <f t="shared" si="4"/>
        <v>272.24011002963243</v>
      </c>
      <c r="AU29" s="32">
        <f t="shared" si="9"/>
        <v>2855.3376751000269</v>
      </c>
      <c r="AV29" s="32">
        <v>473.2</v>
      </c>
      <c r="AW29" s="32">
        <f t="shared" si="10"/>
        <v>9209.5999130824712</v>
      </c>
      <c r="AX29" s="32">
        <f t="shared" si="5"/>
        <v>11657</v>
      </c>
      <c r="AY29" s="32">
        <f t="shared" si="6"/>
        <v>5854.8371576266818</v>
      </c>
      <c r="AZ29" s="32">
        <f t="shared" si="11"/>
        <v>5899.3051524513312</v>
      </c>
      <c r="BA29" s="32">
        <v>7572</v>
      </c>
    </row>
    <row r="30" spans="1:53" x14ac:dyDescent="0.35">
      <c r="A30" s="31" t="s">
        <v>287</v>
      </c>
      <c r="B30" s="28" t="s">
        <v>146</v>
      </c>
      <c r="C30" s="20" t="s">
        <v>113</v>
      </c>
      <c r="D30" s="40">
        <v>3</v>
      </c>
      <c r="E30" s="32">
        <v>8476.7521573097802</v>
      </c>
      <c r="F30" s="32">
        <v>8476.7496882797004</v>
      </c>
      <c r="G30" s="32">
        <v>354.09533691000001</v>
      </c>
      <c r="H30" s="33">
        <v>860.40402265713851</v>
      </c>
      <c r="I30" s="34">
        <v>0.41</v>
      </c>
      <c r="J30" s="36">
        <v>8.6331225118362021</v>
      </c>
      <c r="K30" s="34">
        <v>0.7</v>
      </c>
      <c r="L30" s="36">
        <v>9.056946173143718</v>
      </c>
      <c r="M30" s="34">
        <v>0.7</v>
      </c>
      <c r="N30" s="36">
        <v>2.8614196875555225</v>
      </c>
      <c r="O30" s="34">
        <v>0.56736231810017135</v>
      </c>
      <c r="P30" s="36">
        <f t="shared" si="7"/>
        <v>9.0536963713920642</v>
      </c>
      <c r="Q30" s="37">
        <v>1.28422114329265</v>
      </c>
      <c r="R30" s="39">
        <v>134.05144477503899</v>
      </c>
      <c r="S30" s="38">
        <v>0.32921195826863514</v>
      </c>
      <c r="T30" s="39">
        <v>1368.2677206780018</v>
      </c>
      <c r="U30" s="38">
        <v>0.33805034824186447</v>
      </c>
      <c r="V30" s="38">
        <f>VLOOKUP(B30,[3]Sheet11!$A:$C,2,FALSE)</f>
        <v>0.14596640643482375</v>
      </c>
      <c r="W30" s="38">
        <f>VLOOKUP(B30,[3]Sheet11!$A:$C,3,FALSE)</f>
        <v>0.36604863077568839</v>
      </c>
      <c r="X30" s="38">
        <v>0.13</v>
      </c>
      <c r="Y30" s="38">
        <v>3.3163265306122451E-2</v>
      </c>
      <c r="Z30" s="20">
        <v>19.453230709122359</v>
      </c>
      <c r="AA30" s="83">
        <v>0.45811449874250509</v>
      </c>
      <c r="AB30" s="20">
        <v>34.763049980650585</v>
      </c>
      <c r="AC30" s="37">
        <v>6.9829973461440703E-3</v>
      </c>
      <c r="AD30" s="20">
        <v>20.997699645109982</v>
      </c>
      <c r="AE30" s="35">
        <v>0.17865128090215318</v>
      </c>
      <c r="AF30" s="20">
        <v>4343.6599476847914</v>
      </c>
      <c r="AG30" s="20">
        <v>3384.4884364285695</v>
      </c>
      <c r="AH30" s="20">
        <v>5013.1952392074736</v>
      </c>
      <c r="AI30" s="20">
        <v>152.45839733391168</v>
      </c>
      <c r="AJ30" s="20">
        <v>0.24185775117159242</v>
      </c>
      <c r="AK30" s="40">
        <v>1079.8485934341322</v>
      </c>
      <c r="AL30" s="60">
        <v>1.0135000000000001</v>
      </c>
      <c r="AM30" s="32">
        <f t="shared" si="0"/>
        <v>2844</v>
      </c>
      <c r="AN30" s="32">
        <f t="shared" si="1"/>
        <v>984.71479152879135</v>
      </c>
      <c r="AO30" s="39">
        <f t="shared" si="2"/>
        <v>5061.6768926660734</v>
      </c>
      <c r="AP30" s="38">
        <v>0.28345486800777348</v>
      </c>
      <c r="AQ30" s="32">
        <v>4022.6</v>
      </c>
      <c r="AR30" s="32">
        <f t="shared" si="8"/>
        <v>295.0946401700877</v>
      </c>
      <c r="AS30" s="32">
        <f t="shared" si="3"/>
        <v>694</v>
      </c>
      <c r="AT30" s="32">
        <f t="shared" si="4"/>
        <v>299.82792926392625</v>
      </c>
      <c r="AU30" s="32">
        <f t="shared" si="9"/>
        <v>3521.4597278539045</v>
      </c>
      <c r="AV30" s="32">
        <v>473.2</v>
      </c>
      <c r="AW30" s="32">
        <f t="shared" si="10"/>
        <v>3951.5220746455057</v>
      </c>
      <c r="AX30" s="32">
        <f t="shared" si="5"/>
        <v>11657</v>
      </c>
      <c r="AY30" s="32">
        <f t="shared" si="6"/>
        <v>6448.1449884722188</v>
      </c>
      <c r="AZ30" s="32">
        <f t="shared" si="11"/>
        <v>7275.5547260975527</v>
      </c>
      <c r="BA30" s="32">
        <v>7572</v>
      </c>
    </row>
    <row r="31" spans="1:53" x14ac:dyDescent="0.35">
      <c r="A31" s="31" t="s">
        <v>280</v>
      </c>
      <c r="B31" s="28" t="s">
        <v>147</v>
      </c>
      <c r="C31" s="20" t="s">
        <v>113</v>
      </c>
      <c r="D31" s="40">
        <v>3</v>
      </c>
      <c r="E31" s="32">
        <v>8635.3256944343739</v>
      </c>
      <c r="F31" s="32">
        <v>8635.797143749498</v>
      </c>
      <c r="G31" s="32">
        <v>228.97613525</v>
      </c>
      <c r="H31" s="33">
        <v>870.5093724744396</v>
      </c>
      <c r="I31" s="34">
        <v>0.41</v>
      </c>
      <c r="J31" s="36">
        <v>8.7098215681950144</v>
      </c>
      <c r="K31" s="34">
        <v>0.7</v>
      </c>
      <c r="L31" s="36">
        <v>9.1450972505845591</v>
      </c>
      <c r="M31" s="34">
        <v>0.7</v>
      </c>
      <c r="N31" s="36">
        <v>2.8768049935790314</v>
      </c>
      <c r="O31" s="34">
        <v>0.56736231810017135</v>
      </c>
      <c r="P31" s="36">
        <f t="shared" si="7"/>
        <v>9.1600310311139008</v>
      </c>
      <c r="Q31" s="37">
        <v>1.28422114329265</v>
      </c>
      <c r="R31" s="39">
        <v>159.75944314851489</v>
      </c>
      <c r="S31" s="38">
        <v>0.32921195826863514</v>
      </c>
      <c r="T31" s="39">
        <v>1631.191910945566</v>
      </c>
      <c r="U31" s="38">
        <v>0.33805034824186447</v>
      </c>
      <c r="V31" s="38">
        <f>VLOOKUP(B31,[3]Sheet11!$A:$C,2,FALSE)</f>
        <v>0.24996760399118828</v>
      </c>
      <c r="W31" s="38">
        <f>VLOOKUP(B31,[3]Sheet11!$A:$C,3,FALSE)</f>
        <v>0.17710878527228438</v>
      </c>
      <c r="X31" s="38">
        <v>0.34</v>
      </c>
      <c r="Y31" s="38">
        <v>9.9489795918367346E-2</v>
      </c>
      <c r="Z31" s="20">
        <v>18.095144815976461</v>
      </c>
      <c r="AA31" s="83">
        <v>0.73857872670499702</v>
      </c>
      <c r="AB31" s="20">
        <v>35.834531629745982</v>
      </c>
      <c r="AC31" s="37">
        <v>8.5417123930444636E-2</v>
      </c>
      <c r="AD31" s="20">
        <v>21.975842302775778</v>
      </c>
      <c r="AE31" s="35">
        <v>0.17703303796811884</v>
      </c>
      <c r="AF31" s="20">
        <v>3316.3038294342568</v>
      </c>
      <c r="AG31" s="20">
        <v>2771.0959090742576</v>
      </c>
      <c r="AH31" s="20">
        <v>3711.2462416099506</v>
      </c>
      <c r="AI31" s="20">
        <v>133.41870000411831</v>
      </c>
      <c r="AJ31" s="20">
        <v>0.28137612669059975</v>
      </c>
      <c r="AK31" s="40">
        <v>628.99537658277211</v>
      </c>
      <c r="AL31" s="60">
        <v>1.0135000000000001</v>
      </c>
      <c r="AM31" s="32">
        <f t="shared" si="0"/>
        <v>2844</v>
      </c>
      <c r="AN31" s="32">
        <f t="shared" si="1"/>
        <v>1003.1907861865869</v>
      </c>
      <c r="AO31" s="39">
        <f t="shared" si="2"/>
        <v>6032.3906476882048</v>
      </c>
      <c r="AP31" s="38">
        <v>0.28345486800777348</v>
      </c>
      <c r="AQ31" s="32">
        <v>4022.6</v>
      </c>
      <c r="AR31" s="32">
        <f t="shared" si="8"/>
        <v>171.88813825376698</v>
      </c>
      <c r="AS31" s="32">
        <f t="shared" si="3"/>
        <v>694</v>
      </c>
      <c r="AT31" s="32">
        <f t="shared" si="4"/>
        <v>305.45353707137866</v>
      </c>
      <c r="AU31" s="32">
        <f t="shared" si="9"/>
        <v>4196.7950896461862</v>
      </c>
      <c r="AV31" s="32">
        <v>473.2</v>
      </c>
      <c r="AW31" s="32">
        <f t="shared" si="10"/>
        <v>2301.701489013788</v>
      </c>
      <c r="AX31" s="32">
        <f t="shared" si="5"/>
        <v>11657</v>
      </c>
      <c r="AY31" s="32">
        <f t="shared" si="6"/>
        <v>6569.1301644689584</v>
      </c>
      <c r="AZ31" s="32">
        <f t="shared" si="11"/>
        <v>8670.8395690064481</v>
      </c>
      <c r="BA31" s="32">
        <v>7572</v>
      </c>
    </row>
    <row r="32" spans="1:53" x14ac:dyDescent="0.35">
      <c r="A32" s="31" t="s">
        <v>186</v>
      </c>
      <c r="B32" s="28" t="s">
        <v>148</v>
      </c>
      <c r="C32" s="20" t="s">
        <v>113</v>
      </c>
      <c r="D32" s="40">
        <v>3</v>
      </c>
      <c r="E32" s="32">
        <v>8666.3870410488398</v>
      </c>
      <c r="F32" s="32">
        <v>8360.1010591717168</v>
      </c>
      <c r="G32" s="32">
        <v>401.61035156000003</v>
      </c>
      <c r="H32" s="33">
        <v>872.48073699659903</v>
      </c>
      <c r="I32" s="34">
        <v>0.41</v>
      </c>
      <c r="J32" s="36">
        <v>8.7247841178664807</v>
      </c>
      <c r="K32" s="34">
        <v>0.7</v>
      </c>
      <c r="L32" s="36">
        <v>9.1622938751249077</v>
      </c>
      <c r="M32" s="34">
        <v>0.7</v>
      </c>
      <c r="N32" s="36">
        <v>2.8798063786874799</v>
      </c>
      <c r="O32" s="34">
        <v>0.56736231810017135</v>
      </c>
      <c r="P32" s="36">
        <f t="shared" si="7"/>
        <v>9.1807749320615581</v>
      </c>
      <c r="Q32" s="37">
        <v>1.28422114329265</v>
      </c>
      <c r="R32" s="39">
        <v>109.10850372786742</v>
      </c>
      <c r="S32" s="38">
        <v>0.32921195826863514</v>
      </c>
      <c r="T32" s="39">
        <v>1145.6496409930564</v>
      </c>
      <c r="U32" s="38">
        <v>0.33805034824186447</v>
      </c>
      <c r="V32" s="38">
        <f>VLOOKUP(B32,[3]Sheet11!$A:$C,2,FALSE)</f>
        <v>0.32833020637898686</v>
      </c>
      <c r="W32" s="38">
        <f>VLOOKUP(B32,[3]Sheet11!$A:$C,3,FALSE)</f>
        <v>0.12740432848290675</v>
      </c>
      <c r="X32" s="38">
        <v>0.11</v>
      </c>
      <c r="Y32" s="38">
        <v>1.5306122448979591E-2</v>
      </c>
      <c r="Z32" s="20">
        <v>18.286392753759291</v>
      </c>
      <c r="AA32" s="83">
        <v>0.65754381205136481</v>
      </c>
      <c r="AB32" s="20">
        <v>22.126709673359361</v>
      </c>
      <c r="AC32" s="37">
        <v>4.3306122447155801E-2</v>
      </c>
      <c r="AD32" s="20">
        <v>17.896819678449951</v>
      </c>
      <c r="AE32" s="35">
        <v>8.5855435887219583E-2</v>
      </c>
      <c r="AF32" s="20">
        <v>2268.4779718691721</v>
      </c>
      <c r="AG32" s="20">
        <v>1170.8896052841201</v>
      </c>
      <c r="AH32" s="20">
        <v>4394.9423460864864</v>
      </c>
      <c r="AI32" s="20">
        <v>154.48601479244937</v>
      </c>
      <c r="AJ32" s="20">
        <v>0.22</v>
      </c>
      <c r="AK32" s="40">
        <v>1262.2818944810083</v>
      </c>
      <c r="AL32" s="60">
        <v>1.0135000000000001</v>
      </c>
      <c r="AM32" s="32">
        <f t="shared" si="0"/>
        <v>2844</v>
      </c>
      <c r="AN32" s="32">
        <f t="shared" si="1"/>
        <v>971.16412237868008</v>
      </c>
      <c r="AO32" s="39">
        <f t="shared" si="2"/>
        <v>4119.8510992516531</v>
      </c>
      <c r="AP32" s="38">
        <v>0.28345486800777348</v>
      </c>
      <c r="AQ32" s="32">
        <v>4022.6</v>
      </c>
      <c r="AR32" s="32">
        <f t="shared" si="8"/>
        <v>344.94893423946542</v>
      </c>
      <c r="AS32" s="32">
        <f t="shared" si="3"/>
        <v>694</v>
      </c>
      <c r="AT32" s="32">
        <f t="shared" si="4"/>
        <v>295.70199441825304</v>
      </c>
      <c r="AU32" s="32">
        <f t="shared" si="9"/>
        <v>2866.2220126673824</v>
      </c>
      <c r="AV32" s="32">
        <v>473.2</v>
      </c>
      <c r="AW32" s="32">
        <f t="shared" si="10"/>
        <v>4619.1056790697239</v>
      </c>
      <c r="AX32" s="32">
        <f t="shared" si="5"/>
        <v>11657</v>
      </c>
      <c r="AY32" s="32">
        <f t="shared" si="6"/>
        <v>6359.4120069811197</v>
      </c>
      <c r="AZ32" s="32">
        <f t="shared" si="11"/>
        <v>5921.7928705422819</v>
      </c>
      <c r="BA32" s="32">
        <v>7572</v>
      </c>
    </row>
    <row r="33" spans="1:53" x14ac:dyDescent="0.35">
      <c r="A33" s="31" t="s">
        <v>261</v>
      </c>
      <c r="B33" s="28" t="s">
        <v>149</v>
      </c>
      <c r="C33" s="20" t="s">
        <v>113</v>
      </c>
      <c r="D33" s="40">
        <v>3</v>
      </c>
      <c r="E33" s="32">
        <v>9010.572244662606</v>
      </c>
      <c r="F33" s="32">
        <v>9010.5127999357992</v>
      </c>
      <c r="G33" s="32">
        <v>491.08206177</v>
      </c>
      <c r="H33" s="33">
        <v>894.15302754581546</v>
      </c>
      <c r="I33" s="34">
        <v>0.41</v>
      </c>
      <c r="J33" s="36">
        <v>8.8892756262567154</v>
      </c>
      <c r="K33" s="34">
        <v>0.7</v>
      </c>
      <c r="L33" s="36">
        <v>9.3513457928777797</v>
      </c>
      <c r="M33" s="34">
        <v>0.7</v>
      </c>
      <c r="N33" s="36">
        <v>2.9128022500188457</v>
      </c>
      <c r="O33" s="34">
        <v>0.56736231810017135</v>
      </c>
      <c r="P33" s="36">
        <f t="shared" si="7"/>
        <v>9.4088240033562709</v>
      </c>
      <c r="Q33" s="37">
        <v>1.28422114329265</v>
      </c>
      <c r="R33" s="39">
        <v>132.71335935985311</v>
      </c>
      <c r="S33" s="38">
        <v>0.32921195826863514</v>
      </c>
      <c r="T33" s="39">
        <v>1337.5252033584457</v>
      </c>
      <c r="U33" s="38">
        <v>0.33805034824186447</v>
      </c>
      <c r="V33" s="38">
        <f>VLOOKUP(B33,[3]Sheet11!$A:$C,2,FALSE)</f>
        <v>0.38674033149171272</v>
      </c>
      <c r="W33" s="38">
        <f>VLOOKUP(B33,[3]Sheet11!$A:$C,3,FALSE)</f>
        <v>0.12225542635711012</v>
      </c>
      <c r="X33" s="38">
        <v>0.93</v>
      </c>
      <c r="Y33" s="38">
        <v>0.1173469387755102</v>
      </c>
      <c r="Z33" s="20">
        <v>17.05585617531111</v>
      </c>
      <c r="AA33" s="83">
        <v>0.75409634023594607</v>
      </c>
      <c r="AB33" s="20">
        <v>22.582469924109851</v>
      </c>
      <c r="AC33" s="37">
        <v>3.7280656063181546E-2</v>
      </c>
      <c r="AD33" s="20">
        <v>20.280287630147324</v>
      </c>
      <c r="AE33" s="35">
        <v>6.3702905003322846E-2</v>
      </c>
      <c r="AF33" s="20">
        <v>2697.6546668847391</v>
      </c>
      <c r="AG33" s="20">
        <v>1367.7762676992259</v>
      </c>
      <c r="AH33" s="20">
        <v>5320.563657685354</v>
      </c>
      <c r="AI33" s="20">
        <v>157.18066281713359</v>
      </c>
      <c r="AJ33" s="20">
        <v>0.22</v>
      </c>
      <c r="AK33" s="40">
        <v>1619.7370611626238</v>
      </c>
      <c r="AL33" s="60">
        <v>1.0135000000000001</v>
      </c>
      <c r="AM33" s="32">
        <f t="shared" si="0"/>
        <v>2844</v>
      </c>
      <c r="AN33" s="32">
        <f t="shared" si="1"/>
        <v>1046.7202123030906</v>
      </c>
      <c r="AO33" s="39">
        <f t="shared" si="2"/>
        <v>5011.1518420944367</v>
      </c>
      <c r="AP33" s="38">
        <v>0.28345486800777348</v>
      </c>
      <c r="AQ33" s="32">
        <v>4022.6</v>
      </c>
      <c r="AR33" s="32">
        <f t="shared" si="8"/>
        <v>442.63216912093424</v>
      </c>
      <c r="AS33" s="32">
        <f t="shared" si="3"/>
        <v>694</v>
      </c>
      <c r="AT33" s="32">
        <f t="shared" si="4"/>
        <v>318.7074637990313</v>
      </c>
      <c r="AU33" s="32">
        <f t="shared" si="9"/>
        <v>3486.3089399611422</v>
      </c>
      <c r="AV33" s="32">
        <v>473.2</v>
      </c>
      <c r="AW33" s="32">
        <f t="shared" si="10"/>
        <v>5927.1520018847477</v>
      </c>
      <c r="AX33" s="32">
        <f t="shared" si="5"/>
        <v>11657</v>
      </c>
      <c r="AY33" s="32">
        <f t="shared" si="6"/>
        <v>6854.1711258507194</v>
      </c>
      <c r="AZ33" s="32">
        <f t="shared" si="11"/>
        <v>7202.931012994608</v>
      </c>
      <c r="BA33" s="32">
        <v>7572</v>
      </c>
    </row>
    <row r="34" spans="1:53" x14ac:dyDescent="0.35">
      <c r="A34" s="31" t="s">
        <v>288</v>
      </c>
      <c r="B34" s="28" t="s">
        <v>150</v>
      </c>
      <c r="C34" s="20" t="s">
        <v>113</v>
      </c>
      <c r="D34" s="40">
        <v>3</v>
      </c>
      <c r="E34" s="32">
        <v>9106.2372023069947</v>
      </c>
      <c r="F34" s="32">
        <v>9062.7224758881766</v>
      </c>
      <c r="G34" s="32">
        <v>560.40643310999997</v>
      </c>
      <c r="H34" s="33">
        <v>900.12204949295153</v>
      </c>
      <c r="I34" s="34">
        <v>0.41</v>
      </c>
      <c r="J34" s="36">
        <v>8.9345801786974981</v>
      </c>
      <c r="K34" s="34">
        <v>0.7</v>
      </c>
      <c r="L34" s="36">
        <v>9.4034148182377137</v>
      </c>
      <c r="M34" s="34">
        <v>0.7</v>
      </c>
      <c r="N34" s="36">
        <v>2.9218900333195768</v>
      </c>
      <c r="O34" s="34">
        <v>0.56736231810017135</v>
      </c>
      <c r="P34" s="36">
        <f t="shared" si="7"/>
        <v>9.4716336961522813</v>
      </c>
      <c r="Q34" s="37">
        <v>1.28422114329265</v>
      </c>
      <c r="R34" s="39">
        <v>152.34520852141469</v>
      </c>
      <c r="S34" s="38">
        <v>0.32921195826863514</v>
      </c>
      <c r="T34" s="39">
        <v>1502.1805642374075</v>
      </c>
      <c r="U34" s="38">
        <v>0.33805034824186447</v>
      </c>
      <c r="V34" s="38">
        <f>VLOOKUP(B34,[3]Sheet11!$A:$C,2,FALSE)</f>
        <v>0.2691475551709217</v>
      </c>
      <c r="W34" s="38">
        <f>VLOOKUP(B34,[3]Sheet11!$A:$C,3,FALSE)</f>
        <v>0.15532102324701583</v>
      </c>
      <c r="X34" s="38">
        <v>0.17</v>
      </c>
      <c r="Y34" s="38">
        <v>2.8061224489795922E-2</v>
      </c>
      <c r="Z34" s="20">
        <v>19.114645783586411</v>
      </c>
      <c r="AA34" s="83">
        <v>0.96712786190569722</v>
      </c>
      <c r="AB34" s="20">
        <v>21.367877663716165</v>
      </c>
      <c r="AC34" s="37">
        <v>2.079959175460331E-2</v>
      </c>
      <c r="AD34" s="20">
        <v>20.043047650031248</v>
      </c>
      <c r="AE34" s="35">
        <v>0.13447176953152093</v>
      </c>
      <c r="AF34" s="20">
        <v>4308.5243787207237</v>
      </c>
      <c r="AG34" s="20">
        <v>3408.4230735726242</v>
      </c>
      <c r="AH34" s="20">
        <v>5211.2108486627803</v>
      </c>
      <c r="AI34" s="20">
        <v>159.953787925764</v>
      </c>
      <c r="AJ34" s="20">
        <v>0.22</v>
      </c>
      <c r="AK34" s="40">
        <v>1907.8360188898791</v>
      </c>
      <c r="AL34" s="60">
        <v>1.0135000000000001</v>
      </c>
      <c r="AM34" s="32">
        <f t="shared" ref="AM34:AM65" si="12">IF(C34="Low income",1752,IF(C34="Lower middle income",1843,IF(C34="Upper middle income",2844,0)))</f>
        <v>2844</v>
      </c>
      <c r="AN34" s="32">
        <f t="shared" ref="AN34:AN65" si="13">0.0431907243877465*F34*(1/(1-(40%+17%)/2))*(1/(1-48%))</f>
        <v>1052.7852303892464</v>
      </c>
      <c r="AO34" s="39">
        <f t="shared" ref="AO34:AO65" si="14">IF(C34="Upper middle income",37.7592117799284*R34,28.4485042532439*R34)</f>
        <v>5752.4349922174497</v>
      </c>
      <c r="AP34" s="38">
        <v>0.28345486800777348</v>
      </c>
      <c r="AQ34" s="32">
        <v>4022.6</v>
      </c>
      <c r="AR34" s="32">
        <f t="shared" si="8"/>
        <v>521.36214921335863</v>
      </c>
      <c r="AS34" s="32">
        <f t="shared" ref="AS34:AS65" si="15">IF(C34="Low income",428,IF(C34="Lower middle income",450,IF(C34="Upper middle income",694,0)))</f>
        <v>694</v>
      </c>
      <c r="AT34" s="32">
        <f t="shared" ref="AT34:AT65" si="16">0.0152659614863032*F34*(1/(1-17%))*(1/(1-48%))</f>
        <v>320.55415263661558</v>
      </c>
      <c r="AU34" s="32">
        <f t="shared" si="9"/>
        <v>4002.027113098015</v>
      </c>
      <c r="AV34" s="32">
        <v>473.2</v>
      </c>
      <c r="AW34" s="32">
        <f t="shared" si="10"/>
        <v>6981.4010864913043</v>
      </c>
      <c r="AX34" s="32">
        <f t="shared" ref="AX34:AX65" si="17">IF(C34="Low income",7180,IF(C34="Lower middle income",7554,IF(C34="Upper middle income",11657,0)))</f>
        <v>11657</v>
      </c>
      <c r="AY34" s="32">
        <f t="shared" ref="AY34:AY65" si="18">0.237334038444589*F34*(1/(1-40%))*(1/(1-48%))</f>
        <v>6893.8862964906584</v>
      </c>
      <c r="AZ34" s="32">
        <f t="shared" si="11"/>
        <v>8268.4368207770658</v>
      </c>
      <c r="BA34" s="32">
        <v>7572</v>
      </c>
    </row>
    <row r="35" spans="1:53" x14ac:dyDescent="0.35">
      <c r="A35" s="31" t="s">
        <v>267</v>
      </c>
      <c r="B35" s="28" t="s">
        <v>151</v>
      </c>
      <c r="C35" s="20" t="s">
        <v>113</v>
      </c>
      <c r="D35" s="40">
        <v>3</v>
      </c>
      <c r="E35" s="32">
        <v>9230.1783160260075</v>
      </c>
      <c r="F35" s="32">
        <v>9230.1744467456629</v>
      </c>
      <c r="G35" s="32">
        <v>672.32678223000005</v>
      </c>
      <c r="H35" s="33">
        <v>907.82097701856787</v>
      </c>
      <c r="I35" s="34">
        <v>0.41</v>
      </c>
      <c r="J35" s="36">
        <v>8.9930146205392454</v>
      </c>
      <c r="K35" s="34">
        <v>0.7</v>
      </c>
      <c r="L35" s="36">
        <v>9.4705741713320641</v>
      </c>
      <c r="M35" s="34">
        <v>0.7</v>
      </c>
      <c r="N35" s="36">
        <v>2.9336115826153417</v>
      </c>
      <c r="O35" s="34">
        <v>0.56736231810017135</v>
      </c>
      <c r="P35" s="36">
        <f t="shared" si="7"/>
        <v>9.5526465114887564</v>
      </c>
      <c r="Q35" s="37">
        <v>1.28422114329265</v>
      </c>
      <c r="R35" s="39">
        <v>148.02179806762402</v>
      </c>
      <c r="S35" s="38">
        <v>0.32921195826863514</v>
      </c>
      <c r="T35" s="39">
        <v>1521.8681411974803</v>
      </c>
      <c r="U35" s="38">
        <v>0.33805034824186447</v>
      </c>
      <c r="V35" s="38">
        <f>VLOOKUP(B35,[3]Sheet11!$A:$C,2,FALSE)</f>
        <v>0.33773709931251555</v>
      </c>
      <c r="W35" s="38">
        <f>VLOOKUP(B35,[3]Sheet11!$A:$C,3,FALSE)</f>
        <v>0.13016743254170157</v>
      </c>
      <c r="X35" s="38">
        <v>0.12</v>
      </c>
      <c r="Y35" s="38">
        <v>1.5306122448979591E-2</v>
      </c>
      <c r="Z35" s="20">
        <v>14.14095349099702</v>
      </c>
      <c r="AA35" s="83">
        <v>0.64943937311384414</v>
      </c>
      <c r="AB35" s="20">
        <v>18.612442738600617</v>
      </c>
      <c r="AC35" s="37">
        <v>1.5865700867620326E-2</v>
      </c>
      <c r="AD35" s="20">
        <v>15.491677986748325</v>
      </c>
      <c r="AE35" s="35">
        <v>0.13531468981148265</v>
      </c>
      <c r="AF35" s="20">
        <v>3517.2499374602448</v>
      </c>
      <c r="AG35" s="20">
        <v>1752.2370661956177</v>
      </c>
      <c r="AH35" s="20">
        <v>7060.1446352368193</v>
      </c>
      <c r="AI35" s="20">
        <v>163.57757483804889</v>
      </c>
      <c r="AJ35" s="20">
        <v>0.22600485493943162</v>
      </c>
      <c r="AK35" s="40">
        <v>2390.9717093911254</v>
      </c>
      <c r="AL35" s="60">
        <v>1.0135000000000001</v>
      </c>
      <c r="AM35" s="32">
        <f t="shared" si="12"/>
        <v>2844</v>
      </c>
      <c r="AN35" s="32">
        <f t="shared" si="13"/>
        <v>1072.2375486288663</v>
      </c>
      <c r="AO35" s="39">
        <f t="shared" si="14"/>
        <v>5589.1864212812116</v>
      </c>
      <c r="AP35" s="38">
        <v>0.28345486800777348</v>
      </c>
      <c r="AQ35" s="32">
        <v>4022.6</v>
      </c>
      <c r="AR35" s="32">
        <f t="shared" si="8"/>
        <v>653.39061469330977</v>
      </c>
      <c r="AS35" s="32">
        <f t="shared" si="15"/>
        <v>694</v>
      </c>
      <c r="AT35" s="32">
        <f t="shared" si="16"/>
        <v>326.47703340101771</v>
      </c>
      <c r="AU35" s="32">
        <f t="shared" si="9"/>
        <v>3888.4534337873888</v>
      </c>
      <c r="AV35" s="32">
        <v>473.2</v>
      </c>
      <c r="AW35" s="32">
        <f t="shared" si="10"/>
        <v>8749.3538880904525</v>
      </c>
      <c r="AX35" s="32">
        <f t="shared" si="17"/>
        <v>11657</v>
      </c>
      <c r="AY35" s="32">
        <f t="shared" si="18"/>
        <v>7021.2646698531989</v>
      </c>
      <c r="AZ35" s="32">
        <f t="shared" si="11"/>
        <v>8033.7865384714678</v>
      </c>
      <c r="BA35" s="32">
        <v>7572</v>
      </c>
    </row>
    <row r="36" spans="1:53" x14ac:dyDescent="0.35">
      <c r="A36" s="31" t="s">
        <v>185</v>
      </c>
      <c r="B36" s="28" t="s">
        <v>152</v>
      </c>
      <c r="C36" s="20" t="s">
        <v>113</v>
      </c>
      <c r="D36" s="40">
        <v>3</v>
      </c>
      <c r="E36" s="32">
        <v>9414.2262308598329</v>
      </c>
      <c r="F36" s="32">
        <v>9414.1377407265154</v>
      </c>
      <c r="G36" s="32">
        <v>607.75250243999994</v>
      </c>
      <c r="H36" s="33">
        <v>919.18340201897581</v>
      </c>
      <c r="I36" s="34">
        <v>0.41</v>
      </c>
      <c r="J36" s="36">
        <v>9.0792548092744205</v>
      </c>
      <c r="K36" s="34">
        <v>0.7</v>
      </c>
      <c r="L36" s="36">
        <v>9.5696909781952844</v>
      </c>
      <c r="M36" s="34">
        <v>0.7</v>
      </c>
      <c r="N36" s="36">
        <v>2.950910774524675</v>
      </c>
      <c r="O36" s="34">
        <v>0.56736231810017135</v>
      </c>
      <c r="P36" s="36">
        <f t="shared" si="7"/>
        <v>9.6722088836853821</v>
      </c>
      <c r="Q36" s="37">
        <v>1.28422114329265</v>
      </c>
      <c r="R36" s="39">
        <v>115.65196550015132</v>
      </c>
      <c r="S36" s="38">
        <v>0.32921195826863514</v>
      </c>
      <c r="T36" s="39">
        <v>1172.3128651635939</v>
      </c>
      <c r="U36" s="38">
        <v>0.33805034824186447</v>
      </c>
      <c r="V36" s="38">
        <f>VLOOKUP(B36,[3]Sheet11!$A:$C,2,FALSE)</f>
        <v>0.30745814307458141</v>
      </c>
      <c r="W36" s="38">
        <f>VLOOKUP(B36,[3]Sheet11!$A:$C,3,FALSE)</f>
        <v>0.1197069948374628</v>
      </c>
      <c r="X36" s="38">
        <v>0.93</v>
      </c>
      <c r="Y36" s="38">
        <v>0.125</v>
      </c>
      <c r="Z36" s="20">
        <v>19.513275660950161</v>
      </c>
      <c r="AA36" s="83">
        <v>0.73668529377019609</v>
      </c>
      <c r="AB36" s="20">
        <v>20.394369272097318</v>
      </c>
      <c r="AC36" s="37">
        <v>3.9484224195645769E-2</v>
      </c>
      <c r="AD36" s="20">
        <v>17.945865428207604</v>
      </c>
      <c r="AE36" s="35">
        <v>0.10712394319458735</v>
      </c>
      <c r="AF36" s="20">
        <v>1956.860094862755</v>
      </c>
      <c r="AG36" s="20">
        <v>1012.7468121326615</v>
      </c>
      <c r="AH36" s="20">
        <v>3781.1044033823755</v>
      </c>
      <c r="AI36" s="20">
        <v>160.26896714449208</v>
      </c>
      <c r="AJ36" s="20">
        <v>0.22</v>
      </c>
      <c r="AK36" s="40">
        <v>2109.6400343395371</v>
      </c>
      <c r="AL36" s="60">
        <v>1.0135000000000001</v>
      </c>
      <c r="AM36" s="32">
        <f t="shared" si="12"/>
        <v>2844</v>
      </c>
      <c r="AN36" s="32">
        <f t="shared" si="13"/>
        <v>1093.6079303604126</v>
      </c>
      <c r="AO36" s="39">
        <f t="shared" si="14"/>
        <v>4366.9270580851862</v>
      </c>
      <c r="AP36" s="38">
        <v>0.28345486800777348</v>
      </c>
      <c r="AQ36" s="32">
        <v>4022.6</v>
      </c>
      <c r="AR36" s="32">
        <f t="shared" si="8"/>
        <v>576.50995760621004</v>
      </c>
      <c r="AS36" s="32">
        <f t="shared" si="15"/>
        <v>694</v>
      </c>
      <c r="AT36" s="32">
        <f t="shared" si="16"/>
        <v>332.98392997378227</v>
      </c>
      <c r="AU36" s="32">
        <f t="shared" si="9"/>
        <v>3038.1152522405814</v>
      </c>
      <c r="AV36" s="32">
        <v>473.2</v>
      </c>
      <c r="AW36" s="32">
        <f t="shared" si="10"/>
        <v>7719.8685222504519</v>
      </c>
      <c r="AX36" s="32">
        <f t="shared" si="17"/>
        <v>11657</v>
      </c>
      <c r="AY36" s="32">
        <f t="shared" si="18"/>
        <v>7161.2029758982144</v>
      </c>
      <c r="AZ36" s="32">
        <f t="shared" si="11"/>
        <v>6276.9349900641701</v>
      </c>
      <c r="BA36" s="32">
        <v>7572</v>
      </c>
    </row>
    <row r="37" spans="1:53" x14ac:dyDescent="0.35">
      <c r="A37" s="31" t="s">
        <v>271</v>
      </c>
      <c r="B37" s="28" t="s">
        <v>153</v>
      </c>
      <c r="C37" s="20" t="s">
        <v>113</v>
      </c>
      <c r="D37" s="40">
        <v>3</v>
      </c>
      <c r="E37" s="32">
        <v>9465.7039987955668</v>
      </c>
      <c r="F37" s="32">
        <v>9465.9664081944175</v>
      </c>
      <c r="G37" s="32">
        <v>866.16833496000004</v>
      </c>
      <c r="H37" s="33">
        <v>922.34669445023769</v>
      </c>
      <c r="I37" s="34">
        <v>0.41</v>
      </c>
      <c r="J37" s="36">
        <v>9.103264027050276</v>
      </c>
      <c r="K37" s="34">
        <v>0.7</v>
      </c>
      <c r="L37" s="36">
        <v>9.5972850388777537</v>
      </c>
      <c r="M37" s="34">
        <v>0.7</v>
      </c>
      <c r="N37" s="36">
        <v>2.9557268593685153</v>
      </c>
      <c r="O37" s="34">
        <v>0.56736231810017135</v>
      </c>
      <c r="P37" s="36">
        <f t="shared" si="7"/>
        <v>9.7054949777207433</v>
      </c>
      <c r="Q37" s="37">
        <v>1.28422114329265</v>
      </c>
      <c r="R37" s="39">
        <v>164.63043804230037</v>
      </c>
      <c r="S37" s="38">
        <v>0.32921195826863514</v>
      </c>
      <c r="T37" s="39">
        <v>1657.2212531021446</v>
      </c>
      <c r="U37" s="38">
        <v>0.33805034824186447</v>
      </c>
      <c r="V37" s="38">
        <f>VLOOKUP(B37,[3]Sheet11!$A:$C,2,FALSE)</f>
        <v>0.29200652528548127</v>
      </c>
      <c r="W37" s="38">
        <f>VLOOKUP(B37,[3]Sheet11!$A:$C,3,FALSE)</f>
        <v>0.15103162910532342</v>
      </c>
      <c r="X37" s="38">
        <v>0.02</v>
      </c>
      <c r="Y37" s="38">
        <v>2.5510204081632651E-3</v>
      </c>
      <c r="Z37" s="20">
        <v>16.284517119818901</v>
      </c>
      <c r="AA37" s="83">
        <v>0.49012502431003585</v>
      </c>
      <c r="AB37" s="20">
        <v>20.597648145944685</v>
      </c>
      <c r="AC37" s="37">
        <v>3.8374915790428551E-2</v>
      </c>
      <c r="AD37" s="20">
        <v>17.56834594841613</v>
      </c>
      <c r="AE37" s="35">
        <v>0.12011432392735943</v>
      </c>
      <c r="AF37" s="20">
        <v>3898.4458585076795</v>
      </c>
      <c r="AG37" s="20">
        <v>2126.3529937821177</v>
      </c>
      <c r="AH37" s="20">
        <v>7147.3928158482258</v>
      </c>
      <c r="AI37" s="20">
        <v>163.7300001220826</v>
      </c>
      <c r="AJ37" s="20">
        <v>0.25024612720908135</v>
      </c>
      <c r="AK37" s="40">
        <v>3273.1833719230585</v>
      </c>
      <c r="AL37" s="60">
        <v>1.0135000000000001</v>
      </c>
      <c r="AM37" s="32">
        <f t="shared" si="12"/>
        <v>2844</v>
      </c>
      <c r="AN37" s="32">
        <f t="shared" si="13"/>
        <v>1099.6286880042812</v>
      </c>
      <c r="AO37" s="39">
        <f t="shared" si="14"/>
        <v>6216.3155754616009</v>
      </c>
      <c r="AP37" s="38">
        <v>0.28345486800777348</v>
      </c>
      <c r="AQ37" s="32">
        <v>4022.6</v>
      </c>
      <c r="AR37" s="32">
        <f t="shared" si="8"/>
        <v>894.47620270226923</v>
      </c>
      <c r="AS37" s="32">
        <f t="shared" si="15"/>
        <v>694</v>
      </c>
      <c r="AT37" s="32">
        <f t="shared" si="16"/>
        <v>334.81714230337309</v>
      </c>
      <c r="AU37" s="32">
        <f t="shared" si="9"/>
        <v>4324.7535192015948</v>
      </c>
      <c r="AV37" s="32">
        <v>473.2</v>
      </c>
      <c r="AW37" s="32">
        <f t="shared" si="10"/>
        <v>11977.65726339812</v>
      </c>
      <c r="AX37" s="32">
        <f t="shared" si="17"/>
        <v>11657</v>
      </c>
      <c r="AY37" s="32">
        <f t="shared" si="18"/>
        <v>7200.6283187102626</v>
      </c>
      <c r="AZ37" s="32">
        <f t="shared" si="11"/>
        <v>8935.2096396144243</v>
      </c>
      <c r="BA37" s="32">
        <v>7572</v>
      </c>
    </row>
    <row r="38" spans="1:53" x14ac:dyDescent="0.35">
      <c r="A38" s="31" t="s">
        <v>313</v>
      </c>
      <c r="B38" s="28" t="s">
        <v>154</v>
      </c>
      <c r="C38" s="20" t="s">
        <v>113</v>
      </c>
      <c r="D38" s="40">
        <v>3</v>
      </c>
      <c r="E38" s="32">
        <v>9499.5902023043182</v>
      </c>
      <c r="F38" s="32">
        <v>9499.5902023043182</v>
      </c>
      <c r="G38" s="32">
        <v>1186.16137695</v>
      </c>
      <c r="H38" s="33">
        <v>924.42551733886989</v>
      </c>
      <c r="I38" s="34">
        <v>0.41</v>
      </c>
      <c r="J38" s="36">
        <v>9.1190421798879164</v>
      </c>
      <c r="K38" s="34">
        <v>0.7</v>
      </c>
      <c r="L38" s="36">
        <v>9.6154190451966528</v>
      </c>
      <c r="M38" s="34">
        <v>0.7</v>
      </c>
      <c r="N38" s="36">
        <v>2.9588918488927307</v>
      </c>
      <c r="O38" s="34">
        <v>0.56736231810017135</v>
      </c>
      <c r="P38" s="36">
        <f t="shared" si="7"/>
        <v>9.7273696211998057</v>
      </c>
      <c r="Q38" s="37">
        <v>1.28422114329265</v>
      </c>
      <c r="R38" s="39">
        <v>308.21429580431652</v>
      </c>
      <c r="S38" s="38">
        <v>0.32921195826863514</v>
      </c>
      <c r="T38" s="39">
        <v>3553.9353266207131</v>
      </c>
      <c r="U38" s="38">
        <v>0.33805034824186447</v>
      </c>
      <c r="V38" s="38">
        <f>VLOOKUP(B38,[3]Sheet11!$A:$C,2,FALSE)</f>
        <v>0.27476243711570708</v>
      </c>
      <c r="W38" s="38">
        <f>VLOOKUP(B38,[3]Sheet11!$A:$C,3,FALSE)</f>
        <v>0.13990820215219749</v>
      </c>
      <c r="X38" s="38">
        <v>0.1</v>
      </c>
      <c r="Y38" s="38">
        <v>1.2755102040816323E-2</v>
      </c>
      <c r="Z38" s="20">
        <v>14.092445525789399</v>
      </c>
      <c r="AA38" s="83">
        <v>1.282463512511089</v>
      </c>
      <c r="AB38" s="20">
        <v>14.479475855445584</v>
      </c>
      <c r="AC38" s="37">
        <v>0.13578582777360762</v>
      </c>
      <c r="AD38" s="20">
        <v>16.074379203562103</v>
      </c>
      <c r="AE38" s="35">
        <v>0.13077439198923294</v>
      </c>
      <c r="AF38" s="20">
        <v>5314.0707591690352</v>
      </c>
      <c r="AG38" s="20">
        <v>3383.4914944740576</v>
      </c>
      <c r="AH38" s="20">
        <v>8346.2151684365344</v>
      </c>
      <c r="AI38" s="20">
        <v>164.62796504414413</v>
      </c>
      <c r="AJ38" s="20">
        <v>0.25367094942414742</v>
      </c>
      <c r="AK38" s="40">
        <v>4833.2914982079828</v>
      </c>
      <c r="AL38" s="60">
        <v>1.0135000000000001</v>
      </c>
      <c r="AM38" s="32">
        <f t="shared" si="12"/>
        <v>2844</v>
      </c>
      <c r="AN38" s="32">
        <f t="shared" si="13"/>
        <v>1103.5346482632137</v>
      </c>
      <c r="AO38" s="39">
        <f t="shared" si="14"/>
        <v>11637.928868876685</v>
      </c>
      <c r="AP38" s="38">
        <v>0.28345486800777348</v>
      </c>
      <c r="AQ38" s="32">
        <v>4022.6</v>
      </c>
      <c r="AR38" s="32">
        <f t="shared" si="8"/>
        <v>1320.8133289917812</v>
      </c>
      <c r="AS38" s="32">
        <f t="shared" si="15"/>
        <v>694</v>
      </c>
      <c r="AT38" s="32">
        <f t="shared" si="16"/>
        <v>336.00643689536827</v>
      </c>
      <c r="AU38" s="32">
        <f t="shared" si="9"/>
        <v>8096.6246357521632</v>
      </c>
      <c r="AV38" s="32">
        <v>473.2</v>
      </c>
      <c r="AW38" s="32">
        <f t="shared" si="10"/>
        <v>17686.607330410225</v>
      </c>
      <c r="AX38" s="32">
        <f t="shared" si="17"/>
        <v>11657</v>
      </c>
      <c r="AY38" s="32">
        <f t="shared" si="18"/>
        <v>7226.2054688510698</v>
      </c>
      <c r="AZ38" s="32">
        <f t="shared" si="11"/>
        <v>16728.129862778438</v>
      </c>
      <c r="BA38" s="32">
        <v>7572</v>
      </c>
    </row>
    <row r="39" spans="1:53" x14ac:dyDescent="0.35">
      <c r="A39" s="31" t="s">
        <v>187</v>
      </c>
      <c r="B39" s="28" t="s">
        <v>155</v>
      </c>
      <c r="C39" s="20" t="s">
        <v>113</v>
      </c>
      <c r="D39" s="40">
        <v>3</v>
      </c>
      <c r="E39" s="32">
        <v>9661.23597511355</v>
      </c>
      <c r="F39" s="32">
        <v>9661.2277342042416</v>
      </c>
      <c r="G39" s="32">
        <v>395.24041748000002</v>
      </c>
      <c r="H39" s="33">
        <v>934.30452226356601</v>
      </c>
      <c r="I39" s="34">
        <v>0.41</v>
      </c>
      <c r="J39" s="36">
        <v>9.1940232908031412</v>
      </c>
      <c r="K39" s="34">
        <v>0.7</v>
      </c>
      <c r="L39" s="36">
        <v>9.7015956688563687</v>
      </c>
      <c r="M39" s="34">
        <v>0.7</v>
      </c>
      <c r="N39" s="36">
        <v>2.9739325468123594</v>
      </c>
      <c r="O39" s="34">
        <v>0.56736231810017135</v>
      </c>
      <c r="P39" s="36">
        <f t="shared" si="7"/>
        <v>9.8313225417864256</v>
      </c>
      <c r="Q39" s="37">
        <v>1.28422114329265</v>
      </c>
      <c r="R39" s="39">
        <v>174.4540031582145</v>
      </c>
      <c r="S39" s="38">
        <v>0.32921195826863514</v>
      </c>
      <c r="T39" s="39">
        <v>1725.0760767288559</v>
      </c>
      <c r="U39" s="38">
        <v>0.33805034824186447</v>
      </c>
      <c r="V39" s="38">
        <f>VLOOKUP(B39,[3]Sheet11!$A:$C,2,FALSE)</f>
        <v>0.18528147337895245</v>
      </c>
      <c r="W39" s="38">
        <f>VLOOKUP(B39,[3]Sheet11!$A:$C,3,FALSE)</f>
        <v>0.14404759231113434</v>
      </c>
      <c r="X39" s="38">
        <v>7.0000000000000007E-2</v>
      </c>
      <c r="Y39" s="38">
        <v>7.6530612244897957E-3</v>
      </c>
      <c r="Z39" s="20">
        <v>18.57663754734746</v>
      </c>
      <c r="AA39" s="83">
        <v>0.52226428111791534</v>
      </c>
      <c r="AB39" s="20">
        <v>20.821015573450374</v>
      </c>
      <c r="AC39" s="37">
        <v>0.14059876476882283</v>
      </c>
      <c r="AD39" s="20">
        <v>18.055530055175353</v>
      </c>
      <c r="AE39" s="35">
        <v>0.14936813013522751</v>
      </c>
      <c r="AF39" s="20">
        <v>8466.7392767633482</v>
      </c>
      <c r="AG39" s="20">
        <v>6629.1145625315203</v>
      </c>
      <c r="AH39" s="20">
        <v>11601.78751069047</v>
      </c>
      <c r="AI39" s="20">
        <v>162.12260614263153</v>
      </c>
      <c r="AJ39" s="20">
        <v>0.22</v>
      </c>
      <c r="AK39" s="40">
        <v>1237.5088807949251</v>
      </c>
      <c r="AL39" s="60">
        <v>1.0135000000000001</v>
      </c>
      <c r="AM39" s="32">
        <f t="shared" si="12"/>
        <v>2844</v>
      </c>
      <c r="AN39" s="32">
        <f t="shared" si="13"/>
        <v>1122.3115231717807</v>
      </c>
      <c r="AO39" s="39">
        <f t="shared" si="14"/>
        <v>6587.2456511073196</v>
      </c>
      <c r="AP39" s="38">
        <v>0.28345486800777348</v>
      </c>
      <c r="AQ39" s="32">
        <v>4022.6</v>
      </c>
      <c r="AR39" s="32">
        <f t="shared" si="8"/>
        <v>338.17911150313631</v>
      </c>
      <c r="AS39" s="32">
        <f t="shared" si="15"/>
        <v>694</v>
      </c>
      <c r="AT39" s="32">
        <f t="shared" si="16"/>
        <v>341.72365732336948</v>
      </c>
      <c r="AU39" s="32">
        <f t="shared" si="9"/>
        <v>4582.8133185397928</v>
      </c>
      <c r="AV39" s="32">
        <v>473.2</v>
      </c>
      <c r="AW39" s="32">
        <f t="shared" si="10"/>
        <v>4528.4530532930485</v>
      </c>
      <c r="AX39" s="32">
        <f t="shared" si="17"/>
        <v>11657</v>
      </c>
      <c r="AY39" s="32">
        <f t="shared" si="18"/>
        <v>7349.1608797806375</v>
      </c>
      <c r="AZ39" s="32">
        <f t="shared" si="11"/>
        <v>9468.3772285662471</v>
      </c>
      <c r="BA39" s="32">
        <v>7572</v>
      </c>
    </row>
    <row r="40" spans="1:53" x14ac:dyDescent="0.35">
      <c r="A40" s="31" t="s">
        <v>279</v>
      </c>
      <c r="B40" s="28" t="s">
        <v>156</v>
      </c>
      <c r="C40" s="20" t="s">
        <v>113</v>
      </c>
      <c r="D40" s="40">
        <v>3</v>
      </c>
      <c r="E40" s="32">
        <v>9998.5443113615547</v>
      </c>
      <c r="F40" s="32">
        <v>9998.5443113615547</v>
      </c>
      <c r="G40" s="32">
        <v>378.06216431000001</v>
      </c>
      <c r="H40" s="33">
        <v>954.72440653122339</v>
      </c>
      <c r="I40" s="34">
        <v>0.41</v>
      </c>
      <c r="J40" s="36">
        <v>9.3490091035262175</v>
      </c>
      <c r="K40" s="34">
        <v>0.7</v>
      </c>
      <c r="L40" s="36">
        <v>9.879722584990386</v>
      </c>
      <c r="M40" s="34">
        <v>0.7</v>
      </c>
      <c r="N40" s="36">
        <v>3.0050216406193524</v>
      </c>
      <c r="O40" s="34">
        <v>0.56736231810017135</v>
      </c>
      <c r="P40" s="36">
        <f t="shared" si="7"/>
        <v>10.046193029638626</v>
      </c>
      <c r="Q40" s="37">
        <v>1.28422114329265</v>
      </c>
      <c r="R40" s="39">
        <v>74.032780160715618</v>
      </c>
      <c r="S40" s="38">
        <v>0.32921195826863514</v>
      </c>
      <c r="T40" s="39">
        <v>819.76726737092838</v>
      </c>
      <c r="U40" s="38">
        <v>0.33805034824186447</v>
      </c>
      <c r="V40" s="38">
        <f>VLOOKUP(B40,[3]Sheet11!$A:$C,2,FALSE)</f>
        <v>0.2727911881884228</v>
      </c>
      <c r="W40" s="38">
        <f>VLOOKUP(B40,[3]Sheet11!$A:$C,3,FALSE)</f>
        <v>0.15017806215632484</v>
      </c>
      <c r="X40" s="38">
        <v>0.27</v>
      </c>
      <c r="Y40" s="38">
        <v>4.336734693877551E-2</v>
      </c>
      <c r="Z40" s="20">
        <v>19.88963386936479</v>
      </c>
      <c r="AA40" s="83">
        <v>0.80053823037769611</v>
      </c>
      <c r="AB40" s="20">
        <v>33.409015706952019</v>
      </c>
      <c r="AC40" s="37">
        <v>2.0057554226942439E-2</v>
      </c>
      <c r="AD40" s="20">
        <v>23.348245217347138</v>
      </c>
      <c r="AE40" s="35">
        <v>0.16480404186804751</v>
      </c>
      <c r="AF40" s="20">
        <v>3429.1767868296179</v>
      </c>
      <c r="AG40" s="20">
        <v>2762.0811007533503</v>
      </c>
      <c r="AH40" s="20">
        <v>3787.694921599541</v>
      </c>
      <c r="AI40" s="20">
        <v>167.83009472037105</v>
      </c>
      <c r="AJ40" s="20">
        <v>0.19635857843815854</v>
      </c>
      <c r="AK40" s="40">
        <v>1171.181274056941</v>
      </c>
      <c r="AL40" s="60">
        <v>1.0135000000000001</v>
      </c>
      <c r="AM40" s="32">
        <f t="shared" si="12"/>
        <v>2844</v>
      </c>
      <c r="AN40" s="32">
        <f t="shared" si="13"/>
        <v>1161.4964271938879</v>
      </c>
      <c r="AO40" s="39">
        <f t="shared" si="14"/>
        <v>2795.4194247453429</v>
      </c>
      <c r="AP40" s="38">
        <v>0.28345486800777348</v>
      </c>
      <c r="AQ40" s="32">
        <v>4022.6</v>
      </c>
      <c r="AR40" s="32">
        <f t="shared" si="8"/>
        <v>320.05349522442941</v>
      </c>
      <c r="AS40" s="32">
        <f t="shared" si="15"/>
        <v>694</v>
      </c>
      <c r="AT40" s="32">
        <f t="shared" si="16"/>
        <v>353.65475527419238</v>
      </c>
      <c r="AU40" s="32">
        <f t="shared" si="9"/>
        <v>1944.8015223896027</v>
      </c>
      <c r="AV40" s="32">
        <v>473.2</v>
      </c>
      <c r="AW40" s="32">
        <f t="shared" si="10"/>
        <v>4285.7384692511914</v>
      </c>
      <c r="AX40" s="32">
        <f t="shared" si="17"/>
        <v>11657</v>
      </c>
      <c r="AY40" s="32">
        <f t="shared" si="18"/>
        <v>7605.7528845596462</v>
      </c>
      <c r="AZ40" s="32">
        <f t="shared" si="11"/>
        <v>4018.0808531258076</v>
      </c>
      <c r="BA40" s="32">
        <v>7572</v>
      </c>
    </row>
    <row r="41" spans="1:53" x14ac:dyDescent="0.35">
      <c r="A41" s="31" t="s">
        <v>303</v>
      </c>
      <c r="B41" s="28" t="s">
        <v>157</v>
      </c>
      <c r="C41" s="20" t="s">
        <v>113</v>
      </c>
      <c r="D41" s="40">
        <v>3</v>
      </c>
      <c r="E41" s="32">
        <v>10045.680500496319</v>
      </c>
      <c r="F41" s="32">
        <v>10045.676371041029</v>
      </c>
      <c r="G41" s="32">
        <v>538.57458496000004</v>
      </c>
      <c r="H41" s="33">
        <v>957.5574820207753</v>
      </c>
      <c r="I41" s="34">
        <v>0.41</v>
      </c>
      <c r="J41" s="36">
        <v>9.3705119926463816</v>
      </c>
      <c r="K41" s="34">
        <v>0.7</v>
      </c>
      <c r="L41" s="36">
        <v>9.9044360943087533</v>
      </c>
      <c r="M41" s="34">
        <v>0.7</v>
      </c>
      <c r="N41" s="36">
        <v>3.0093349730801275</v>
      </c>
      <c r="O41" s="34">
        <v>0.56736231810017135</v>
      </c>
      <c r="P41" s="36">
        <f t="shared" si="7"/>
        <v>10.076004379428023</v>
      </c>
      <c r="Q41" s="37">
        <v>1.28422114329265</v>
      </c>
      <c r="R41" s="39">
        <v>152.62471433371849</v>
      </c>
      <c r="S41" s="38">
        <v>0.32921195826863514</v>
      </c>
      <c r="T41" s="39">
        <v>1531.2124951812159</v>
      </c>
      <c r="U41" s="38">
        <v>0.33805034824186447</v>
      </c>
      <c r="V41" s="38">
        <f>VLOOKUP(B41,[3]Sheet11!$A:$C,2,FALSE)</f>
        <v>0.21910360971413445</v>
      </c>
      <c r="W41" s="38">
        <f>VLOOKUP(B41,[3]Sheet11!$A:$C,3,FALSE)</f>
        <v>0.11923247094604048</v>
      </c>
      <c r="X41" s="38">
        <v>0.15</v>
      </c>
      <c r="Y41" s="38">
        <v>2.2959183673469392E-2</v>
      </c>
      <c r="Z41" s="20">
        <v>19.778085684615029</v>
      </c>
      <c r="AA41" s="83">
        <v>0.5473616453638922</v>
      </c>
      <c r="AB41" s="20">
        <v>30.889890430058273</v>
      </c>
      <c r="AC41" s="37">
        <v>1.7531335982248455E-2</v>
      </c>
      <c r="AD41" s="20">
        <v>18.380532306799214</v>
      </c>
      <c r="AE41" s="35">
        <v>9.963828205530896E-2</v>
      </c>
      <c r="AF41" s="20">
        <v>7444.7800676472207</v>
      </c>
      <c r="AG41" s="20">
        <v>5894.4351665680488</v>
      </c>
      <c r="AH41" s="20">
        <v>8992.1223628446278</v>
      </c>
      <c r="AI41" s="20">
        <v>161.62664032713735</v>
      </c>
      <c r="AJ41" s="20">
        <v>0.26410040471360918</v>
      </c>
      <c r="AK41" s="40">
        <v>1816.1300592843204</v>
      </c>
      <c r="AL41" s="60">
        <v>1.0135000000000001</v>
      </c>
      <c r="AM41" s="32">
        <f t="shared" si="12"/>
        <v>2844</v>
      </c>
      <c r="AN41" s="32">
        <f t="shared" si="13"/>
        <v>1166.9715961004047</v>
      </c>
      <c r="AO41" s="39">
        <f t="shared" si="14"/>
        <v>5762.98891137795</v>
      </c>
      <c r="AP41" s="38">
        <v>0.28345486800777348</v>
      </c>
      <c r="AQ41" s="32">
        <v>4022.6</v>
      </c>
      <c r="AR41" s="32">
        <f t="shared" si="8"/>
        <v>496.30128668522156</v>
      </c>
      <c r="AS41" s="32">
        <f t="shared" si="15"/>
        <v>694</v>
      </c>
      <c r="AT41" s="32">
        <f t="shared" si="16"/>
        <v>355.32184565379623</v>
      </c>
      <c r="AU41" s="32">
        <f t="shared" si="9"/>
        <v>4009.3695812331457</v>
      </c>
      <c r="AV41" s="32">
        <v>473.2</v>
      </c>
      <c r="AW41" s="32">
        <f t="shared" si="10"/>
        <v>6645.8187410020346</v>
      </c>
      <c r="AX41" s="32">
        <f t="shared" si="17"/>
        <v>11657</v>
      </c>
      <c r="AY41" s="32">
        <f t="shared" si="18"/>
        <v>7641.6055834825338</v>
      </c>
      <c r="AZ41" s="32">
        <f t="shared" si="11"/>
        <v>8283.6068164238222</v>
      </c>
      <c r="BA41" s="32">
        <v>7572</v>
      </c>
    </row>
    <row r="42" spans="1:53" x14ac:dyDescent="0.35">
      <c r="A42" s="31" t="s">
        <v>256</v>
      </c>
      <c r="B42" s="28" t="s">
        <v>158</v>
      </c>
      <c r="C42" s="20" t="s">
        <v>113</v>
      </c>
      <c r="D42" s="40">
        <v>3</v>
      </c>
      <c r="E42" s="32">
        <v>10366.293358406587</v>
      </c>
      <c r="F42" s="32">
        <v>10366.256780018268</v>
      </c>
      <c r="G42" s="32">
        <v>825.56903076000003</v>
      </c>
      <c r="H42" s="33">
        <v>976.69880895750237</v>
      </c>
      <c r="I42" s="34">
        <v>0.41</v>
      </c>
      <c r="J42" s="36">
        <v>9.5157936246576718</v>
      </c>
      <c r="K42" s="34">
        <v>0.7</v>
      </c>
      <c r="L42" s="36">
        <v>10.071409887757353</v>
      </c>
      <c r="M42" s="34">
        <v>0.7</v>
      </c>
      <c r="N42" s="36">
        <v>3.0384774746205858</v>
      </c>
      <c r="O42" s="34">
        <v>0.56736231810017135</v>
      </c>
      <c r="P42" s="36">
        <f t="shared" si="7"/>
        <v>10.277421106531975</v>
      </c>
      <c r="Q42" s="37">
        <v>1.28422114329265</v>
      </c>
      <c r="R42" s="39">
        <v>130.33474179958461</v>
      </c>
      <c r="S42" s="38">
        <v>0.32921195826863514</v>
      </c>
      <c r="T42" s="39">
        <v>1317.5769051005536</v>
      </c>
      <c r="U42" s="38">
        <v>0.33805034824186447</v>
      </c>
      <c r="V42" s="38">
        <f>VLOOKUP(B42,[3]Sheet11!$A:$C,2,FALSE)</f>
        <v>0.10975609756097561</v>
      </c>
      <c r="W42" s="38">
        <f>VLOOKUP(B42,[3]Sheet11!$A:$C,3,FALSE)</f>
        <v>0.19145514505932129</v>
      </c>
      <c r="X42" s="38">
        <v>0.06</v>
      </c>
      <c r="Y42" s="38">
        <v>7.6530612244897975E-3</v>
      </c>
      <c r="Z42" s="20">
        <v>19.84962632112358</v>
      </c>
      <c r="AA42" s="83">
        <v>2.0881957180581532</v>
      </c>
      <c r="AB42" s="20">
        <v>26.975685027023967</v>
      </c>
      <c r="AC42" s="37">
        <v>0.10381271440438909</v>
      </c>
      <c r="AD42" s="20">
        <v>20.731250684670719</v>
      </c>
      <c r="AE42" s="35">
        <v>0.12003655062306953</v>
      </c>
      <c r="AF42" s="20">
        <v>2397.9573653835487</v>
      </c>
      <c r="AG42" s="20">
        <v>1211.9589062004354</v>
      </c>
      <c r="AH42" s="20">
        <v>4744.5499156604528</v>
      </c>
      <c r="AI42" s="20">
        <v>167.27301847338515</v>
      </c>
      <c r="AJ42" s="20">
        <v>0.22</v>
      </c>
      <c r="AK42" s="40">
        <v>3084.0656138144072</v>
      </c>
      <c r="AL42" s="60">
        <v>1.0135000000000001</v>
      </c>
      <c r="AM42" s="32">
        <f t="shared" si="12"/>
        <v>2844</v>
      </c>
      <c r="AN42" s="32">
        <f t="shared" si="13"/>
        <v>1204.2123171553997</v>
      </c>
      <c r="AO42" s="39">
        <f t="shared" si="14"/>
        <v>4921.3371178928019</v>
      </c>
      <c r="AP42" s="38">
        <v>0.28345486800777348</v>
      </c>
      <c r="AQ42" s="32">
        <v>4022.6</v>
      </c>
      <c r="AR42" s="32">
        <f t="shared" si="8"/>
        <v>842.79521972171381</v>
      </c>
      <c r="AS42" s="32">
        <f t="shared" si="15"/>
        <v>694</v>
      </c>
      <c r="AT42" s="32">
        <f t="shared" si="16"/>
        <v>366.66097488621011</v>
      </c>
      <c r="AU42" s="32">
        <f t="shared" si="9"/>
        <v>3423.8239293705565</v>
      </c>
      <c r="AV42" s="32">
        <v>473.2</v>
      </c>
      <c r="AW42" s="32">
        <f t="shared" si="10"/>
        <v>11285.613026439645</v>
      </c>
      <c r="AX42" s="32">
        <f t="shared" si="17"/>
        <v>11657</v>
      </c>
      <c r="AY42" s="32">
        <f t="shared" si="18"/>
        <v>7885.4666190876178</v>
      </c>
      <c r="AZ42" s="32">
        <f t="shared" si="11"/>
        <v>7073.8330964355428</v>
      </c>
      <c r="BA42" s="32">
        <v>7572</v>
      </c>
    </row>
    <row r="43" spans="1:53" x14ac:dyDescent="0.35">
      <c r="A43" s="31" t="s">
        <v>292</v>
      </c>
      <c r="B43" s="28" t="s">
        <v>159</v>
      </c>
      <c r="C43" s="20" t="s">
        <v>113</v>
      </c>
      <c r="D43" s="40">
        <v>3</v>
      </c>
      <c r="E43" s="32">
        <v>10373.789792436706</v>
      </c>
      <c r="F43" s="32">
        <v>10373.789792436706</v>
      </c>
      <c r="G43" s="32">
        <v>341.54208374000001</v>
      </c>
      <c r="H43" s="33">
        <v>977.14372119356869</v>
      </c>
      <c r="I43" s="34">
        <v>0.41</v>
      </c>
      <c r="J43" s="36">
        <v>9.5191704843691802</v>
      </c>
      <c r="K43" s="34">
        <v>0.7</v>
      </c>
      <c r="L43" s="36">
        <v>10.075290950133711</v>
      </c>
      <c r="M43" s="34">
        <v>0.7</v>
      </c>
      <c r="N43" s="36">
        <v>3.0391548495783303</v>
      </c>
      <c r="O43" s="34">
        <v>0.56736231810017135</v>
      </c>
      <c r="P43" s="36">
        <f t="shared" si="7"/>
        <v>10.282102744682412</v>
      </c>
      <c r="Q43" s="37">
        <v>1.28422114329265</v>
      </c>
      <c r="R43" s="39">
        <v>196.40603211746318</v>
      </c>
      <c r="S43" s="38">
        <v>0.32921195826863514</v>
      </c>
      <c r="T43" s="39">
        <v>1938.399928560415</v>
      </c>
      <c r="U43" s="38">
        <v>0.33805034824186447</v>
      </c>
      <c r="V43" s="38">
        <f>VLOOKUP(B43,[3]Sheet11!$A:$C,2,FALSE)</f>
        <v>0.23010847517417762</v>
      </c>
      <c r="W43" s="38">
        <f>VLOOKUP(B43,[3]Sheet11!$A:$C,3,FALSE)</f>
        <v>0.13246505371750061</v>
      </c>
      <c r="X43" s="38">
        <v>0.09</v>
      </c>
      <c r="Y43" s="38">
        <v>1.5306122448979591E-2</v>
      </c>
      <c r="Z43" s="20">
        <v>16.255748433559461</v>
      </c>
      <c r="AA43" s="83">
        <v>0.85350016875504353</v>
      </c>
      <c r="AB43" s="20">
        <v>38.452935586196141</v>
      </c>
      <c r="AC43" s="37">
        <v>4.5169172689032812E-3</v>
      </c>
      <c r="AD43" s="20">
        <v>18.772250746342323</v>
      </c>
      <c r="AE43" s="35">
        <v>9.9405160295572309E-2</v>
      </c>
      <c r="AF43" s="20">
        <v>4727.2403225264252</v>
      </c>
      <c r="AG43" s="20">
        <v>3685.6519326102375</v>
      </c>
      <c r="AH43" s="20">
        <v>5733.4335545486992</v>
      </c>
      <c r="AI43" s="20">
        <v>183.00390334294946</v>
      </c>
      <c r="AJ43" s="20">
        <v>0.26740772433274695</v>
      </c>
      <c r="AK43" s="40">
        <v>1032.5928152977249</v>
      </c>
      <c r="AL43" s="60">
        <v>1.0135000000000001</v>
      </c>
      <c r="AM43" s="32">
        <f t="shared" si="12"/>
        <v>2844</v>
      </c>
      <c r="AN43" s="32">
        <f t="shared" si="13"/>
        <v>1205.0874012413981</v>
      </c>
      <c r="AO43" s="39">
        <f t="shared" si="14"/>
        <v>7416.1369615787116</v>
      </c>
      <c r="AP43" s="38">
        <v>0.28345486800777348</v>
      </c>
      <c r="AQ43" s="32">
        <v>4022.6</v>
      </c>
      <c r="AR43" s="32">
        <f t="shared" si="8"/>
        <v>282.18086046994193</v>
      </c>
      <c r="AS43" s="32">
        <f t="shared" si="15"/>
        <v>694</v>
      </c>
      <c r="AT43" s="32">
        <f t="shared" si="16"/>
        <v>366.92742223898063</v>
      </c>
      <c r="AU43" s="32">
        <f t="shared" si="9"/>
        <v>5159.4813735123053</v>
      </c>
      <c r="AV43" s="32">
        <v>473.2</v>
      </c>
      <c r="AW43" s="32">
        <f t="shared" si="10"/>
        <v>3778.5976002368125</v>
      </c>
      <c r="AX43" s="32">
        <f t="shared" si="17"/>
        <v>11657</v>
      </c>
      <c r="AY43" s="32">
        <f t="shared" si="18"/>
        <v>7891.19687632775</v>
      </c>
      <c r="AZ43" s="32">
        <f t="shared" si="11"/>
        <v>10659.809281461447</v>
      </c>
      <c r="BA43" s="32">
        <v>7572</v>
      </c>
    </row>
    <row r="44" spans="1:53" x14ac:dyDescent="0.35">
      <c r="A44" s="31" t="s">
        <v>293</v>
      </c>
      <c r="B44" s="28" t="s">
        <v>160</v>
      </c>
      <c r="C44" s="20" t="s">
        <v>113</v>
      </c>
      <c r="D44" s="40">
        <v>3</v>
      </c>
      <c r="E44" s="32">
        <v>10636.120195618318</v>
      </c>
      <c r="F44" s="32">
        <v>10636.115530198644</v>
      </c>
      <c r="G44" s="32">
        <v>863.71441649999997</v>
      </c>
      <c r="H44" s="33">
        <v>992.63891099770626</v>
      </c>
      <c r="I44" s="34">
        <v>0.41</v>
      </c>
      <c r="J44" s="36">
        <v>9.636778133541636</v>
      </c>
      <c r="K44" s="34">
        <v>0.7</v>
      </c>
      <c r="L44" s="36">
        <v>10.210458727705007</v>
      </c>
      <c r="M44" s="34">
        <v>0.7</v>
      </c>
      <c r="N44" s="36">
        <v>3.0627461394732007</v>
      </c>
      <c r="O44" s="34">
        <v>0.56736231810017135</v>
      </c>
      <c r="P44" s="36">
        <f t="shared" si="7"/>
        <v>10.445152591044712</v>
      </c>
      <c r="Q44" s="37">
        <v>1.28422114329265</v>
      </c>
      <c r="R44" s="39">
        <v>170.4015372544489</v>
      </c>
      <c r="S44" s="38">
        <v>0.32921195826863514</v>
      </c>
      <c r="T44" s="39">
        <v>1685.2119914022742</v>
      </c>
      <c r="U44" s="38">
        <v>0.33805034824186447</v>
      </c>
      <c r="V44" s="38">
        <f>VLOOKUP(B44,[3]Sheet11!$A:$C,2,FALSE)</f>
        <v>0.26984408683533334</v>
      </c>
      <c r="W44" s="38">
        <f>VLOOKUP(B44,[3]Sheet11!$A:$C,3,FALSE)</f>
        <v>0.14237080469462421</v>
      </c>
      <c r="X44" s="38">
        <v>0.08</v>
      </c>
      <c r="Y44" s="38">
        <v>7.6530612244897957E-3</v>
      </c>
      <c r="Z44" s="20">
        <v>18.16814914569359</v>
      </c>
      <c r="AA44" s="83">
        <v>0.5127398193363697</v>
      </c>
      <c r="AB44" s="20">
        <v>17.389632384278858</v>
      </c>
      <c r="AC44" s="37">
        <v>1.2017785844313739E-3</v>
      </c>
      <c r="AD44" s="20">
        <v>16.859381416046165</v>
      </c>
      <c r="AE44" s="35">
        <v>5.1694982747281272E-2</v>
      </c>
      <c r="AF44" s="20">
        <v>4854.3528493314834</v>
      </c>
      <c r="AG44" s="20">
        <v>3807.2908715245844</v>
      </c>
      <c r="AH44" s="20">
        <v>5761.4993474336179</v>
      </c>
      <c r="AI44" s="20">
        <v>169.4158385073427</v>
      </c>
      <c r="AJ44" s="20">
        <v>0.30582372464453927</v>
      </c>
      <c r="AK44" s="40">
        <v>3261.6911828007978</v>
      </c>
      <c r="AL44" s="60">
        <v>1.0135000000000001</v>
      </c>
      <c r="AM44" s="32">
        <f t="shared" si="12"/>
        <v>2844</v>
      </c>
      <c r="AN44" s="32">
        <f t="shared" si="13"/>
        <v>1235.5608779479287</v>
      </c>
      <c r="AO44" s="39">
        <f t="shared" si="14"/>
        <v>6434.2277328160944</v>
      </c>
      <c r="AP44" s="38">
        <v>0.28345486800777348</v>
      </c>
      <c r="AQ44" s="32">
        <v>4022.6</v>
      </c>
      <c r="AR44" s="32">
        <f t="shared" si="8"/>
        <v>891.33568519414791</v>
      </c>
      <c r="AS44" s="32">
        <f t="shared" si="15"/>
        <v>694</v>
      </c>
      <c r="AT44" s="32">
        <f t="shared" si="16"/>
        <v>376.20604737693202</v>
      </c>
      <c r="AU44" s="32">
        <f t="shared" si="9"/>
        <v>4476.3572075850761</v>
      </c>
      <c r="AV44" s="32">
        <v>473.2</v>
      </c>
      <c r="AW44" s="32">
        <f t="shared" si="10"/>
        <v>11935.603553944096</v>
      </c>
      <c r="AX44" s="32">
        <f t="shared" si="17"/>
        <v>11657</v>
      </c>
      <c r="AY44" s="32">
        <f t="shared" si="18"/>
        <v>8090.7443979014588</v>
      </c>
      <c r="AZ44" s="32">
        <f t="shared" si="11"/>
        <v>9248.4322849815653</v>
      </c>
      <c r="BA44" s="32">
        <v>7572</v>
      </c>
    </row>
    <row r="45" spans="1:53" x14ac:dyDescent="0.35">
      <c r="A45" s="31" t="s">
        <v>299</v>
      </c>
      <c r="B45" s="28" t="s">
        <v>161</v>
      </c>
      <c r="C45" s="20" t="s">
        <v>113</v>
      </c>
      <c r="D45" s="40">
        <v>3</v>
      </c>
      <c r="E45" s="32">
        <v>11109.261838774477</v>
      </c>
      <c r="F45" s="32">
        <v>11109.265288174653</v>
      </c>
      <c r="G45" s="32">
        <v>418.66265869</v>
      </c>
      <c r="H45" s="33">
        <v>1020.233392970298</v>
      </c>
      <c r="I45" s="34">
        <v>0.41</v>
      </c>
      <c r="J45" s="36">
        <v>9.8462187532403611</v>
      </c>
      <c r="K45" s="34">
        <v>0.7</v>
      </c>
      <c r="L45" s="36">
        <v>10.45117115837626</v>
      </c>
      <c r="M45" s="34">
        <v>0.7</v>
      </c>
      <c r="N45" s="36">
        <v>3.1047584950456599</v>
      </c>
      <c r="O45" s="34">
        <v>0.56736231810017135</v>
      </c>
      <c r="P45" s="36">
        <f t="shared" si="7"/>
        <v>10.735518575776112</v>
      </c>
      <c r="Q45" s="37">
        <v>1.28422114329265</v>
      </c>
      <c r="R45" s="39">
        <v>216.44675550843826</v>
      </c>
      <c r="S45" s="38">
        <v>0.32921195826863514</v>
      </c>
      <c r="T45" s="39">
        <v>2109.5430634380168</v>
      </c>
      <c r="U45" s="38">
        <v>0.33805034824186447</v>
      </c>
      <c r="V45" s="38">
        <f>VLOOKUP(B45,[3]Sheet11!$A:$C,2,FALSE)</f>
        <v>0.21452612100407639</v>
      </c>
      <c r="W45" s="38">
        <f>VLOOKUP(B45,[3]Sheet11!$A:$C,3,FALSE)</f>
        <v>0.16393655268965984</v>
      </c>
      <c r="X45" s="38">
        <v>0.08</v>
      </c>
      <c r="Y45" s="38">
        <v>1.5306122448979591E-2</v>
      </c>
      <c r="Z45" s="20">
        <v>19.757892444684359</v>
      </c>
      <c r="AA45" s="83">
        <v>0.69465127623941336</v>
      </c>
      <c r="AB45" s="20">
        <v>22.152511577765928</v>
      </c>
      <c r="AC45" s="37">
        <v>2.6323499613237623E-3</v>
      </c>
      <c r="AD45" s="20">
        <v>22.396116979030619</v>
      </c>
      <c r="AE45" s="35">
        <v>0.15770957288258086</v>
      </c>
      <c r="AF45" s="20">
        <v>6745.0966574566446</v>
      </c>
      <c r="AG45" s="20">
        <v>5034.6498728542574</v>
      </c>
      <c r="AH45" s="20">
        <v>8377.3580171416324</v>
      </c>
      <c r="AI45" s="20">
        <v>174.76821225166856</v>
      </c>
      <c r="AJ45" s="20">
        <v>0.26798108341452626</v>
      </c>
      <c r="AK45" s="40">
        <v>1329.060625365282</v>
      </c>
      <c r="AL45" s="60">
        <v>1.0135000000000001</v>
      </c>
      <c r="AM45" s="32">
        <f t="shared" si="12"/>
        <v>2844</v>
      </c>
      <c r="AN45" s="32">
        <f t="shared" si="13"/>
        <v>1290.5250543623201</v>
      </c>
      <c r="AO45" s="39">
        <f t="shared" si="14"/>
        <v>8172.8588803215043</v>
      </c>
      <c r="AP45" s="38">
        <v>0.28345486800777348</v>
      </c>
      <c r="AQ45" s="32">
        <v>4022.6</v>
      </c>
      <c r="AR45" s="32">
        <f t="shared" si="8"/>
        <v>363.19783105808403</v>
      </c>
      <c r="AS45" s="32">
        <f t="shared" si="15"/>
        <v>694</v>
      </c>
      <c r="AT45" s="32">
        <f t="shared" si="16"/>
        <v>392.94164974605945</v>
      </c>
      <c r="AU45" s="32">
        <f t="shared" si="9"/>
        <v>5685.9404538811241</v>
      </c>
      <c r="AV45" s="32">
        <v>473.2</v>
      </c>
      <c r="AW45" s="32">
        <f t="shared" si="10"/>
        <v>4863.4710751173643</v>
      </c>
      <c r="AX45" s="32">
        <f t="shared" si="17"/>
        <v>11657</v>
      </c>
      <c r="AY45" s="32">
        <f t="shared" si="18"/>
        <v>8450.6628044704521</v>
      </c>
      <c r="AZ45" s="32">
        <f t="shared" si="11"/>
        <v>11747.506471344866</v>
      </c>
      <c r="BA45" s="32">
        <v>7572</v>
      </c>
    </row>
    <row r="46" spans="1:53" x14ac:dyDescent="0.35">
      <c r="A46" s="31" t="s">
        <v>304</v>
      </c>
      <c r="B46" s="28" t="s">
        <v>162</v>
      </c>
      <c r="C46" s="20" t="s">
        <v>113</v>
      </c>
      <c r="D46" s="40">
        <v>3</v>
      </c>
      <c r="E46" s="32">
        <v>12194.77734375</v>
      </c>
      <c r="F46" s="32">
        <v>12593.1572265625</v>
      </c>
      <c r="G46" s="32">
        <v>773.87829590000001</v>
      </c>
      <c r="H46" s="33">
        <v>1081.9505144130476</v>
      </c>
      <c r="I46" s="34">
        <v>0.41</v>
      </c>
      <c r="J46" s="36">
        <v>10.314648353543422</v>
      </c>
      <c r="K46" s="34">
        <v>0.7</v>
      </c>
      <c r="L46" s="36">
        <v>10.989542501287241</v>
      </c>
      <c r="M46" s="34">
        <v>0.7</v>
      </c>
      <c r="N46" s="36">
        <v>3.1987222684383516</v>
      </c>
      <c r="O46" s="34">
        <v>0.56736231810017135</v>
      </c>
      <c r="P46" s="36">
        <f t="shared" si="7"/>
        <v>11.384943803628223</v>
      </c>
      <c r="Q46" s="37">
        <v>1.28422114329265</v>
      </c>
      <c r="R46" s="39">
        <v>190.37819176457248</v>
      </c>
      <c r="S46" s="38">
        <v>0.32921195826863514</v>
      </c>
      <c r="T46" s="39">
        <v>1867.0066542549607</v>
      </c>
      <c r="U46" s="38">
        <v>0.33805034824186447</v>
      </c>
      <c r="V46" s="38">
        <f>VLOOKUP(B46,[3]Sheet11!$A:$C,2,FALSE)</f>
        <v>0.24701518953350293</v>
      </c>
      <c r="W46" s="38">
        <f>VLOOKUP(B46,[3]Sheet11!$A:$C,3,FALSE)</f>
        <v>0.11179995838567838</v>
      </c>
      <c r="X46" s="38">
        <v>0.13</v>
      </c>
      <c r="Y46" s="38">
        <v>1.2755102040816323E-2</v>
      </c>
      <c r="Z46" s="20">
        <v>15.504667030161899</v>
      </c>
      <c r="AA46" s="83">
        <v>0.74952652074407911</v>
      </c>
      <c r="AB46" s="20">
        <v>32.876539694733317</v>
      </c>
      <c r="AC46" s="37">
        <v>7.5522334313482042E-2</v>
      </c>
      <c r="AD46" s="20">
        <v>17.312144356348437</v>
      </c>
      <c r="AE46" s="35">
        <v>9.5464722525264167E-2</v>
      </c>
      <c r="AF46" s="20">
        <v>7777.1205263275479</v>
      </c>
      <c r="AG46" s="20">
        <v>6076.0640656113665</v>
      </c>
      <c r="AH46" s="20">
        <v>9721.298899788615</v>
      </c>
      <c r="AI46" s="20">
        <v>196.02662801921056</v>
      </c>
      <c r="AJ46" s="20">
        <v>0.27243044681003387</v>
      </c>
      <c r="AK46" s="40">
        <v>2846.501934573967</v>
      </c>
      <c r="AL46" s="60">
        <v>1.0135000000000001</v>
      </c>
      <c r="AM46" s="32">
        <f t="shared" si="12"/>
        <v>2844</v>
      </c>
      <c r="AN46" s="32">
        <f t="shared" si="13"/>
        <v>1462.9036657988679</v>
      </c>
      <c r="AO46" s="39">
        <f t="shared" si="14"/>
        <v>7188.5304611183128</v>
      </c>
      <c r="AP46" s="38">
        <v>0.28345486800777348</v>
      </c>
      <c r="AQ46" s="32">
        <v>4022.6</v>
      </c>
      <c r="AR46" s="32">
        <f t="shared" si="8"/>
        <v>777.8752217986754</v>
      </c>
      <c r="AS46" s="32">
        <f t="shared" si="15"/>
        <v>694</v>
      </c>
      <c r="AT46" s="32">
        <f t="shared" si="16"/>
        <v>445.4278341326783</v>
      </c>
      <c r="AU46" s="32">
        <f t="shared" si="9"/>
        <v>5001.1332327350128</v>
      </c>
      <c r="AV46" s="32">
        <v>473.2</v>
      </c>
      <c r="AW46" s="32">
        <f t="shared" si="10"/>
        <v>10416.289189412428</v>
      </c>
      <c r="AX46" s="32">
        <f t="shared" si="17"/>
        <v>11657</v>
      </c>
      <c r="AY46" s="32">
        <f t="shared" si="18"/>
        <v>9579.4386581658273</v>
      </c>
      <c r="AZ46" s="32">
        <f t="shared" si="11"/>
        <v>10332.652178147617</v>
      </c>
      <c r="BA46" s="32">
        <v>7572</v>
      </c>
    </row>
    <row r="47" spans="1:53" x14ac:dyDescent="0.35">
      <c r="A47" s="31" t="s">
        <v>306</v>
      </c>
      <c r="B47" s="28" t="s">
        <v>163</v>
      </c>
      <c r="C47" s="20" t="s">
        <v>113</v>
      </c>
      <c r="D47" s="40">
        <v>3</v>
      </c>
      <c r="E47" s="32">
        <v>12221.496606417086</v>
      </c>
      <c r="F47" s="32">
        <v>12222.235645940968</v>
      </c>
      <c r="G47" s="32">
        <v>856.70452881000006</v>
      </c>
      <c r="H47" s="33">
        <v>1083.4433866569664</v>
      </c>
      <c r="I47" s="34">
        <v>0.41</v>
      </c>
      <c r="J47" s="36">
        <v>10.325979172806779</v>
      </c>
      <c r="K47" s="34">
        <v>0.7</v>
      </c>
      <c r="L47" s="36">
        <v>11.002565137728551</v>
      </c>
      <c r="M47" s="34">
        <v>0.7</v>
      </c>
      <c r="N47" s="36">
        <v>3.2009951532708358</v>
      </c>
      <c r="O47" s="34">
        <v>0.56736231810017135</v>
      </c>
      <c r="P47" s="36">
        <f t="shared" si="7"/>
        <v>11.400652716722306</v>
      </c>
      <c r="Q47" s="37">
        <v>1.28422114329265</v>
      </c>
      <c r="R47" s="39">
        <v>183.22011359400216</v>
      </c>
      <c r="S47" s="38">
        <v>0.32921195826863514</v>
      </c>
      <c r="T47" s="39">
        <v>1833.8294445229669</v>
      </c>
      <c r="U47" s="38">
        <v>0.33805034824186447</v>
      </c>
      <c r="V47" s="38">
        <f>VLOOKUP(B47,[3]Sheet11!$A:$C,2,FALSE)</f>
        <v>0.32173505275498243</v>
      </c>
      <c r="W47" s="38">
        <f>VLOOKUP(B47,[3]Sheet11!$A:$C,3,FALSE)</f>
        <v>0.12713736512966312</v>
      </c>
      <c r="X47" s="38">
        <v>0.08</v>
      </c>
      <c r="Y47" s="38">
        <v>1.2755102040816327E-2</v>
      </c>
      <c r="Z47" s="20">
        <v>12.87861558918191</v>
      </c>
      <c r="AA47" s="83">
        <v>0.74703428483826517</v>
      </c>
      <c r="AB47" s="20">
        <v>22.816297593960705</v>
      </c>
      <c r="AC47" s="37">
        <v>1.3521273848480996E-2</v>
      </c>
      <c r="AD47" s="20">
        <v>15.911029069457378</v>
      </c>
      <c r="AE47" s="35">
        <v>0.13353776285782468</v>
      </c>
      <c r="AF47" s="20">
        <v>8927.8951161615441</v>
      </c>
      <c r="AG47" s="20">
        <v>7025.9945401008399</v>
      </c>
      <c r="AH47" s="20">
        <v>10282.496837034048</v>
      </c>
      <c r="AI47" s="20">
        <v>179.0451250826363</v>
      </c>
      <c r="AJ47" s="20">
        <v>0.25580390214323917</v>
      </c>
      <c r="AK47" s="40">
        <v>3228.9056389434058</v>
      </c>
      <c r="AL47" s="60">
        <v>1.0135000000000001</v>
      </c>
      <c r="AM47" s="32">
        <f t="shared" si="12"/>
        <v>2844</v>
      </c>
      <c r="AN47" s="32">
        <f t="shared" si="13"/>
        <v>1419.8149843623646</v>
      </c>
      <c r="AO47" s="39">
        <f t="shared" si="14"/>
        <v>6918.2470715384661</v>
      </c>
      <c r="AP47" s="38">
        <v>0.28345486800777348</v>
      </c>
      <c r="AQ47" s="32">
        <v>4022.6</v>
      </c>
      <c r="AR47" s="32">
        <f t="shared" si="8"/>
        <v>882.37624557807192</v>
      </c>
      <c r="AS47" s="32">
        <f t="shared" si="15"/>
        <v>694</v>
      </c>
      <c r="AT47" s="32">
        <f t="shared" si="16"/>
        <v>432.30810622673056</v>
      </c>
      <c r="AU47" s="32">
        <f t="shared" si="9"/>
        <v>4813.0943492392407</v>
      </c>
      <c r="AV47" s="32">
        <v>473.2</v>
      </c>
      <c r="AW47" s="32">
        <f t="shared" si="10"/>
        <v>11815.630438204102</v>
      </c>
      <c r="AX47" s="32">
        <f t="shared" si="17"/>
        <v>11657</v>
      </c>
      <c r="AY47" s="32">
        <f t="shared" si="18"/>
        <v>9297.2837970274977</v>
      </c>
      <c r="AZ47" s="32">
        <f t="shared" si="11"/>
        <v>9944.1521545106771</v>
      </c>
      <c r="BA47" s="32">
        <v>7572</v>
      </c>
    </row>
    <row r="48" spans="1:53" x14ac:dyDescent="0.35">
      <c r="A48" s="31" t="s">
        <v>308</v>
      </c>
      <c r="B48" s="28" t="s">
        <v>164</v>
      </c>
      <c r="C48" s="20" t="s">
        <v>113</v>
      </c>
      <c r="D48" s="40">
        <v>3</v>
      </c>
      <c r="E48" s="32">
        <v>12472.443729495424</v>
      </c>
      <c r="F48" s="32">
        <v>12537.256746175321</v>
      </c>
      <c r="G48" s="32">
        <v>953.08258057</v>
      </c>
      <c r="H48" s="33">
        <v>1097.4060114808515</v>
      </c>
      <c r="I48" s="34">
        <v>0.41</v>
      </c>
      <c r="J48" s="36">
        <v>10.431954737002545</v>
      </c>
      <c r="K48" s="34">
        <v>0.7</v>
      </c>
      <c r="L48" s="36">
        <v>11.124364030827774</v>
      </c>
      <c r="M48" s="34">
        <v>0.7</v>
      </c>
      <c r="N48" s="36">
        <v>3.2222531264920233</v>
      </c>
      <c r="O48" s="34">
        <v>0.56736231810017135</v>
      </c>
      <c r="P48" s="36">
        <f t="shared" si="7"/>
        <v>11.547575978787865</v>
      </c>
      <c r="Q48" s="37">
        <v>1.28422114329265</v>
      </c>
      <c r="R48" s="39">
        <v>138.31371228304533</v>
      </c>
      <c r="S48" s="38">
        <v>0.32921195826863514</v>
      </c>
      <c r="T48" s="39">
        <v>1373.0731978645872</v>
      </c>
      <c r="U48" s="38">
        <v>0.33805034824186447</v>
      </c>
      <c r="V48" s="38">
        <f>VLOOKUP(B48,[3]Sheet11!$A:$C,2,FALSE)</f>
        <v>0.22998475028593213</v>
      </c>
      <c r="W48" s="38">
        <f>VLOOKUP(B48,[3]Sheet11!$A:$C,3,FALSE)</f>
        <v>0.10572272750403314</v>
      </c>
      <c r="X48" s="38">
        <v>0.13</v>
      </c>
      <c r="Y48" s="38">
        <v>2.0408163265306128E-2</v>
      </c>
      <c r="Z48" s="20">
        <v>18.374784948917391</v>
      </c>
      <c r="AA48" s="83">
        <v>0.52407921049833439</v>
      </c>
      <c r="AB48" s="20">
        <v>21.77404285648069</v>
      </c>
      <c r="AC48" s="37">
        <v>1.3470015010047177E-2</v>
      </c>
      <c r="AD48" s="20">
        <v>17.706423839266701</v>
      </c>
      <c r="AE48" s="35">
        <v>0.1672828438011229</v>
      </c>
      <c r="AF48" s="20">
        <v>17912.515284951085</v>
      </c>
      <c r="AG48" s="20">
        <v>13492.42455111046</v>
      </c>
      <c r="AH48" s="20">
        <v>23070.817346882428</v>
      </c>
      <c r="AI48" s="20">
        <v>176.46042789207473</v>
      </c>
      <c r="AJ48" s="20">
        <v>0.29061956944241385</v>
      </c>
      <c r="AK48" s="40">
        <v>3685.1362224897671</v>
      </c>
      <c r="AL48" s="60">
        <v>1.0135000000000001</v>
      </c>
      <c r="AM48" s="32">
        <f t="shared" si="12"/>
        <v>2844</v>
      </c>
      <c r="AN48" s="32">
        <f t="shared" si="13"/>
        <v>1456.4098996838993</v>
      </c>
      <c r="AO48" s="39">
        <f t="shared" si="14"/>
        <v>5222.6167541635923</v>
      </c>
      <c r="AP48" s="38">
        <v>0.28345486800777348</v>
      </c>
      <c r="AQ48" s="32">
        <v>4022.6</v>
      </c>
      <c r="AR48" s="32">
        <f t="shared" si="8"/>
        <v>1007.0522424769044</v>
      </c>
      <c r="AS48" s="32">
        <f t="shared" si="15"/>
        <v>694</v>
      </c>
      <c r="AT48" s="32">
        <f t="shared" si="16"/>
        <v>443.45059923773732</v>
      </c>
      <c r="AU48" s="32">
        <f t="shared" si="9"/>
        <v>3633.4272146942949</v>
      </c>
      <c r="AV48" s="32">
        <v>473.2</v>
      </c>
      <c r="AW48" s="32">
        <f t="shared" si="10"/>
        <v>13485.128581715657</v>
      </c>
      <c r="AX48" s="32">
        <f t="shared" si="17"/>
        <v>11657</v>
      </c>
      <c r="AY48" s="32">
        <f t="shared" si="18"/>
        <v>9536.9159441873599</v>
      </c>
      <c r="AZ48" s="32">
        <f t="shared" si="11"/>
        <v>7506.8865149030235</v>
      </c>
      <c r="BA48" s="32">
        <v>7572</v>
      </c>
    </row>
    <row r="49" spans="1:53" x14ac:dyDescent="0.35">
      <c r="A49" s="31" t="s">
        <v>302</v>
      </c>
      <c r="B49" s="42" t="s">
        <v>165</v>
      </c>
      <c r="C49" s="20" t="s">
        <v>113</v>
      </c>
      <c r="D49" s="40">
        <v>3</v>
      </c>
      <c r="E49" s="32">
        <v>12556.333120005787</v>
      </c>
      <c r="F49" s="32">
        <v>12617.504986300362</v>
      </c>
      <c r="G49" s="32">
        <v>583.43218993999994</v>
      </c>
      <c r="H49" s="33">
        <v>1102.0503545601471</v>
      </c>
      <c r="I49" s="34">
        <v>0.41</v>
      </c>
      <c r="J49" s="36">
        <v>10.467205048770932</v>
      </c>
      <c r="K49" s="34">
        <v>0.7</v>
      </c>
      <c r="L49" s="36">
        <v>11.164877605701145</v>
      </c>
      <c r="M49" s="34">
        <v>0.7</v>
      </c>
      <c r="N49" s="36">
        <v>3.2293240978928157</v>
      </c>
      <c r="O49" s="34">
        <v>0.56736231810017135</v>
      </c>
      <c r="P49" s="36">
        <f t="shared" si="7"/>
        <v>11.596446591868755</v>
      </c>
      <c r="Q49" s="37">
        <v>1.28422114329265</v>
      </c>
      <c r="R49" s="39">
        <v>156.70355647434519</v>
      </c>
      <c r="S49" s="38">
        <v>0.32921195826863514</v>
      </c>
      <c r="T49" s="39">
        <v>1577.5071869298783</v>
      </c>
      <c r="U49" s="38">
        <v>0.33805034824186447</v>
      </c>
      <c r="V49" s="38">
        <f>VLOOKUP(B49,[3]Sheet11!$A:$C,2,FALSE)</f>
        <v>0.24193666666552971</v>
      </c>
      <c r="W49" s="38">
        <f>VLOOKUP(B49,[3]Sheet11!$A:$C,3,FALSE)</f>
        <v>0.13321015302877467</v>
      </c>
      <c r="X49" s="38">
        <v>0.04</v>
      </c>
      <c r="Y49" s="38">
        <v>5.1020408163265319E-3</v>
      </c>
      <c r="Z49" s="20">
        <v>16.04298818204887</v>
      </c>
      <c r="AA49" s="83">
        <v>1.0326266848776662</v>
      </c>
      <c r="AB49" s="20">
        <v>22.275692778584062</v>
      </c>
      <c r="AC49" s="37">
        <v>6.7554397463266377E-4</v>
      </c>
      <c r="AD49" s="20">
        <v>17.529455335756467</v>
      </c>
      <c r="AE49" s="35">
        <v>0.10376311478322775</v>
      </c>
      <c r="AF49" s="20">
        <v>7356.7780996139045</v>
      </c>
      <c r="AG49" s="20">
        <v>5716.5749288842799</v>
      </c>
      <c r="AH49" s="20">
        <v>8879.2803032310076</v>
      </c>
      <c r="AI49" s="20">
        <v>182.13112000126671</v>
      </c>
      <c r="AJ49" s="20">
        <v>0.22</v>
      </c>
      <c r="AK49" s="40">
        <v>2005.4890646362169</v>
      </c>
      <c r="AL49" s="60">
        <v>1.0135000000000001</v>
      </c>
      <c r="AM49" s="32">
        <f t="shared" si="12"/>
        <v>2844</v>
      </c>
      <c r="AN49" s="32">
        <f t="shared" si="13"/>
        <v>1465.7320611197313</v>
      </c>
      <c r="AO49" s="39">
        <f t="shared" si="14"/>
        <v>5917.0027755827705</v>
      </c>
      <c r="AP49" s="38">
        <v>0.28345486800777348</v>
      </c>
      <c r="AQ49" s="32">
        <v>4022.6</v>
      </c>
      <c r="AR49" s="32">
        <f t="shared" si="8"/>
        <v>548.04819628629616</v>
      </c>
      <c r="AS49" s="32">
        <f t="shared" si="15"/>
        <v>694</v>
      </c>
      <c r="AT49" s="32">
        <f t="shared" si="16"/>
        <v>446.28902959708046</v>
      </c>
      <c r="AU49" s="32">
        <f t="shared" si="9"/>
        <v>4116.5185818171731</v>
      </c>
      <c r="AV49" s="32">
        <v>473.2</v>
      </c>
      <c r="AW49" s="32">
        <f t="shared" si="10"/>
        <v>7338.7457811728536</v>
      </c>
      <c r="AX49" s="32">
        <f t="shared" si="17"/>
        <v>11657</v>
      </c>
      <c r="AY49" s="32">
        <f t="shared" si="18"/>
        <v>9597.9596586327025</v>
      </c>
      <c r="AZ49" s="32">
        <f t="shared" si="11"/>
        <v>8504.9833130594507</v>
      </c>
      <c r="BA49" s="32">
        <v>7572</v>
      </c>
    </row>
    <row r="50" spans="1:53" x14ac:dyDescent="0.35">
      <c r="A50" s="31" t="s">
        <v>233</v>
      </c>
      <c r="B50" s="28" t="s">
        <v>57</v>
      </c>
      <c r="C50" s="20" t="s">
        <v>58</v>
      </c>
      <c r="D50" s="81">
        <v>2</v>
      </c>
      <c r="E50" s="32">
        <v>897.04751029341128</v>
      </c>
      <c r="F50" s="32">
        <v>916.69196706192179</v>
      </c>
      <c r="G50" s="32">
        <v>69.694892879999998</v>
      </c>
      <c r="H50" s="33">
        <v>209.02180165158333</v>
      </c>
      <c r="I50" s="34">
        <v>0.41</v>
      </c>
      <c r="J50" s="36">
        <v>5.1102907722995674</v>
      </c>
      <c r="K50" s="34">
        <v>0.7</v>
      </c>
      <c r="L50" s="36">
        <v>7.2666858802545402</v>
      </c>
      <c r="M50" s="34">
        <v>0.7</v>
      </c>
      <c r="N50" s="36">
        <v>4.6799997629446892</v>
      </c>
      <c r="O50" s="34">
        <v>0.56736231810017135</v>
      </c>
      <c r="P50" s="36">
        <f t="shared" si="7"/>
        <v>2.1994549970960331</v>
      </c>
      <c r="Q50" s="37">
        <v>1.28422114329265</v>
      </c>
      <c r="R50" s="39">
        <v>37.348133653366794</v>
      </c>
      <c r="S50" s="38">
        <v>0.52618097838038846</v>
      </c>
      <c r="T50" s="39">
        <v>326.34560734976043</v>
      </c>
      <c r="U50" s="38">
        <v>0.60428636843507033</v>
      </c>
      <c r="V50" s="38">
        <f>VLOOKUP(B50,[3]Sheet11!$A:$C,2,FALSE)</f>
        <v>0.142332491955068</v>
      </c>
      <c r="W50" s="38">
        <f>VLOOKUP(B50,[3]Sheet11!$A:$C,3,FALSE)</f>
        <v>0.14210915828715917</v>
      </c>
      <c r="X50" s="38">
        <v>0.15</v>
      </c>
      <c r="Y50" s="38">
        <v>2.2959183673469392E-2</v>
      </c>
      <c r="Z50" s="20">
        <v>18.58513475993848</v>
      </c>
      <c r="AA50" s="83">
        <v>0.67834446780626545</v>
      </c>
      <c r="AB50" s="20">
        <v>64.823269800767164</v>
      </c>
      <c r="AC50" s="37">
        <v>6.2972404842352126E-3</v>
      </c>
      <c r="AD50" s="20">
        <v>22.035755708940872</v>
      </c>
      <c r="AE50" s="35">
        <v>0.13773096627150147</v>
      </c>
      <c r="AF50" s="20">
        <v>355.58732289517422</v>
      </c>
      <c r="AG50" s="20">
        <v>298.61819436773413</v>
      </c>
      <c r="AH50" s="20">
        <v>415.04826621080542</v>
      </c>
      <c r="AI50" s="20">
        <v>59.630247690059385</v>
      </c>
      <c r="AJ50" s="20">
        <v>0.19683529474133285</v>
      </c>
      <c r="AK50" s="40">
        <v>143.95391307302197</v>
      </c>
      <c r="AL50" s="60">
        <v>1.0135000000000001</v>
      </c>
      <c r="AM50" s="32">
        <f t="shared" si="12"/>
        <v>1843</v>
      </c>
      <c r="AN50" s="32">
        <f t="shared" si="13"/>
        <v>106.48894593284739</v>
      </c>
      <c r="AO50" s="39">
        <f t="shared" si="14"/>
        <v>1062.498539088527</v>
      </c>
      <c r="AP50" s="38">
        <v>0.28345486800777348</v>
      </c>
      <c r="AQ50" s="32">
        <v>4022.6</v>
      </c>
      <c r="AR50" s="32">
        <f t="shared" si="8"/>
        <v>39.33887439188544</v>
      </c>
      <c r="AS50" s="32">
        <f t="shared" si="15"/>
        <v>450</v>
      </c>
      <c r="AT50" s="32">
        <f t="shared" si="16"/>
        <v>32.423967247383736</v>
      </c>
      <c r="AU50" s="32">
        <f t="shared" si="9"/>
        <v>739.19096292476263</v>
      </c>
      <c r="AV50" s="32">
        <v>473.2</v>
      </c>
      <c r="AW50" s="32">
        <f t="shared" si="10"/>
        <v>526.77483556341178</v>
      </c>
      <c r="AX50" s="32">
        <f t="shared" si="17"/>
        <v>7554</v>
      </c>
      <c r="AY50" s="32">
        <f t="shared" si="18"/>
        <v>697.31476459141038</v>
      </c>
      <c r="AZ50" s="32">
        <f t="shared" si="11"/>
        <v>1527.2144847368186</v>
      </c>
      <c r="BA50" s="32">
        <v>7572</v>
      </c>
    </row>
    <row r="51" spans="1:53" x14ac:dyDescent="0.35">
      <c r="A51" s="31" t="s">
        <v>244</v>
      </c>
      <c r="B51" s="28" t="s">
        <v>62</v>
      </c>
      <c r="C51" s="20" t="s">
        <v>58</v>
      </c>
      <c r="D51" s="81">
        <v>2</v>
      </c>
      <c r="E51" s="32">
        <v>1094.0981848930298</v>
      </c>
      <c r="F51" s="32">
        <v>1040.308622707742</v>
      </c>
      <c r="G51" s="32">
        <v>107.09906769</v>
      </c>
      <c r="H51" s="33">
        <v>236.8772343290978</v>
      </c>
      <c r="I51" s="34">
        <v>0.41</v>
      </c>
      <c r="J51" s="36">
        <v>5.4736405820479881</v>
      </c>
      <c r="K51" s="34">
        <v>0.7</v>
      </c>
      <c r="L51" s="36">
        <v>7.7377319358624828</v>
      </c>
      <c r="M51" s="34">
        <v>0.7</v>
      </c>
      <c r="N51" s="36">
        <v>4.8063293323810559</v>
      </c>
      <c r="O51" s="34">
        <v>0.56736231810017135</v>
      </c>
      <c r="P51" s="36">
        <f t="shared" si="7"/>
        <v>2.4925668644454326</v>
      </c>
      <c r="Q51" s="37">
        <v>1.28422114329265</v>
      </c>
      <c r="R51" s="39">
        <v>36.392585672033483</v>
      </c>
      <c r="S51" s="38">
        <v>0.52618097838038846</v>
      </c>
      <c r="T51" s="39">
        <v>261.91052854248602</v>
      </c>
      <c r="U51" s="38">
        <v>0.60428636843507033</v>
      </c>
      <c r="V51" s="38">
        <f>VLOOKUP(B51,[3]Sheet11!$A:$C,2,FALSE)</f>
        <v>0.39634920634920634</v>
      </c>
      <c r="W51" s="38">
        <f>VLOOKUP(B51,[3]Sheet11!$A:$C,3,FALSE)</f>
        <v>0.18225204898645722</v>
      </c>
      <c r="X51" s="38">
        <v>0.4</v>
      </c>
      <c r="Y51" s="38">
        <v>0.10714285714285714</v>
      </c>
      <c r="Z51" s="20">
        <v>19.90978830945102</v>
      </c>
      <c r="AA51" s="83">
        <v>0.62787872600946171</v>
      </c>
      <c r="AB51" s="20">
        <v>47.079580882736323</v>
      </c>
      <c r="AC51" s="37">
        <v>4.247564182476217E-3</v>
      </c>
      <c r="AD51" s="20">
        <v>24.627723274652752</v>
      </c>
      <c r="AE51" s="35">
        <v>0.21341328018388719</v>
      </c>
      <c r="AF51" s="20">
        <v>633.44264139547045</v>
      </c>
      <c r="AG51" s="20">
        <v>545.97817058813791</v>
      </c>
      <c r="AH51" s="20">
        <v>705.0840066865585</v>
      </c>
      <c r="AI51" s="20">
        <v>75.507231291516661</v>
      </c>
      <c r="AJ51" s="20">
        <v>0.34730037152155258</v>
      </c>
      <c r="AK51" s="40">
        <v>245.20852022720507</v>
      </c>
      <c r="AL51" s="60">
        <v>1.0135000000000001</v>
      </c>
      <c r="AM51" s="32">
        <f t="shared" si="12"/>
        <v>1843</v>
      </c>
      <c r="AN51" s="32">
        <f t="shared" si="13"/>
        <v>120.84906670674083</v>
      </c>
      <c r="AO51" s="39">
        <f t="shared" si="14"/>
        <v>1035.3146282773876</v>
      </c>
      <c r="AP51" s="38">
        <v>0.28345486800777348</v>
      </c>
      <c r="AQ51" s="32">
        <v>4022.6</v>
      </c>
      <c r="AR51" s="32">
        <f t="shared" si="8"/>
        <v>67.00913487600009</v>
      </c>
      <c r="AS51" s="32">
        <f t="shared" si="15"/>
        <v>450</v>
      </c>
      <c r="AT51" s="32">
        <f t="shared" si="16"/>
        <v>36.79636554245949</v>
      </c>
      <c r="AU51" s="32">
        <f t="shared" si="9"/>
        <v>720.27884166595607</v>
      </c>
      <c r="AV51" s="32">
        <v>473.2</v>
      </c>
      <c r="AW51" s="32">
        <f t="shared" si="10"/>
        <v>897.29883102177962</v>
      </c>
      <c r="AX51" s="32">
        <f t="shared" si="17"/>
        <v>7554</v>
      </c>
      <c r="AY51" s="32">
        <f t="shared" si="18"/>
        <v>791.34822646139958</v>
      </c>
      <c r="AZ51" s="32">
        <f t="shared" si="11"/>
        <v>1488.1408664538415</v>
      </c>
      <c r="BA51" s="32">
        <v>7572</v>
      </c>
    </row>
    <row r="52" spans="1:53" x14ac:dyDescent="0.35">
      <c r="A52" s="31" t="s">
        <v>230</v>
      </c>
      <c r="B52" s="28" t="s">
        <v>63</v>
      </c>
      <c r="C52" s="20" t="s">
        <v>58</v>
      </c>
      <c r="D52" s="81">
        <v>2</v>
      </c>
      <c r="E52" s="32">
        <v>1099.28759765625</v>
      </c>
      <c r="F52" s="32">
        <v>1146.03198242188</v>
      </c>
      <c r="G52" s="32">
        <v>39.308834079999997</v>
      </c>
      <c r="H52" s="33">
        <v>237.58443940038509</v>
      </c>
      <c r="I52" s="34">
        <v>0.41</v>
      </c>
      <c r="J52" s="36">
        <v>5.4828654550226865</v>
      </c>
      <c r="K52" s="34">
        <v>0.7</v>
      </c>
      <c r="L52" s="36">
        <v>7.7496910449954299</v>
      </c>
      <c r="M52" s="34">
        <v>0.7</v>
      </c>
      <c r="N52" s="36">
        <v>4.8095366389482628</v>
      </c>
      <c r="O52" s="34">
        <v>0.56736231810017135</v>
      </c>
      <c r="P52" s="36">
        <f t="shared" si="7"/>
        <v>2.5000085079281886</v>
      </c>
      <c r="Q52" s="37">
        <v>1.28422114329265</v>
      </c>
      <c r="R52" s="39">
        <v>43.380243955902678</v>
      </c>
      <c r="S52" s="38">
        <v>0.52618097838038846</v>
      </c>
      <c r="T52" s="39">
        <v>369.00333056188595</v>
      </c>
      <c r="U52" s="38">
        <v>0.60428636843507033</v>
      </c>
      <c r="V52" s="38">
        <f>VLOOKUP(B52,[3]Sheet11!$A:$C,2,FALSE)</f>
        <v>0.25488714623405773</v>
      </c>
      <c r="W52" s="38">
        <f>VLOOKUP(B52,[3]Sheet11!$A:$C,3,FALSE)</f>
        <v>0.15415618608912166</v>
      </c>
      <c r="X52" s="38">
        <v>0.22</v>
      </c>
      <c r="Y52" s="38">
        <v>8.4183673469387751E-2</v>
      </c>
      <c r="Z52" s="20">
        <v>17.21274524428377</v>
      </c>
      <c r="AA52" s="83">
        <v>0.94182480315877759</v>
      </c>
      <c r="AB52" s="20">
        <v>51.975989752425185</v>
      </c>
      <c r="AC52" s="37">
        <v>0.10251187045817516</v>
      </c>
      <c r="AD52" s="20">
        <v>21.331572913220796</v>
      </c>
      <c r="AE52" s="35">
        <v>0.21183468333844721</v>
      </c>
      <c r="AF52" s="20">
        <v>310.9095092364596</v>
      </c>
      <c r="AG52" s="20">
        <v>273.86158647354517</v>
      </c>
      <c r="AH52" s="20">
        <v>360.76639208872678</v>
      </c>
      <c r="AI52" s="20">
        <v>57.45117843880729</v>
      </c>
      <c r="AJ52" s="20">
        <v>0.18527671907138291</v>
      </c>
      <c r="AK52" s="40">
        <v>70.777093825810368</v>
      </c>
      <c r="AL52" s="60">
        <v>1.0135000000000001</v>
      </c>
      <c r="AM52" s="32">
        <f t="shared" si="12"/>
        <v>1843</v>
      </c>
      <c r="AN52" s="32">
        <f t="shared" si="13"/>
        <v>133.13058497129146</v>
      </c>
      <c r="AO52" s="39">
        <f t="shared" si="14"/>
        <v>1234.1030546862553</v>
      </c>
      <c r="AP52" s="38">
        <v>0.28345486800777348</v>
      </c>
      <c r="AQ52" s="32">
        <v>4022.6</v>
      </c>
      <c r="AR52" s="32">
        <f t="shared" si="8"/>
        <v>19.341545807260459</v>
      </c>
      <c r="AS52" s="32">
        <f t="shared" si="15"/>
        <v>450</v>
      </c>
      <c r="AT52" s="32">
        <f t="shared" si="16"/>
        <v>40.535866788054051</v>
      </c>
      <c r="AU52" s="32">
        <f t="shared" si="9"/>
        <v>858.5779573160587</v>
      </c>
      <c r="AV52" s="32">
        <v>473.2</v>
      </c>
      <c r="AW52" s="32">
        <f t="shared" si="10"/>
        <v>258.99672447830562</v>
      </c>
      <c r="AX52" s="32">
        <f t="shared" si="17"/>
        <v>7554</v>
      </c>
      <c r="AY52" s="32">
        <f t="shared" si="18"/>
        <v>871.77050825270203</v>
      </c>
      <c r="AZ52" s="32">
        <f t="shared" si="11"/>
        <v>1773.875437411559</v>
      </c>
      <c r="BA52" s="32">
        <v>7572</v>
      </c>
    </row>
    <row r="53" spans="1:53" x14ac:dyDescent="0.35">
      <c r="A53" s="31" t="s">
        <v>232</v>
      </c>
      <c r="B53" s="28" t="s">
        <v>66</v>
      </c>
      <c r="C53" s="20" t="s">
        <v>58</v>
      </c>
      <c r="D53" s="81">
        <v>2</v>
      </c>
      <c r="E53" s="32">
        <v>1208.2185338376723</v>
      </c>
      <c r="F53" s="32">
        <v>1229.3942052070463</v>
      </c>
      <c r="G53" s="32">
        <v>58.310420989999997</v>
      </c>
      <c r="H53" s="33">
        <v>252.15612229724471</v>
      </c>
      <c r="I53" s="34">
        <v>0.41</v>
      </c>
      <c r="J53" s="36">
        <v>5.6729403416555577</v>
      </c>
      <c r="K53" s="34">
        <v>0.7</v>
      </c>
      <c r="L53" s="36">
        <v>7.9961037944077233</v>
      </c>
      <c r="M53" s="34">
        <v>0.7</v>
      </c>
      <c r="N53" s="36">
        <v>4.8756219318114198</v>
      </c>
      <c r="O53" s="34">
        <v>0.56736231810017135</v>
      </c>
      <c r="P53" s="36">
        <f t="shared" si="7"/>
        <v>2.653340650845128</v>
      </c>
      <c r="Q53" s="37">
        <v>1.28422114329265</v>
      </c>
      <c r="R53" s="39">
        <v>42.625880411440455</v>
      </c>
      <c r="S53" s="38">
        <v>0.52618097838038846</v>
      </c>
      <c r="T53" s="39">
        <v>359.17443021797783</v>
      </c>
      <c r="U53" s="38">
        <v>0.60428636843507033</v>
      </c>
      <c r="V53" s="38">
        <f>VLOOKUP(B53,[3]Sheet11!$A:$C,2,FALSE)</f>
        <v>0.28412748763656975</v>
      </c>
      <c r="W53" s="38">
        <f>VLOOKUP(B53,[3]Sheet11!$A:$C,3,FALSE)</f>
        <v>0.15485409460777735</v>
      </c>
      <c r="X53" s="38">
        <v>0.27</v>
      </c>
      <c r="Y53" s="38">
        <v>8.9285714285714302E-2</v>
      </c>
      <c r="Z53" s="20">
        <v>21.70255017046377</v>
      </c>
      <c r="AA53" s="83">
        <v>0.83627625452876286</v>
      </c>
      <c r="AB53" s="20">
        <v>40.200555091572305</v>
      </c>
      <c r="AC53" s="37">
        <v>3.0636038971847061E-3</v>
      </c>
      <c r="AD53" s="20">
        <v>22.952919231809592</v>
      </c>
      <c r="AE53" s="35">
        <v>0.16196657434125328</v>
      </c>
      <c r="AF53" s="20">
        <v>344.90445352759474</v>
      </c>
      <c r="AG53" s="20">
        <v>281.98938741827192</v>
      </c>
      <c r="AH53" s="20">
        <v>398.19310005907073</v>
      </c>
      <c r="AI53" s="20">
        <v>64.809056141084739</v>
      </c>
      <c r="AJ53" s="20">
        <v>0.17649766739804601</v>
      </c>
      <c r="AK53" s="40">
        <v>115.39886761480889</v>
      </c>
      <c r="AL53" s="60">
        <v>1.0135000000000001</v>
      </c>
      <c r="AM53" s="32">
        <f t="shared" si="12"/>
        <v>1843</v>
      </c>
      <c r="AN53" s="32">
        <f t="shared" si="13"/>
        <v>142.81448703870416</v>
      </c>
      <c r="AO53" s="39">
        <f t="shared" si="14"/>
        <v>1212.6425401831295</v>
      </c>
      <c r="AP53" s="38">
        <v>0.28345486800777348</v>
      </c>
      <c r="AQ53" s="32">
        <v>4022.6</v>
      </c>
      <c r="AR53" s="32">
        <f t="shared" si="8"/>
        <v>31.535520370064535</v>
      </c>
      <c r="AS53" s="32">
        <f t="shared" si="15"/>
        <v>450</v>
      </c>
      <c r="AT53" s="32">
        <f t="shared" si="16"/>
        <v>43.484440658422393</v>
      </c>
      <c r="AU53" s="32">
        <f t="shared" si="9"/>
        <v>843.64766066451227</v>
      </c>
      <c r="AV53" s="32">
        <v>473.2</v>
      </c>
      <c r="AW53" s="32">
        <f t="shared" si="10"/>
        <v>422.28250843837071</v>
      </c>
      <c r="AX53" s="32">
        <f t="shared" si="17"/>
        <v>7554</v>
      </c>
      <c r="AY53" s="32">
        <f t="shared" si="18"/>
        <v>935.18298577616679</v>
      </c>
      <c r="AZ53" s="32">
        <f t="shared" si="11"/>
        <v>1743.0285163163128</v>
      </c>
      <c r="BA53" s="32">
        <v>7572</v>
      </c>
    </row>
    <row r="54" spans="1:53" x14ac:dyDescent="0.35">
      <c r="A54" s="31" t="s">
        <v>311</v>
      </c>
      <c r="B54" s="28" t="s">
        <v>67</v>
      </c>
      <c r="C54" s="20" t="s">
        <v>58</v>
      </c>
      <c r="D54" s="81">
        <v>2</v>
      </c>
      <c r="E54" s="32">
        <v>1209.9269422548184</v>
      </c>
      <c r="F54" s="32">
        <v>1210.5406876896989</v>
      </c>
      <c r="G54" s="32">
        <v>72.112061240000003</v>
      </c>
      <c r="H54" s="33">
        <v>252.38068763773208</v>
      </c>
      <c r="I54" s="34">
        <v>0.41</v>
      </c>
      <c r="J54" s="36">
        <v>5.6758696005432903</v>
      </c>
      <c r="K54" s="34">
        <v>0.7</v>
      </c>
      <c r="L54" s="36">
        <v>7.9999012804883556</v>
      </c>
      <c r="M54" s="34">
        <v>0.7</v>
      </c>
      <c r="N54" s="36">
        <v>4.8766403774088207</v>
      </c>
      <c r="O54" s="34">
        <v>0.56736231810017135</v>
      </c>
      <c r="P54" s="36">
        <f t="shared" si="7"/>
        <v>2.6557036644466123</v>
      </c>
      <c r="Q54" s="37">
        <v>1.28422114329265</v>
      </c>
      <c r="R54" s="39">
        <v>38.091001192221384</v>
      </c>
      <c r="S54" s="38">
        <v>0.52618097838038846</v>
      </c>
      <c r="T54" s="39">
        <v>272.81863368188732</v>
      </c>
      <c r="U54" s="38">
        <v>0.60428636843507033</v>
      </c>
      <c r="V54" s="38">
        <f>VLOOKUP(B54,[3]Sheet11!$A:$C,2,FALSE)</f>
        <v>0.29764640784444929</v>
      </c>
      <c r="W54" s="38">
        <f>VLOOKUP(B54,[3]Sheet11!$A:$C,3,FALSE)</f>
        <v>0.14173012017768247</v>
      </c>
      <c r="X54" s="38">
        <v>0.19</v>
      </c>
      <c r="Y54" s="38">
        <v>4.5918367346938778E-2</v>
      </c>
      <c r="Z54" s="20">
        <v>20.366266653972399</v>
      </c>
      <c r="AA54" s="83">
        <v>0.6036242091844769</v>
      </c>
      <c r="AB54" s="20">
        <v>39.757186321007659</v>
      </c>
      <c r="AC54" s="37">
        <v>2.041635398303395E-3</v>
      </c>
      <c r="AD54" s="20">
        <v>22.046478097831439</v>
      </c>
      <c r="AE54" s="35">
        <v>0.11448711678633688</v>
      </c>
      <c r="AF54" s="20">
        <v>676.83313149734545</v>
      </c>
      <c r="AG54" s="20">
        <v>430.94253866457842</v>
      </c>
      <c r="AH54" s="20">
        <v>1063.0259182862078</v>
      </c>
      <c r="AI54" s="20">
        <v>63.918384866273804</v>
      </c>
      <c r="AJ54" s="20">
        <v>0.16132422733134516</v>
      </c>
      <c r="AK54" s="40">
        <v>150.16886325953183</v>
      </c>
      <c r="AL54" s="60">
        <v>1.0135000000000001</v>
      </c>
      <c r="AM54" s="32">
        <f t="shared" si="12"/>
        <v>1843</v>
      </c>
      <c r="AN54" s="32">
        <f t="shared" si="13"/>
        <v>140.624338897684</v>
      </c>
      <c r="AO54" s="39">
        <f t="shared" si="14"/>
        <v>1083.6320094272285</v>
      </c>
      <c r="AP54" s="38">
        <v>0.28345486800777348</v>
      </c>
      <c r="AQ54" s="32">
        <v>4022.6</v>
      </c>
      <c r="AR54" s="32">
        <f t="shared" si="8"/>
        <v>41.037259239645138</v>
      </c>
      <c r="AS54" s="32">
        <f t="shared" si="15"/>
        <v>450</v>
      </c>
      <c r="AT54" s="32">
        <f t="shared" si="16"/>
        <v>42.817579971904387</v>
      </c>
      <c r="AU54" s="32">
        <f t="shared" si="9"/>
        <v>753.89373164857454</v>
      </c>
      <c r="AV54" s="32">
        <v>473.2</v>
      </c>
      <c r="AW54" s="32">
        <f t="shared" si="10"/>
        <v>549.5173876250069</v>
      </c>
      <c r="AX54" s="32">
        <f t="shared" si="17"/>
        <v>7554</v>
      </c>
      <c r="AY54" s="32">
        <f t="shared" si="18"/>
        <v>920.84137856053258</v>
      </c>
      <c r="AZ54" s="32">
        <f t="shared" si="11"/>
        <v>1557.5913189880059</v>
      </c>
      <c r="BA54" s="32">
        <v>7572</v>
      </c>
    </row>
    <row r="55" spans="1:53" x14ac:dyDescent="0.35">
      <c r="A55" s="31" t="s">
        <v>248</v>
      </c>
      <c r="B55" s="28" t="s">
        <v>68</v>
      </c>
      <c r="C55" s="20" t="s">
        <v>58</v>
      </c>
      <c r="D55" s="81">
        <v>2</v>
      </c>
      <c r="E55" s="32">
        <v>1276.7003650158995</v>
      </c>
      <c r="F55" s="32">
        <v>1306.1779923497904</v>
      </c>
      <c r="G55" s="32">
        <v>63.693420410000002</v>
      </c>
      <c r="H55" s="33">
        <v>261.06816424151651</v>
      </c>
      <c r="I55" s="34">
        <v>0.41</v>
      </c>
      <c r="J55" s="36">
        <v>5.7891901512496169</v>
      </c>
      <c r="K55" s="34">
        <v>0.7</v>
      </c>
      <c r="L55" s="36">
        <v>8.1468098435243306</v>
      </c>
      <c r="M55" s="34">
        <v>0.7</v>
      </c>
      <c r="N55" s="36">
        <v>4.9160397000311029</v>
      </c>
      <c r="O55" s="34">
        <v>0.56736231810017135</v>
      </c>
      <c r="P55" s="36">
        <f t="shared" si="7"/>
        <v>2.7471185966564069</v>
      </c>
      <c r="Q55" s="37">
        <v>1.28422114329265</v>
      </c>
      <c r="R55" s="39">
        <v>33.942742067982188</v>
      </c>
      <c r="S55" s="38">
        <v>0.52618097838038846</v>
      </c>
      <c r="T55" s="39">
        <v>244.12391290628258</v>
      </c>
      <c r="U55" s="38">
        <v>0.60428636843507033</v>
      </c>
      <c r="V55" s="38">
        <f>VLOOKUP(B55,[3]Sheet11!$A:$C,2,FALSE)</f>
        <v>0.18172178948656253</v>
      </c>
      <c r="W55" s="38">
        <f>VLOOKUP(B55,[3]Sheet11!$A:$C,3,FALSE)</f>
        <v>0.1454351562808891</v>
      </c>
      <c r="X55" s="38">
        <v>0.08</v>
      </c>
      <c r="Y55" s="38">
        <v>1.0204081632653064E-2</v>
      </c>
      <c r="Z55" s="20">
        <v>18.097478984572771</v>
      </c>
      <c r="AA55" s="83">
        <v>0.74190065154358387</v>
      </c>
      <c r="AB55" s="20">
        <v>56.831851039042043</v>
      </c>
      <c r="AC55" s="37">
        <v>1.1337884617103047E-2</v>
      </c>
      <c r="AD55" s="20">
        <v>18.052404680895275</v>
      </c>
      <c r="AE55" s="35">
        <v>8.3908609755893857E-2</v>
      </c>
      <c r="AF55" s="20">
        <v>930.87393925129254</v>
      </c>
      <c r="AG55" s="20">
        <v>733.95551438841437</v>
      </c>
      <c r="AH55" s="20">
        <v>1108.1676339131482</v>
      </c>
      <c r="AI55" s="20">
        <v>68.268046359163151</v>
      </c>
      <c r="AJ55" s="20">
        <v>0.17306774712616979</v>
      </c>
      <c r="AK55" s="40">
        <v>128.74864458212531</v>
      </c>
      <c r="AL55" s="60">
        <v>1.0135000000000001</v>
      </c>
      <c r="AM55" s="32">
        <f t="shared" si="12"/>
        <v>1843</v>
      </c>
      <c r="AN55" s="32">
        <f t="shared" si="13"/>
        <v>151.73419491371666</v>
      </c>
      <c r="AO55" s="39">
        <f t="shared" si="14"/>
        <v>965.62024208775188</v>
      </c>
      <c r="AP55" s="38">
        <v>0.28345486800777348</v>
      </c>
      <c r="AQ55" s="32">
        <v>4022.6</v>
      </c>
      <c r="AR55" s="32">
        <f t="shared" si="8"/>
        <v>35.18366850349215</v>
      </c>
      <c r="AS55" s="32">
        <f t="shared" si="15"/>
        <v>450</v>
      </c>
      <c r="AT55" s="32">
        <f t="shared" si="16"/>
        <v>46.200331152615242</v>
      </c>
      <c r="AU55" s="32">
        <f t="shared" si="9"/>
        <v>671.79175340872257</v>
      </c>
      <c r="AV55" s="32">
        <v>473.2</v>
      </c>
      <c r="AW55" s="32">
        <f t="shared" si="10"/>
        <v>471.1337443418999</v>
      </c>
      <c r="AX55" s="32">
        <f t="shared" si="17"/>
        <v>7554</v>
      </c>
      <c r="AY55" s="32">
        <f t="shared" si="18"/>
        <v>993.59133926865786</v>
      </c>
      <c r="AZ55" s="32">
        <f t="shared" si="11"/>
        <v>1387.9635276831339</v>
      </c>
      <c r="BA55" s="32">
        <v>7572</v>
      </c>
    </row>
    <row r="56" spans="1:53" x14ac:dyDescent="0.35">
      <c r="A56" s="31" t="s">
        <v>222</v>
      </c>
      <c r="B56" s="28" t="s">
        <v>69</v>
      </c>
      <c r="C56" s="20" t="s">
        <v>58</v>
      </c>
      <c r="D56" s="81">
        <v>2</v>
      </c>
      <c r="E56" s="32">
        <v>1319.1549945174008</v>
      </c>
      <c r="F56" s="32">
        <v>1361.1007490583111</v>
      </c>
      <c r="G56" s="32">
        <v>32.127147669999999</v>
      </c>
      <c r="H56" s="33">
        <v>266.50430374235316</v>
      </c>
      <c r="I56" s="34">
        <v>0.41</v>
      </c>
      <c r="J56" s="36">
        <v>5.8600998469008054</v>
      </c>
      <c r="K56" s="34">
        <v>0.7</v>
      </c>
      <c r="L56" s="36">
        <v>8.2387370485061666</v>
      </c>
      <c r="M56" s="34">
        <v>0.7</v>
      </c>
      <c r="N56" s="36">
        <v>4.9406936040105247</v>
      </c>
      <c r="O56" s="34">
        <v>0.56736231810017135</v>
      </c>
      <c r="P56" s="36">
        <f t="shared" si="7"/>
        <v>2.8043209750473297</v>
      </c>
      <c r="Q56" s="37">
        <v>1.28422114329265</v>
      </c>
      <c r="R56" s="39">
        <v>40.838678071509754</v>
      </c>
      <c r="S56" s="38">
        <v>0.52618097838038846</v>
      </c>
      <c r="T56" s="39">
        <v>327.56580576361694</v>
      </c>
      <c r="U56" s="38">
        <v>0.60428636843507033</v>
      </c>
      <c r="V56" s="38">
        <f>VLOOKUP(B56,[3]Sheet11!$A:$C,2,FALSE)</f>
        <v>0.2091348411944598</v>
      </c>
      <c r="W56" s="38">
        <f>VLOOKUP(B56,[3]Sheet11!$A:$C,3,FALSE)</f>
        <v>0.21277287874160286</v>
      </c>
      <c r="X56" s="38">
        <v>0.25</v>
      </c>
      <c r="Y56" s="38">
        <v>6.887755102040817E-2</v>
      </c>
      <c r="Z56" s="20">
        <v>16.788087998780099</v>
      </c>
      <c r="AA56" s="83">
        <v>0.98594130599992558</v>
      </c>
      <c r="AB56" s="20">
        <v>58.048012081095614</v>
      </c>
      <c r="AC56" s="37">
        <v>4.4279924120162087E-2</v>
      </c>
      <c r="AD56" s="20">
        <v>22.048096808258897</v>
      </c>
      <c r="AE56" s="35">
        <v>0.17271307671492264</v>
      </c>
      <c r="AF56" s="20">
        <v>249.72855828765674</v>
      </c>
      <c r="AG56" s="20">
        <v>216.86949624081223</v>
      </c>
      <c r="AH56" s="20">
        <v>282.5596707852057</v>
      </c>
      <c r="AI56" s="20">
        <v>62.780659860823853</v>
      </c>
      <c r="AJ56" s="20">
        <v>0.17329482178864378</v>
      </c>
      <c r="AK56" s="40">
        <v>55.11518863667451</v>
      </c>
      <c r="AL56" s="60">
        <v>1.0135000000000001</v>
      </c>
      <c r="AM56" s="32">
        <f t="shared" si="12"/>
        <v>1843</v>
      </c>
      <c r="AN56" s="32">
        <f t="shared" si="13"/>
        <v>158.11438223919532</v>
      </c>
      <c r="AO56" s="39">
        <f t="shared" si="14"/>
        <v>1161.7993068142036</v>
      </c>
      <c r="AP56" s="38">
        <v>0.28345486800777348</v>
      </c>
      <c r="AQ56" s="32">
        <v>4022.6</v>
      </c>
      <c r="AR56" s="32">
        <f t="shared" si="8"/>
        <v>15.061552941345791</v>
      </c>
      <c r="AS56" s="32">
        <f t="shared" si="15"/>
        <v>450</v>
      </c>
      <c r="AT56" s="32">
        <f t="shared" si="16"/>
        <v>48.142983350562133</v>
      </c>
      <c r="AU56" s="32">
        <f t="shared" si="9"/>
        <v>808.27550978661509</v>
      </c>
      <c r="AV56" s="32">
        <v>473.2</v>
      </c>
      <c r="AW56" s="32">
        <f t="shared" si="10"/>
        <v>201.68464900570802</v>
      </c>
      <c r="AX56" s="32">
        <f t="shared" si="17"/>
        <v>7554</v>
      </c>
      <c r="AY56" s="32">
        <f t="shared" si="18"/>
        <v>1035.3703125127054</v>
      </c>
      <c r="AZ56" s="32">
        <f t="shared" si="11"/>
        <v>1669.9474535239917</v>
      </c>
      <c r="BA56" s="32">
        <v>7572</v>
      </c>
    </row>
    <row r="57" spans="1:53" x14ac:dyDescent="0.35">
      <c r="A57" s="31" t="s">
        <v>212</v>
      </c>
      <c r="B57" s="41" t="s">
        <v>70</v>
      </c>
      <c r="C57" s="20" t="s">
        <v>58</v>
      </c>
      <c r="D57" s="81">
        <v>2</v>
      </c>
      <c r="E57" s="32">
        <v>1505.0101927942937</v>
      </c>
      <c r="F57" s="32">
        <v>1505.0101927945946</v>
      </c>
      <c r="G57" s="32">
        <v>38.177085689999998</v>
      </c>
      <c r="H57" s="33">
        <v>289.57942692425223</v>
      </c>
      <c r="I57" s="34">
        <v>0.41</v>
      </c>
      <c r="J57" s="36">
        <v>6.1610946910710886</v>
      </c>
      <c r="K57" s="34">
        <v>0.7</v>
      </c>
      <c r="L57" s="36">
        <v>8.628946236183765</v>
      </c>
      <c r="M57" s="34">
        <v>0.7</v>
      </c>
      <c r="N57" s="36">
        <v>5.0453435805522124</v>
      </c>
      <c r="O57" s="34">
        <v>0.56736231810017135</v>
      </c>
      <c r="P57" s="36">
        <f t="shared" si="7"/>
        <v>3.0471315076808283</v>
      </c>
      <c r="Q57" s="37">
        <v>1.28422114329265</v>
      </c>
      <c r="R57" s="39">
        <v>37.18573589303989</v>
      </c>
      <c r="S57" s="38">
        <v>0.52618097838038846</v>
      </c>
      <c r="T57" s="39">
        <v>246.84096833200965</v>
      </c>
      <c r="U57" s="38">
        <v>0.60428636843507033</v>
      </c>
      <c r="V57" s="38">
        <f>VLOOKUP(B57,[3]Sheet11!$A:$C,2,FALSE)</f>
        <v>0.20658564098594354</v>
      </c>
      <c r="W57" s="38">
        <f>VLOOKUP(B57,[3]Sheet11!$A:$C,3,FALSE)</f>
        <v>0.16555977356766324</v>
      </c>
      <c r="X57" s="38">
        <v>0.08</v>
      </c>
      <c r="Y57" s="38">
        <v>1.5306122448979591E-2</v>
      </c>
      <c r="Z57" s="20">
        <v>19.812389088829431</v>
      </c>
      <c r="AA57" s="83">
        <v>0.58868663202763039</v>
      </c>
      <c r="AB57" s="20">
        <v>57.943733684283963</v>
      </c>
      <c r="AC57" s="37">
        <v>1.0948631535164998E-3</v>
      </c>
      <c r="AD57" s="20">
        <v>27.667319609184226</v>
      </c>
      <c r="AE57" s="35">
        <v>0.13790981480505823</v>
      </c>
      <c r="AF57" s="20">
        <v>177.32606090534358</v>
      </c>
      <c r="AG57" s="20">
        <v>155.62436336340718</v>
      </c>
      <c r="AH57" s="20">
        <v>204.91886315805198</v>
      </c>
      <c r="AI57" s="20">
        <v>69.242792678520289</v>
      </c>
      <c r="AJ57" s="20">
        <v>0.15852946308927571</v>
      </c>
      <c r="AK57" s="40">
        <v>68.259635665029762</v>
      </c>
      <c r="AL57" s="60">
        <v>1.0135000000000001</v>
      </c>
      <c r="AM57" s="32">
        <f t="shared" si="12"/>
        <v>1843</v>
      </c>
      <c r="AN57" s="32">
        <f t="shared" si="13"/>
        <v>174.83184625535384</v>
      </c>
      <c r="AO57" s="39">
        <f t="shared" si="14"/>
        <v>1057.8785657131498</v>
      </c>
      <c r="AP57" s="38">
        <v>0.28345486800777348</v>
      </c>
      <c r="AQ57" s="32">
        <v>4022.6</v>
      </c>
      <c r="AR57" s="32">
        <f t="shared" si="8"/>
        <v>18.653589722846558</v>
      </c>
      <c r="AS57" s="32">
        <f t="shared" si="15"/>
        <v>450</v>
      </c>
      <c r="AT57" s="32">
        <f t="shared" si="16"/>
        <v>53.23315023099174</v>
      </c>
      <c r="AU57" s="32">
        <f t="shared" si="9"/>
        <v>735.9768007942796</v>
      </c>
      <c r="AV57" s="32">
        <v>473.2</v>
      </c>
      <c r="AW57" s="32">
        <f t="shared" si="10"/>
        <v>249.7845149567049</v>
      </c>
      <c r="AX57" s="32">
        <f t="shared" si="17"/>
        <v>7554</v>
      </c>
      <c r="AY57" s="32">
        <f t="shared" si="18"/>
        <v>1144.840214603239</v>
      </c>
      <c r="AZ57" s="32">
        <f t="shared" si="11"/>
        <v>1520.5738259515113</v>
      </c>
      <c r="BA57" s="32">
        <v>7572</v>
      </c>
    </row>
    <row r="58" spans="1:53" x14ac:dyDescent="0.35">
      <c r="A58" s="31" t="s">
        <v>231</v>
      </c>
      <c r="B58" s="28" t="s">
        <v>71</v>
      </c>
      <c r="C58" s="20" t="s">
        <v>58</v>
      </c>
      <c r="D58" s="81">
        <v>2</v>
      </c>
      <c r="E58" s="32">
        <v>1577.4710270505241</v>
      </c>
      <c r="F58" s="32">
        <v>1577.4708406611785</v>
      </c>
      <c r="G58" s="32">
        <v>80.824401859999995</v>
      </c>
      <c r="H58" s="33">
        <v>298.2864551134453</v>
      </c>
      <c r="I58" s="34">
        <v>0.41</v>
      </c>
      <c r="J58" s="36">
        <v>6.2746702751463381</v>
      </c>
      <c r="K58" s="34">
        <v>0.7</v>
      </c>
      <c r="L58" s="36">
        <v>8.7761854240315742</v>
      </c>
      <c r="M58" s="34">
        <v>0.7</v>
      </c>
      <c r="N58" s="36">
        <v>5.0848315732517104</v>
      </c>
      <c r="O58" s="34">
        <v>0.56736231810017135</v>
      </c>
      <c r="P58" s="36">
        <f t="shared" si="7"/>
        <v>3.1387521736078154</v>
      </c>
      <c r="Q58" s="37">
        <v>1.28422114329265</v>
      </c>
      <c r="R58" s="39">
        <v>35.864302804537523</v>
      </c>
      <c r="S58" s="38">
        <v>0.52618097838038846</v>
      </c>
      <c r="T58" s="39">
        <v>257.73343778050139</v>
      </c>
      <c r="U58" s="38">
        <v>0.60428636843507033</v>
      </c>
      <c r="V58" s="38">
        <f>VLOOKUP(B58,[3]Sheet11!$A:$C,2,FALSE)</f>
        <v>0.33885274985215846</v>
      </c>
      <c r="W58" s="38">
        <f>VLOOKUP(B58,[3]Sheet11!$A:$C,3,FALSE)</f>
        <v>0.17150353561966405</v>
      </c>
      <c r="X58" s="38">
        <v>0.26</v>
      </c>
      <c r="Y58" s="38">
        <v>7.3979591836734693E-2</v>
      </c>
      <c r="Z58" s="20">
        <v>18.250008949696241</v>
      </c>
      <c r="AA58" s="83">
        <v>0.63652166843778546</v>
      </c>
      <c r="AB58" s="20">
        <v>38.409290817848593</v>
      </c>
      <c r="AC58" s="37">
        <v>1.5432478722846475E-2</v>
      </c>
      <c r="AD58" s="20">
        <v>20.674496549675869</v>
      </c>
      <c r="AE58" s="35">
        <v>0.20505695553772199</v>
      </c>
      <c r="AF58" s="20">
        <v>319.55469009414782</v>
      </c>
      <c r="AG58" s="20">
        <v>278.27355447880825</v>
      </c>
      <c r="AH58" s="20">
        <v>371.03551611354965</v>
      </c>
      <c r="AI58" s="20">
        <v>66.713753522603014</v>
      </c>
      <c r="AJ58" s="20">
        <v>0.22</v>
      </c>
      <c r="AK58" s="40">
        <v>172.97714180844133</v>
      </c>
      <c r="AL58" s="60">
        <v>1.0135000000000001</v>
      </c>
      <c r="AM58" s="32">
        <f t="shared" si="12"/>
        <v>1843</v>
      </c>
      <c r="AN58" s="32">
        <f t="shared" si="13"/>
        <v>183.24934994272118</v>
      </c>
      <c r="AO58" s="39">
        <f t="shared" si="14"/>
        <v>1020.2857708745129</v>
      </c>
      <c r="AP58" s="38">
        <v>0.28345486800777348</v>
      </c>
      <c r="AQ58" s="32">
        <v>4022.6</v>
      </c>
      <c r="AR58" s="32">
        <f t="shared" si="8"/>
        <v>47.270170772071118</v>
      </c>
      <c r="AS58" s="32">
        <f t="shared" si="15"/>
        <v>450</v>
      </c>
      <c r="AT58" s="32">
        <f t="shared" si="16"/>
        <v>55.79612858966609</v>
      </c>
      <c r="AU58" s="32">
        <f t="shared" si="9"/>
        <v>709.82311380696058</v>
      </c>
      <c r="AV58" s="32">
        <v>473.2</v>
      </c>
      <c r="AW58" s="32">
        <f t="shared" si="10"/>
        <v>632.98039967936938</v>
      </c>
      <c r="AX58" s="32">
        <f t="shared" si="17"/>
        <v>7554</v>
      </c>
      <c r="AY58" s="32">
        <f t="shared" si="18"/>
        <v>1199.9600164830072</v>
      </c>
      <c r="AZ58" s="32">
        <f t="shared" si="11"/>
        <v>1466.5386826669308</v>
      </c>
      <c r="BA58" s="32">
        <v>7572</v>
      </c>
    </row>
    <row r="59" spans="1:53" x14ac:dyDescent="0.35">
      <c r="A59" s="31" t="s">
        <v>193</v>
      </c>
      <c r="B59" s="28" t="s">
        <v>72</v>
      </c>
      <c r="C59" s="20" t="s">
        <v>58</v>
      </c>
      <c r="D59" s="81">
        <v>2</v>
      </c>
      <c r="E59" s="32">
        <v>1606.4625137731427</v>
      </c>
      <c r="F59" s="32">
        <v>1766.1439449718821</v>
      </c>
      <c r="G59" s="32">
        <v>166.61772156000001</v>
      </c>
      <c r="H59" s="33">
        <v>301.72849862232312</v>
      </c>
      <c r="I59" s="34">
        <v>0.41</v>
      </c>
      <c r="J59" s="36">
        <v>6.3195687288367104</v>
      </c>
      <c r="K59" s="34">
        <v>0.7</v>
      </c>
      <c r="L59" s="36">
        <v>8.83439170059021</v>
      </c>
      <c r="M59" s="34">
        <v>0.7</v>
      </c>
      <c r="N59" s="36">
        <v>5.1004418809246133</v>
      </c>
      <c r="O59" s="34">
        <v>0.56736231810017135</v>
      </c>
      <c r="P59" s="36">
        <f t="shared" si="7"/>
        <v>3.1749714566491254</v>
      </c>
      <c r="Q59" s="37">
        <v>1.28422114329265</v>
      </c>
      <c r="R59" s="39">
        <v>39.776702805468624</v>
      </c>
      <c r="S59" s="38">
        <v>0.52618097838038846</v>
      </c>
      <c r="T59" s="39">
        <v>285.22581501713319</v>
      </c>
      <c r="U59" s="38">
        <v>0.60428636843507033</v>
      </c>
      <c r="V59" s="38">
        <f>VLOOKUP(B59,[3]Sheet11!$A:$C,2,FALSE)</f>
        <v>0.46913580246913578</v>
      </c>
      <c r="W59" s="38">
        <f>VLOOKUP(B59,[3]Sheet11!$A:$C,3,FALSE)</f>
        <v>0.13646168097032285</v>
      </c>
      <c r="X59" s="38">
        <v>0.09</v>
      </c>
      <c r="Y59" s="38">
        <v>1.5306122448979591E-2</v>
      </c>
      <c r="Z59" s="20">
        <v>18.162861718986541</v>
      </c>
      <c r="AA59" s="83">
        <v>0.7143449245927419</v>
      </c>
      <c r="AB59" s="20">
        <v>41.146043978574326</v>
      </c>
      <c r="AC59" s="37">
        <v>0.1200278802298419</v>
      </c>
      <c r="AD59" s="20">
        <v>31.561731631435887</v>
      </c>
      <c r="AE59" s="35">
        <v>0.16606321326368007</v>
      </c>
      <c r="AF59" s="20">
        <v>210.23637707259854</v>
      </c>
      <c r="AG59" s="20">
        <v>47.34173450648921</v>
      </c>
      <c r="AH59" s="20">
        <v>933.62304329076403</v>
      </c>
      <c r="AI59" s="20">
        <v>79.813853252649722</v>
      </c>
      <c r="AJ59" s="20">
        <v>0.22</v>
      </c>
      <c r="AK59" s="40">
        <v>424.11249550381751</v>
      </c>
      <c r="AL59" s="60">
        <v>1.0135000000000001</v>
      </c>
      <c r="AM59" s="32">
        <f t="shared" si="12"/>
        <v>1843</v>
      </c>
      <c r="AN59" s="32">
        <f t="shared" si="13"/>
        <v>205.16685410534663</v>
      </c>
      <c r="AO59" s="39">
        <f t="shared" si="14"/>
        <v>1131.5876989413928</v>
      </c>
      <c r="AP59" s="38">
        <v>0.28345486800777348</v>
      </c>
      <c r="AQ59" s="32">
        <v>4022.6</v>
      </c>
      <c r="AR59" s="32">
        <f t="shared" si="8"/>
        <v>115.89895566222356</v>
      </c>
      <c r="AS59" s="32">
        <f t="shared" si="15"/>
        <v>450</v>
      </c>
      <c r="AT59" s="32">
        <f t="shared" si="16"/>
        <v>62.469614094551325</v>
      </c>
      <c r="AU59" s="32">
        <f t="shared" si="9"/>
        <v>787.25698910783262</v>
      </c>
      <c r="AV59" s="32">
        <v>473.2</v>
      </c>
      <c r="AW59" s="32">
        <f t="shared" si="10"/>
        <v>1551.9674686862036</v>
      </c>
      <c r="AX59" s="32">
        <f t="shared" si="17"/>
        <v>7554</v>
      </c>
      <c r="AY59" s="32">
        <f t="shared" si="18"/>
        <v>1343.4810094058805</v>
      </c>
      <c r="AZ59" s="32">
        <f t="shared" si="11"/>
        <v>1626.5218830849708</v>
      </c>
      <c r="BA59" s="32">
        <v>7572</v>
      </c>
    </row>
    <row r="60" spans="1:53" x14ac:dyDescent="0.35">
      <c r="A60" s="31" t="s">
        <v>228</v>
      </c>
      <c r="B60" s="28" t="s">
        <v>73</v>
      </c>
      <c r="C60" s="20" t="s">
        <v>58</v>
      </c>
      <c r="D60" s="81">
        <v>2</v>
      </c>
      <c r="E60" s="32">
        <v>1625.2350195545368</v>
      </c>
      <c r="F60" s="32">
        <v>1625.2350215137969</v>
      </c>
      <c r="G60" s="32">
        <v>115.76464081</v>
      </c>
      <c r="H60" s="33">
        <v>303.94502869271901</v>
      </c>
      <c r="I60" s="34">
        <v>0.41</v>
      </c>
      <c r="J60" s="36">
        <v>6.3484814292317786</v>
      </c>
      <c r="K60" s="34">
        <v>0.7</v>
      </c>
      <c r="L60" s="36">
        <v>8.8718740746349383</v>
      </c>
      <c r="M60" s="34">
        <v>0.7</v>
      </c>
      <c r="N60" s="36">
        <v>5.1104942571586349</v>
      </c>
      <c r="O60" s="34">
        <v>0.56736231810017135</v>
      </c>
      <c r="P60" s="36">
        <f t="shared" si="7"/>
        <v>3.1982951391598724</v>
      </c>
      <c r="Q60" s="37">
        <v>1.28422114329265</v>
      </c>
      <c r="R60" s="39">
        <v>34.77155216444983</v>
      </c>
      <c r="S60" s="38">
        <v>0.52618097838038846</v>
      </c>
      <c r="T60" s="39">
        <v>249.10308070105279</v>
      </c>
      <c r="U60" s="38">
        <v>0.60428636843507033</v>
      </c>
      <c r="V60" s="38">
        <f>VLOOKUP(B60,[3]Sheet11!$A:$C,2,FALSE)</f>
        <v>0.34081323781656747</v>
      </c>
      <c r="W60" s="38">
        <f>VLOOKUP(B60,[3]Sheet11!$A:$C,3,FALSE)</f>
        <v>0.29480433844707626</v>
      </c>
      <c r="X60" s="38">
        <v>0.09</v>
      </c>
      <c r="Y60" s="38">
        <v>2.0408163265306124E-2</v>
      </c>
      <c r="Z60" s="20">
        <v>18.921264173981339</v>
      </c>
      <c r="AA60" s="83">
        <v>0.73050307728056629</v>
      </c>
      <c r="AB60" s="20">
        <v>38.496682954345594</v>
      </c>
      <c r="AC60" s="37">
        <v>2.4786674314574834E-3</v>
      </c>
      <c r="AD60" s="20">
        <v>22.379889257157256</v>
      </c>
      <c r="AE60" s="35">
        <v>0.15097177004388537</v>
      </c>
      <c r="AF60" s="20">
        <v>331.22346791012677</v>
      </c>
      <c r="AG60" s="20">
        <v>261.93009282759846</v>
      </c>
      <c r="AH60" s="20">
        <v>383.58355431693377</v>
      </c>
      <c r="AI60" s="20">
        <v>71.522576424256684</v>
      </c>
      <c r="AJ60" s="20">
        <v>0.16008039938801097</v>
      </c>
      <c r="AK60" s="40">
        <v>270.03860487327552</v>
      </c>
      <c r="AL60" s="60">
        <v>1.0135000000000001</v>
      </c>
      <c r="AM60" s="32">
        <f t="shared" si="12"/>
        <v>1843</v>
      </c>
      <c r="AN60" s="32">
        <f t="shared" si="13"/>
        <v>188.79795018697061</v>
      </c>
      <c r="AO60" s="39">
        <f t="shared" si="14"/>
        <v>989.19864964224314</v>
      </c>
      <c r="AP60" s="38">
        <v>0.28345486800777348</v>
      </c>
      <c r="AQ60" s="32">
        <v>4022.6</v>
      </c>
      <c r="AR60" s="32">
        <f t="shared" si="8"/>
        <v>73.794553626903806</v>
      </c>
      <c r="AS60" s="32">
        <f t="shared" si="15"/>
        <v>450</v>
      </c>
      <c r="AT60" s="32">
        <f t="shared" si="16"/>
        <v>57.485577489853519</v>
      </c>
      <c r="AU60" s="32">
        <f t="shared" si="9"/>
        <v>688.19548964292812</v>
      </c>
      <c r="AV60" s="32">
        <v>473.2</v>
      </c>
      <c r="AW60" s="32">
        <f t="shared" si="10"/>
        <v>988.16029825973146</v>
      </c>
      <c r="AX60" s="32">
        <f t="shared" si="17"/>
        <v>7554</v>
      </c>
      <c r="AY60" s="32">
        <f t="shared" si="18"/>
        <v>1236.2935611456662</v>
      </c>
      <c r="AZ60" s="32">
        <f t="shared" si="11"/>
        <v>1421.8546665595579</v>
      </c>
      <c r="BA60" s="32">
        <v>7572</v>
      </c>
    </row>
    <row r="61" spans="1:53" x14ac:dyDescent="0.35">
      <c r="A61" s="31" t="s">
        <v>238</v>
      </c>
      <c r="B61" s="28" t="s">
        <v>74</v>
      </c>
      <c r="C61" s="20" t="s">
        <v>58</v>
      </c>
      <c r="D61" s="81">
        <v>2</v>
      </c>
      <c r="E61" s="32">
        <v>1636.8932086429577</v>
      </c>
      <c r="F61" s="32">
        <v>1633.5601188060518</v>
      </c>
      <c r="G61" s="32">
        <v>76.77999878</v>
      </c>
      <c r="H61" s="33">
        <v>305.31678096204439</v>
      </c>
      <c r="I61" s="34">
        <v>0.41</v>
      </c>
      <c r="J61" s="36">
        <v>6.3663747404523114</v>
      </c>
      <c r="K61" s="34">
        <v>0.7</v>
      </c>
      <c r="L61" s="36">
        <v>8.8950709318949794</v>
      </c>
      <c r="M61" s="34">
        <v>0.7</v>
      </c>
      <c r="N61" s="36">
        <v>5.1167154089017615</v>
      </c>
      <c r="O61" s="34">
        <v>0.56736231810017135</v>
      </c>
      <c r="P61" s="36">
        <f t="shared" si="7"/>
        <v>3.2127295539419953</v>
      </c>
      <c r="Q61" s="37">
        <v>1.28422114329265</v>
      </c>
      <c r="R61" s="39">
        <v>38.0872534203653</v>
      </c>
      <c r="S61" s="38">
        <v>0.52618097838038846</v>
      </c>
      <c r="T61" s="39">
        <v>272.99343740873309</v>
      </c>
      <c r="U61" s="38">
        <v>0.60428636843507033</v>
      </c>
      <c r="V61" s="38">
        <f>VLOOKUP(B61,[3]Sheet11!$A:$C,2,FALSE)</f>
        <v>0.26898931095039896</v>
      </c>
      <c r="W61" s="38">
        <f>VLOOKUP(B61,[3]Sheet11!$A:$C,3,FALSE)</f>
        <v>0.17766422548066474</v>
      </c>
      <c r="X61" s="38">
        <v>0.16</v>
      </c>
      <c r="Y61" s="38">
        <v>4.0816326530612249E-2</v>
      </c>
      <c r="Z61" s="20">
        <v>18.351615929780099</v>
      </c>
      <c r="AA61" s="83">
        <v>0.74764462261918085</v>
      </c>
      <c r="AB61" s="20">
        <v>43.851520605236153</v>
      </c>
      <c r="AC61" s="37">
        <v>0.14281728814795916</v>
      </c>
      <c r="AD61" s="20">
        <v>20.663028146141595</v>
      </c>
      <c r="AE61" s="35">
        <v>0.16824371612902372</v>
      </c>
      <c r="AF61" s="20">
        <v>444.01953232665971</v>
      </c>
      <c r="AG61" s="20">
        <v>374.94573209909845</v>
      </c>
      <c r="AH61" s="20">
        <v>489.98204522660427</v>
      </c>
      <c r="AI61" s="20">
        <v>72.384071550845206</v>
      </c>
      <c r="AJ61" s="20">
        <v>0.15941082017997349</v>
      </c>
      <c r="AK61" s="40">
        <v>162.31176274563353</v>
      </c>
      <c r="AL61" s="60">
        <v>1.0135000000000001</v>
      </c>
      <c r="AM61" s="32">
        <f t="shared" si="12"/>
        <v>1843</v>
      </c>
      <c r="AN61" s="32">
        <f t="shared" si="13"/>
        <v>189.76504804240616</v>
      </c>
      <c r="AO61" s="39">
        <f t="shared" si="14"/>
        <v>1083.5253909236405</v>
      </c>
      <c r="AP61" s="38">
        <v>0.28345486800777348</v>
      </c>
      <c r="AQ61" s="32">
        <v>4022.6</v>
      </c>
      <c r="AR61" s="32">
        <f t="shared" si="8"/>
        <v>44.355599029371682</v>
      </c>
      <c r="AS61" s="32">
        <f t="shared" si="15"/>
        <v>450</v>
      </c>
      <c r="AT61" s="32">
        <f t="shared" si="16"/>
        <v>57.780041379179956</v>
      </c>
      <c r="AU61" s="32">
        <f t="shared" si="9"/>
        <v>753.81955607897771</v>
      </c>
      <c r="AV61" s="32">
        <v>473.2</v>
      </c>
      <c r="AW61" s="32">
        <f t="shared" si="10"/>
        <v>593.95226086676121</v>
      </c>
      <c r="AX61" s="32">
        <f t="shared" si="17"/>
        <v>7554</v>
      </c>
      <c r="AY61" s="32">
        <f t="shared" si="18"/>
        <v>1242.6263462764837</v>
      </c>
      <c r="AZ61" s="32">
        <f t="shared" si="11"/>
        <v>1557.4380676497403</v>
      </c>
      <c r="BA61" s="32">
        <v>7572</v>
      </c>
    </row>
    <row r="62" spans="1:53" x14ac:dyDescent="0.35">
      <c r="A62" s="31" t="s">
        <v>210</v>
      </c>
      <c r="B62" s="28" t="s">
        <v>75</v>
      </c>
      <c r="C62" s="20" t="s">
        <v>58</v>
      </c>
      <c r="D62" s="81">
        <v>2</v>
      </c>
      <c r="E62" s="32">
        <v>1666.9327344312192</v>
      </c>
      <c r="F62" s="32">
        <v>1666.9328094823175</v>
      </c>
      <c r="G62" s="32">
        <v>58.005344389999998</v>
      </c>
      <c r="H62" s="33">
        <v>308.8348087146212</v>
      </c>
      <c r="I62" s="34">
        <v>0.41</v>
      </c>
      <c r="J62" s="36">
        <v>6.412264342290019</v>
      </c>
      <c r="K62" s="34">
        <v>0.7</v>
      </c>
      <c r="L62" s="36">
        <v>8.9545621311721764</v>
      </c>
      <c r="M62" s="34">
        <v>0.7</v>
      </c>
      <c r="N62" s="36">
        <v>5.1326703192559968</v>
      </c>
      <c r="O62" s="34">
        <v>0.56736231810017135</v>
      </c>
      <c r="P62" s="36">
        <f t="shared" si="7"/>
        <v>3.2497483895810908</v>
      </c>
      <c r="Q62" s="37">
        <v>1.28422114329265</v>
      </c>
      <c r="R62" s="39">
        <v>38.19448136329342</v>
      </c>
      <c r="S62" s="38">
        <v>0.52618097838038846</v>
      </c>
      <c r="T62" s="39">
        <v>273.73994690864862</v>
      </c>
      <c r="U62" s="38">
        <v>0.60428636843507033</v>
      </c>
      <c r="V62" s="38">
        <f>VLOOKUP(B62,[3]Sheet11!$A:$C,2,FALSE)</f>
        <v>0.22325419893111495</v>
      </c>
      <c r="W62" s="38">
        <f>VLOOKUP(B62,[3]Sheet11!$A:$C,3,FALSE)</f>
        <v>0.21364383373337278</v>
      </c>
      <c r="X62" s="38">
        <v>0.28000000000000003</v>
      </c>
      <c r="Y62" s="38">
        <v>7.3979591836734707E-2</v>
      </c>
      <c r="Z62" s="20">
        <v>17.561456201955171</v>
      </c>
      <c r="AA62" s="83">
        <v>0.87570759852074043</v>
      </c>
      <c r="AB62" s="20">
        <v>51.822106443525968</v>
      </c>
      <c r="AC62" s="37">
        <v>0.14508949628853157</v>
      </c>
      <c r="AD62" s="20">
        <v>22.987657949043378</v>
      </c>
      <c r="AE62" s="35">
        <v>0.19474746054620221</v>
      </c>
      <c r="AF62" s="20">
        <v>141.90906272578437</v>
      </c>
      <c r="AG62" s="20">
        <v>127.42584711560599</v>
      </c>
      <c r="AH62" s="20">
        <v>167.18724798517019</v>
      </c>
      <c r="AI62" s="20">
        <v>69.281406273733992</v>
      </c>
      <c r="AJ62" s="20">
        <v>0.16439027273377679</v>
      </c>
      <c r="AK62" s="40">
        <v>114.65084679648392</v>
      </c>
      <c r="AL62" s="60">
        <v>1.0135000000000001</v>
      </c>
      <c r="AM62" s="32">
        <f t="shared" si="12"/>
        <v>1843</v>
      </c>
      <c r="AN62" s="32">
        <f t="shared" si="13"/>
        <v>193.64183848101865</v>
      </c>
      <c r="AO62" s="39">
        <f t="shared" si="14"/>
        <v>1086.5758655140978</v>
      </c>
      <c r="AP62" s="38">
        <v>0.28345486800777348</v>
      </c>
      <c r="AQ62" s="32">
        <v>4022.6</v>
      </c>
      <c r="AR62" s="32">
        <f t="shared" si="8"/>
        <v>31.33110566270139</v>
      </c>
      <c r="AS62" s="32">
        <f t="shared" si="15"/>
        <v>450</v>
      </c>
      <c r="AT62" s="32">
        <f t="shared" si="16"/>
        <v>58.96045428594126</v>
      </c>
      <c r="AU62" s="32">
        <f t="shared" si="9"/>
        <v>755.94180205574105</v>
      </c>
      <c r="AV62" s="32">
        <v>473.2</v>
      </c>
      <c r="AW62" s="32">
        <f t="shared" si="10"/>
        <v>419.5452536103532</v>
      </c>
      <c r="AX62" s="32">
        <f t="shared" si="17"/>
        <v>7554</v>
      </c>
      <c r="AY62" s="32">
        <f t="shared" si="18"/>
        <v>1268.0124855455867</v>
      </c>
      <c r="AZ62" s="32">
        <f t="shared" si="11"/>
        <v>1561.8227597772839</v>
      </c>
      <c r="BA62" s="32">
        <v>7572</v>
      </c>
    </row>
    <row r="63" spans="1:53" x14ac:dyDescent="0.35">
      <c r="A63" s="31" t="s">
        <v>227</v>
      </c>
      <c r="B63" s="28" t="s">
        <v>76</v>
      </c>
      <c r="C63" s="20" t="s">
        <v>58</v>
      </c>
      <c r="D63" s="81">
        <v>2</v>
      </c>
      <c r="E63" s="32">
        <v>1773.9204108807812</v>
      </c>
      <c r="F63" s="32">
        <v>1773.9204108807812</v>
      </c>
      <c r="G63" s="32">
        <v>50.676509860000003</v>
      </c>
      <c r="H63" s="33">
        <v>321.17842104584508</v>
      </c>
      <c r="I63" s="34">
        <v>0.41</v>
      </c>
      <c r="J63" s="36">
        <v>6.5732759928388553</v>
      </c>
      <c r="K63" s="34">
        <v>0.7</v>
      </c>
      <c r="L63" s="36">
        <v>9.1632973523367749</v>
      </c>
      <c r="M63" s="34">
        <v>0.7</v>
      </c>
      <c r="N63" s="36">
        <v>5.1886508975922183</v>
      </c>
      <c r="O63" s="34">
        <v>0.56736231810017135</v>
      </c>
      <c r="P63" s="36">
        <f t="shared" si="7"/>
        <v>3.3796354138513216</v>
      </c>
      <c r="Q63" s="37">
        <v>1.28422114329265</v>
      </c>
      <c r="R63" s="39">
        <v>565.358918397411</v>
      </c>
      <c r="S63" s="38">
        <v>0.52618097838038846</v>
      </c>
      <c r="T63" s="39">
        <v>4023.0700054896624</v>
      </c>
      <c r="U63" s="38">
        <v>0.60428636843507033</v>
      </c>
      <c r="V63" s="38">
        <f>VLOOKUP(B63,[3]Sheet11!$A:$C,2,FALSE)</f>
        <v>0.35089616487480202</v>
      </c>
      <c r="W63" s="38">
        <f>VLOOKUP(B63,[3]Sheet11!$A:$C,3,FALSE)</f>
        <v>0.1496167986872996</v>
      </c>
      <c r="X63" s="38">
        <v>0.25</v>
      </c>
      <c r="Y63" s="38">
        <v>4.8469387755102032E-2</v>
      </c>
      <c r="Z63" s="20">
        <v>19.710610987145959</v>
      </c>
      <c r="AA63" s="83">
        <v>0.7848420910186148</v>
      </c>
      <c r="AB63" s="20">
        <v>48.098006707478334</v>
      </c>
      <c r="AC63" s="37">
        <v>2.2748974330097822E-3</v>
      </c>
      <c r="AD63" s="20">
        <v>23.022219393155407</v>
      </c>
      <c r="AE63" s="35">
        <v>0.15957539385447983</v>
      </c>
      <c r="AF63" s="20">
        <v>302.91352646864516</v>
      </c>
      <c r="AG63" s="20">
        <v>254.11905965641625</v>
      </c>
      <c r="AH63" s="20">
        <v>343.17455306642705</v>
      </c>
      <c r="AI63" s="20">
        <v>91.245520167308626</v>
      </c>
      <c r="AJ63" s="20">
        <v>0.22277903323691325</v>
      </c>
      <c r="AK63" s="40">
        <v>96.973684934505513</v>
      </c>
      <c r="AL63" s="60">
        <v>1.0135000000000001</v>
      </c>
      <c r="AM63" s="32">
        <f t="shared" si="12"/>
        <v>1843</v>
      </c>
      <c r="AN63" s="32">
        <f t="shared" si="13"/>
        <v>206.07021934413626</v>
      </c>
      <c r="AO63" s="39">
        <f t="shared" si="14"/>
        <v>16083.615594638119</v>
      </c>
      <c r="AP63" s="38">
        <v>0.28345486800777348</v>
      </c>
      <c r="AQ63" s="32">
        <v>4022.6</v>
      </c>
      <c r="AR63" s="32">
        <f t="shared" si="8"/>
        <v>26.500395366270279</v>
      </c>
      <c r="AS63" s="32">
        <f t="shared" si="15"/>
        <v>450</v>
      </c>
      <c r="AT63" s="32">
        <f t="shared" si="16"/>
        <v>62.744672549289064</v>
      </c>
      <c r="AU63" s="32">
        <f t="shared" si="9"/>
        <v>11189.533784122883</v>
      </c>
      <c r="AV63" s="32">
        <v>473.2</v>
      </c>
      <c r="AW63" s="32">
        <f t="shared" si="10"/>
        <v>354.85868945736661</v>
      </c>
      <c r="AX63" s="32">
        <f t="shared" si="17"/>
        <v>7554</v>
      </c>
      <c r="AY63" s="32">
        <f t="shared" si="18"/>
        <v>1349.3964583128859</v>
      </c>
      <c r="AZ63" s="32">
        <f t="shared" si="11"/>
        <v>23118.27244877155</v>
      </c>
      <c r="BA63" s="32">
        <v>7572</v>
      </c>
    </row>
    <row r="64" spans="1:53" x14ac:dyDescent="0.35">
      <c r="A64" s="31" t="s">
        <v>216</v>
      </c>
      <c r="B64" s="28" t="s">
        <v>77</v>
      </c>
      <c r="C64" s="20" t="s">
        <v>58</v>
      </c>
      <c r="D64" s="81">
        <v>2</v>
      </c>
      <c r="E64" s="32">
        <v>1829.5930441721093</v>
      </c>
      <c r="F64" s="32">
        <v>1823.7422244079578</v>
      </c>
      <c r="G64" s="32">
        <v>44.1798359</v>
      </c>
      <c r="H64" s="33">
        <v>327.49237414443417</v>
      </c>
      <c r="I64" s="34">
        <v>0.41</v>
      </c>
      <c r="J64" s="36">
        <v>6.6556360008018451</v>
      </c>
      <c r="K64" s="34">
        <v>0.7</v>
      </c>
      <c r="L64" s="36">
        <v>9.2700687221020992</v>
      </c>
      <c r="M64" s="34">
        <v>0.7</v>
      </c>
      <c r="N64" s="36">
        <v>5.2172858495464958</v>
      </c>
      <c r="O64" s="34">
        <v>0.56736231810017135</v>
      </c>
      <c r="P64" s="36">
        <f t="shared" si="7"/>
        <v>3.4460746827906941</v>
      </c>
      <c r="Q64" s="37">
        <v>1.28422114329265</v>
      </c>
      <c r="R64" s="39">
        <v>52.038834437960659</v>
      </c>
      <c r="S64" s="38">
        <v>0.52618097838038846</v>
      </c>
      <c r="T64" s="39">
        <v>396.05663974941154</v>
      </c>
      <c r="U64" s="38">
        <v>0.60428636843507033</v>
      </c>
      <c r="V64" s="38">
        <f>VLOOKUP(B64,[3]Sheet11!$A:$C,2,FALSE)</f>
        <v>0.271676851731461</v>
      </c>
      <c r="W64" s="38">
        <f>VLOOKUP(B64,[3]Sheet11!$A:$C,3,FALSE)</f>
        <v>0.19595642592808782</v>
      </c>
      <c r="X64" s="38">
        <v>0.11</v>
      </c>
      <c r="Y64" s="38">
        <v>2.0408163265306121E-2</v>
      </c>
      <c r="Z64" s="20">
        <v>20.51853171060613</v>
      </c>
      <c r="AA64" s="83">
        <v>0.53522780175325968</v>
      </c>
      <c r="AB64" s="20">
        <v>56.291621469793405</v>
      </c>
      <c r="AC64" s="37">
        <v>4.2868261644433353E-3</v>
      </c>
      <c r="AD64" s="20">
        <v>23.757041095348796</v>
      </c>
      <c r="AE64" s="35">
        <v>0.24380241930031868</v>
      </c>
      <c r="AF64" s="20">
        <v>213.10937092857961</v>
      </c>
      <c r="AG64" s="20">
        <v>173.80476355970421</v>
      </c>
      <c r="AH64" s="20">
        <v>247.29750942621328</v>
      </c>
      <c r="AI64" s="20">
        <v>82.604708561744616</v>
      </c>
      <c r="AJ64" s="20">
        <v>0.19775819735057387</v>
      </c>
      <c r="AK64" s="40">
        <v>81.806610349125378</v>
      </c>
      <c r="AL64" s="60">
        <v>1.0135000000000001</v>
      </c>
      <c r="AM64" s="32">
        <f t="shared" si="12"/>
        <v>1843</v>
      </c>
      <c r="AN64" s="32">
        <f t="shared" si="13"/>
        <v>211.85784768343152</v>
      </c>
      <c r="AO64" s="39">
        <f t="shared" si="14"/>
        <v>1480.427002842179</v>
      </c>
      <c r="AP64" s="38">
        <v>0.28345486800777348</v>
      </c>
      <c r="AQ64" s="32">
        <v>4022.6</v>
      </c>
      <c r="AR64" s="32">
        <f t="shared" si="8"/>
        <v>22.355626882596148</v>
      </c>
      <c r="AS64" s="32">
        <f t="shared" si="15"/>
        <v>450</v>
      </c>
      <c r="AT64" s="32">
        <f t="shared" si="16"/>
        <v>64.506901201938859</v>
      </c>
      <c r="AU64" s="32">
        <f t="shared" si="9"/>
        <v>1029.9480154669204</v>
      </c>
      <c r="AV64" s="32">
        <v>473.2</v>
      </c>
      <c r="AW64" s="32">
        <f t="shared" si="10"/>
        <v>299.35736233026859</v>
      </c>
      <c r="AX64" s="32">
        <f t="shared" si="17"/>
        <v>7554</v>
      </c>
      <c r="AY64" s="32">
        <f t="shared" si="18"/>
        <v>1387.2952153867259</v>
      </c>
      <c r="AZ64" s="32">
        <f t="shared" si="11"/>
        <v>2127.9366315888283</v>
      </c>
      <c r="BA64" s="32">
        <v>7572</v>
      </c>
    </row>
    <row r="65" spans="1:53" x14ac:dyDescent="0.35">
      <c r="A65" s="31" t="s">
        <v>241</v>
      </c>
      <c r="B65" s="28" t="s">
        <v>78</v>
      </c>
      <c r="C65" s="20" t="s">
        <v>58</v>
      </c>
      <c r="D65" s="81">
        <v>2</v>
      </c>
      <c r="E65" s="32">
        <v>1953.5337572150786</v>
      </c>
      <c r="F65" s="32">
        <v>1903.7174049568771</v>
      </c>
      <c r="G65" s="32">
        <v>50.74262238</v>
      </c>
      <c r="H65" s="33">
        <v>341.29901595238061</v>
      </c>
      <c r="I65" s="34">
        <v>0.41</v>
      </c>
      <c r="J65" s="36">
        <v>6.8357315940837786</v>
      </c>
      <c r="K65" s="34">
        <v>0.7</v>
      </c>
      <c r="L65" s="36">
        <v>9.5035443331298435</v>
      </c>
      <c r="M65" s="34">
        <v>0.7</v>
      </c>
      <c r="N65" s="36">
        <v>5.2799015387426635</v>
      </c>
      <c r="O65" s="34">
        <v>0.56736231810017135</v>
      </c>
      <c r="P65" s="36">
        <f t="shared" si="7"/>
        <v>3.5913565963406571</v>
      </c>
      <c r="Q65" s="37">
        <v>1.28422114329265</v>
      </c>
      <c r="R65" s="39">
        <v>41.925297204207595</v>
      </c>
      <c r="S65" s="38">
        <v>0.52618097838038846</v>
      </c>
      <c r="T65" s="39">
        <v>293.76898850398203</v>
      </c>
      <c r="U65" s="38">
        <v>0.60428636843507033</v>
      </c>
      <c r="V65" s="38">
        <f>VLOOKUP(B65,[3]Sheet11!$A:$C,2,FALSE)</f>
        <v>0.22016548840705824</v>
      </c>
      <c r="W65" s="38">
        <f>VLOOKUP(B65,[3]Sheet11!$A:$C,3,FALSE)</f>
        <v>0.20517260129712825</v>
      </c>
      <c r="X65" s="38">
        <v>0.19</v>
      </c>
      <c r="Y65" s="38">
        <v>5.3571428571428568E-2</v>
      </c>
      <c r="Z65" s="20">
        <v>16.240012519470682</v>
      </c>
      <c r="AA65" s="83">
        <v>1.1272497012890252</v>
      </c>
      <c r="AB65" s="20">
        <v>51.592622212926159</v>
      </c>
      <c r="AC65" s="37">
        <v>2.5083482944974417E-3</v>
      </c>
      <c r="AD65" s="20">
        <v>25.018349979985128</v>
      </c>
      <c r="AE65" s="35">
        <v>0.18992775410700471</v>
      </c>
      <c r="AF65" s="20">
        <v>832.6754699763527</v>
      </c>
      <c r="AG65" s="20">
        <v>379.89202737933408</v>
      </c>
      <c r="AH65" s="20">
        <v>1825.1197401624061</v>
      </c>
      <c r="AI65" s="20">
        <v>69.672689299604144</v>
      </c>
      <c r="AJ65" s="20">
        <v>0.22856897272313692</v>
      </c>
      <c r="AK65" s="40">
        <v>97.130548109459738</v>
      </c>
      <c r="AL65" s="60">
        <v>1.0135000000000001</v>
      </c>
      <c r="AM65" s="32">
        <f t="shared" si="12"/>
        <v>1843</v>
      </c>
      <c r="AN65" s="32">
        <f t="shared" si="13"/>
        <v>221.14828872955482</v>
      </c>
      <c r="AO65" s="39">
        <f t="shared" si="14"/>
        <v>1192.7119958324145</v>
      </c>
      <c r="AP65" s="38">
        <v>0.28345486800777348</v>
      </c>
      <c r="AQ65" s="32">
        <v>4022.6</v>
      </c>
      <c r="AR65" s="32">
        <f t="shared" si="8"/>
        <v>26.54326200743693</v>
      </c>
      <c r="AS65" s="32">
        <f t="shared" si="15"/>
        <v>450</v>
      </c>
      <c r="AT65" s="32">
        <f t="shared" si="16"/>
        <v>67.335673273579147</v>
      </c>
      <c r="AU65" s="32">
        <f t="shared" si="9"/>
        <v>829.78177969788237</v>
      </c>
      <c r="AV65" s="32">
        <v>473.2</v>
      </c>
      <c r="AW65" s="32">
        <f t="shared" si="10"/>
        <v>355.43270353887721</v>
      </c>
      <c r="AX65" s="32">
        <f t="shared" si="17"/>
        <v>7554</v>
      </c>
      <c r="AY65" s="32">
        <f t="shared" si="18"/>
        <v>1448.1312172297071</v>
      </c>
      <c r="AZ65" s="32">
        <f t="shared" si="11"/>
        <v>1714.380744200585</v>
      </c>
      <c r="BA65" s="32">
        <v>7572</v>
      </c>
    </row>
    <row r="66" spans="1:53" x14ac:dyDescent="0.35">
      <c r="A66" s="31" t="s">
        <v>247</v>
      </c>
      <c r="B66" s="28" t="s">
        <v>79</v>
      </c>
      <c r="C66" s="20" t="s">
        <v>58</v>
      </c>
      <c r="D66" s="81">
        <v>2</v>
      </c>
      <c r="E66" s="32">
        <v>1983.0647228899177</v>
      </c>
      <c r="F66" s="32">
        <v>1993.4244779079504</v>
      </c>
      <c r="G66" s="32">
        <v>120.50444031000001</v>
      </c>
      <c r="H66" s="33">
        <v>344.54035456808452</v>
      </c>
      <c r="I66" s="34">
        <v>0.41</v>
      </c>
      <c r="J66" s="36">
        <v>6.8780120275985261</v>
      </c>
      <c r="K66" s="34">
        <v>0.7</v>
      </c>
      <c r="L66" s="36">
        <v>9.5583566129279429</v>
      </c>
      <c r="M66" s="34">
        <v>0.7</v>
      </c>
      <c r="N66" s="36">
        <v>5.2946016123857449</v>
      </c>
      <c r="O66" s="34">
        <v>0.56736231810017135</v>
      </c>
      <c r="P66" s="36">
        <f t="shared" si="7"/>
        <v>3.6254639399730402</v>
      </c>
      <c r="Q66" s="37">
        <v>1.28422114329265</v>
      </c>
      <c r="R66" s="39">
        <v>39.051118438097582</v>
      </c>
      <c r="S66" s="38">
        <v>0.52618097838038846</v>
      </c>
      <c r="T66" s="39">
        <v>278.27881911323624</v>
      </c>
      <c r="U66" s="38">
        <v>0.60428636843507033</v>
      </c>
      <c r="V66" s="38">
        <f>VLOOKUP(B66,[3]Sheet11!$A:$C,2,FALSE)</f>
        <v>0.1783211632751836</v>
      </c>
      <c r="W66" s="38">
        <f>VLOOKUP(B66,[3]Sheet11!$A:$C,3,FALSE)</f>
        <v>0.17864587452769651</v>
      </c>
      <c r="X66" s="38">
        <v>7.0000000000000007E-2</v>
      </c>
      <c r="Y66" s="38">
        <v>1.2755102040816325E-2</v>
      </c>
      <c r="Z66" s="20">
        <v>18.326330998043801</v>
      </c>
      <c r="AA66" s="83">
        <v>0.78337730053887711</v>
      </c>
      <c r="AB66" s="20">
        <v>65.815643389503009</v>
      </c>
      <c r="AC66" s="37">
        <v>4.2985749798615344E-2</v>
      </c>
      <c r="AD66" s="20">
        <v>23.460447320196845</v>
      </c>
      <c r="AE66" s="35">
        <v>0.10332057723029972</v>
      </c>
      <c r="AF66" s="20">
        <v>873.77914148826403</v>
      </c>
      <c r="AG66" s="20">
        <v>709.22816625232394</v>
      </c>
      <c r="AH66" s="20">
        <v>1026.6440807037625</v>
      </c>
      <c r="AI66" s="20">
        <v>80.008266380512282</v>
      </c>
      <c r="AJ66" s="20">
        <v>0.16078012551301318</v>
      </c>
      <c r="AK66" s="40">
        <v>283.81185794757016</v>
      </c>
      <c r="AL66" s="60">
        <v>1.0135000000000001</v>
      </c>
      <c r="AM66" s="32">
        <f t="shared" ref="AM66:AM97" si="19">IF(C66="Low income",1752,IF(C66="Lower middle income",1843,IF(C66="Upper middle income",2844,0)))</f>
        <v>1843</v>
      </c>
      <c r="AN66" s="32">
        <f t="shared" ref="AN66:AN97" si="20">0.0431907243877465*F66*(1/(1-(40%+17%)/2))*(1/(1-48%))</f>
        <v>231.56925016974111</v>
      </c>
      <c r="AO66" s="39">
        <f t="shared" ref="AO66:AO97" si="21">IF(C66="Upper middle income",37.7592117799284*R66,28.4485042532439*R66)</f>
        <v>1110.9459089801503</v>
      </c>
      <c r="AP66" s="38">
        <v>0.28345486800777348</v>
      </c>
      <c r="AQ66" s="32">
        <v>4022.6</v>
      </c>
      <c r="AR66" s="32">
        <f t="shared" si="8"/>
        <v>77.558426807499345</v>
      </c>
      <c r="AS66" s="32">
        <f t="shared" ref="AS66:AS97" si="22">IF(C66="Low income",428,IF(C66="Lower middle income",450,IF(C66="Upper middle income",694,0)))</f>
        <v>450</v>
      </c>
      <c r="AT66" s="32">
        <f t="shared" ref="AT66:AT97" si="23">0.0152659614863032*F66*(1/(1-17%))*(1/(1-48%))</f>
        <v>70.508668455970422</v>
      </c>
      <c r="AU66" s="32">
        <f t="shared" si="9"/>
        <v>772.89628738768624</v>
      </c>
      <c r="AV66" s="32">
        <v>473.2</v>
      </c>
      <c r="AW66" s="32">
        <f t="shared" si="10"/>
        <v>1038.5611728764877</v>
      </c>
      <c r="AX66" s="32">
        <f t="shared" ref="AX66:AX97" si="24">IF(C66="Low income",7180,IF(C66="Lower middle income",7554,IF(C66="Upper middle income",11657,0)))</f>
        <v>7554</v>
      </c>
      <c r="AY66" s="32">
        <f t="shared" ref="AY66:AY97" si="25">0.237334038444589*F66*(1/(1-40%))*(1/(1-48%))</f>
        <v>1516.3701335775327</v>
      </c>
      <c r="AZ66" s="32">
        <f t="shared" si="11"/>
        <v>1596.8517805295846</v>
      </c>
      <c r="BA66" s="32">
        <v>7572</v>
      </c>
    </row>
    <row r="67" spans="1:53" x14ac:dyDescent="0.35">
      <c r="A67" s="31" t="s">
        <v>268</v>
      </c>
      <c r="B67" s="28" t="s">
        <v>80</v>
      </c>
      <c r="C67" s="20" t="s">
        <v>58</v>
      </c>
      <c r="D67" s="81">
        <v>2</v>
      </c>
      <c r="E67" s="32">
        <v>2045.5354018901407</v>
      </c>
      <c r="F67" s="32">
        <v>2064.9251155031702</v>
      </c>
      <c r="G67" s="32">
        <v>161.19981383999999</v>
      </c>
      <c r="H67" s="33">
        <v>351.33892363748839</v>
      </c>
      <c r="I67" s="34">
        <v>0.41</v>
      </c>
      <c r="J67" s="36">
        <v>6.9666934279748141</v>
      </c>
      <c r="K67" s="34">
        <v>0.7</v>
      </c>
      <c r="L67" s="36">
        <v>9.6733230247225777</v>
      </c>
      <c r="M67" s="34">
        <v>0.7</v>
      </c>
      <c r="N67" s="36">
        <v>5.3254343879259531</v>
      </c>
      <c r="O67" s="34">
        <v>0.56736231810017135</v>
      </c>
      <c r="P67" s="36">
        <f t="shared" ref="P67:P130" si="26">0.0105226104632008*H67</f>
        <v>3.6970026339975424</v>
      </c>
      <c r="Q67" s="37">
        <v>1.28422114329265</v>
      </c>
      <c r="R67" s="39">
        <v>39.172392310111292</v>
      </c>
      <c r="S67" s="38">
        <v>0.52618097838038846</v>
      </c>
      <c r="T67" s="39">
        <v>278.40525467571496</v>
      </c>
      <c r="U67" s="38">
        <v>0.60428636843507033</v>
      </c>
      <c r="V67" s="38">
        <f>VLOOKUP(B67,[3]Sheet11!$A:$C,2,FALSE)</f>
        <v>0.17778184647777726</v>
      </c>
      <c r="W67" s="38">
        <f>VLOOKUP(B67,[3]Sheet11!$A:$C,3,FALSE)</f>
        <v>0.17216332515009339</v>
      </c>
      <c r="X67" s="38">
        <v>0.09</v>
      </c>
      <c r="Y67" s="38">
        <v>1.2755102040816327E-2</v>
      </c>
      <c r="Z67" s="20">
        <v>20.940998398053701</v>
      </c>
      <c r="AA67" s="83">
        <v>0.5889961275207064</v>
      </c>
      <c r="AB67" s="20">
        <v>43.099111347788082</v>
      </c>
      <c r="AC67" s="37">
        <v>9.2490805314810291E-3</v>
      </c>
      <c r="AD67" s="20">
        <v>17.979060517642736</v>
      </c>
      <c r="AE67" s="35">
        <v>0.11389746785506122</v>
      </c>
      <c r="AF67" s="20">
        <v>2545.6613430275111</v>
      </c>
      <c r="AG67" s="20">
        <v>1847.8937606839509</v>
      </c>
      <c r="AH67" s="20">
        <v>3711.158423151745</v>
      </c>
      <c r="AI67" s="20">
        <v>83.806152162294921</v>
      </c>
      <c r="AJ67" s="20">
        <v>0.17246598251074857</v>
      </c>
      <c r="AK67" s="40">
        <v>407.08293093672921</v>
      </c>
      <c r="AL67" s="60">
        <v>1.0135000000000001</v>
      </c>
      <c r="AM67" s="32">
        <f t="shared" si="19"/>
        <v>1843</v>
      </c>
      <c r="AN67" s="32">
        <f t="shared" si="20"/>
        <v>239.87523277308512</v>
      </c>
      <c r="AO67" s="39">
        <f t="shared" si="21"/>
        <v>1114.3959692439398</v>
      </c>
      <c r="AP67" s="38">
        <v>0.28345486800777348</v>
      </c>
      <c r="AQ67" s="32">
        <v>4022.6</v>
      </c>
      <c r="AR67" s="32">
        <f t="shared" ref="AR67:AR130" si="27">AK67*EXP(-1.28*AL67)</f>
        <v>111.2452169263174</v>
      </c>
      <c r="AS67" s="32">
        <f t="shared" si="22"/>
        <v>450</v>
      </c>
      <c r="AT67" s="32">
        <f t="shared" si="23"/>
        <v>73.037690651926752</v>
      </c>
      <c r="AU67" s="32">
        <f t="shared" ref="AU67:AU130" si="28">AO67*EXP(-1.28*AP67)</f>
        <v>775.2965291524672</v>
      </c>
      <c r="AV67" s="32">
        <v>473.2</v>
      </c>
      <c r="AW67" s="32">
        <f t="shared" ref="AW67:AW130" si="29">AK67*EXP(1.28*AL67)</f>
        <v>1489.6506765751483</v>
      </c>
      <c r="AX67" s="32">
        <f t="shared" si="24"/>
        <v>7554</v>
      </c>
      <c r="AY67" s="32">
        <f t="shared" si="25"/>
        <v>1570.7596690641883</v>
      </c>
      <c r="AZ67" s="32">
        <f t="shared" ref="AZ67:AZ130" si="30">AO67*EXP(1.28*AP67)</f>
        <v>1601.8108292381073</v>
      </c>
      <c r="BA67" s="32">
        <v>7572</v>
      </c>
    </row>
    <row r="68" spans="1:53" x14ac:dyDescent="0.35">
      <c r="A68" s="31" t="s">
        <v>215</v>
      </c>
      <c r="B68" s="28" t="s">
        <v>81</v>
      </c>
      <c r="C68" s="20" t="s">
        <v>58</v>
      </c>
      <c r="D68" s="81">
        <v>2</v>
      </c>
      <c r="E68" s="32">
        <v>2065.7490675092254</v>
      </c>
      <c r="F68" s="32">
        <v>2065.7490675092254</v>
      </c>
      <c r="G68" s="32">
        <v>69.761848450000002</v>
      </c>
      <c r="H68" s="33">
        <v>353.52222548902301</v>
      </c>
      <c r="I68" s="34">
        <v>0.41</v>
      </c>
      <c r="J68" s="36">
        <v>6.9951726952532205</v>
      </c>
      <c r="K68" s="34">
        <v>0.7</v>
      </c>
      <c r="L68" s="36">
        <v>9.7102434968356182</v>
      </c>
      <c r="M68" s="34">
        <v>0.7</v>
      </c>
      <c r="N68" s="36">
        <v>5.3353360680056383</v>
      </c>
      <c r="O68" s="34">
        <v>0.56736231810017135</v>
      </c>
      <c r="P68" s="36">
        <f t="shared" si="26"/>
        <v>3.7199766689048261</v>
      </c>
      <c r="Q68" s="37">
        <v>1.28422114329265</v>
      </c>
      <c r="R68" s="39">
        <v>45.574111370906891</v>
      </c>
      <c r="S68" s="38">
        <v>0.52618097838038846</v>
      </c>
      <c r="T68" s="39">
        <v>323.76979459461842</v>
      </c>
      <c r="U68" s="38">
        <v>0.60428636843507033</v>
      </c>
      <c r="V68" s="38">
        <f>VLOOKUP(B68,[3]Sheet11!$A:$C,2,FALSE)</f>
        <v>0.14124295268241002</v>
      </c>
      <c r="W68" s="38">
        <f>VLOOKUP(B68,[3]Sheet11!$A:$C,3,FALSE)</f>
        <v>0.2382310614740917</v>
      </c>
      <c r="X68" s="38">
        <v>0.28000000000000003</v>
      </c>
      <c r="Y68" s="38">
        <v>7.6530612244897961E-2</v>
      </c>
      <c r="Z68" s="20">
        <v>17.318092313074601</v>
      </c>
      <c r="AA68" s="83">
        <v>0.91536359352276775</v>
      </c>
      <c r="AB68" s="20">
        <v>65.442906827106896</v>
      </c>
      <c r="AC68" s="37">
        <v>0.14061563718419962</v>
      </c>
      <c r="AD68" s="20">
        <v>21.176582923022274</v>
      </c>
      <c r="AE68" s="35">
        <v>0.21759221894589215</v>
      </c>
      <c r="AF68" s="20">
        <v>186.57426513232627</v>
      </c>
      <c r="AG68" s="20">
        <v>165.03491615821318</v>
      </c>
      <c r="AH68" s="20">
        <v>224.46618958840054</v>
      </c>
      <c r="AI68" s="20">
        <v>62.838468330477234</v>
      </c>
      <c r="AJ68" s="20">
        <v>0.27508071149188956</v>
      </c>
      <c r="AK68" s="40">
        <v>144.12538042082483</v>
      </c>
      <c r="AL68" s="60">
        <v>1.0135000000000001</v>
      </c>
      <c r="AM68" s="32">
        <f t="shared" si="19"/>
        <v>1843</v>
      </c>
      <c r="AN68" s="32">
        <f t="shared" si="20"/>
        <v>239.97094843742684</v>
      </c>
      <c r="AO68" s="39">
        <f t="shared" si="21"/>
        <v>1296.5153011730558</v>
      </c>
      <c r="AP68" s="38">
        <v>0.28345486800777348</v>
      </c>
      <c r="AQ68" s="32">
        <v>4022.6</v>
      </c>
      <c r="AR68" s="32">
        <f t="shared" si="27"/>
        <v>39.385731975076702</v>
      </c>
      <c r="AS68" s="32">
        <f t="shared" si="22"/>
        <v>450</v>
      </c>
      <c r="AT68" s="32">
        <f t="shared" si="23"/>
        <v>73.066834348847493</v>
      </c>
      <c r="AU68" s="32">
        <f t="shared" si="28"/>
        <v>901.9987874458136</v>
      </c>
      <c r="AV68" s="32">
        <v>473.2</v>
      </c>
      <c r="AW68" s="32">
        <f t="shared" si="29"/>
        <v>527.40229112898248</v>
      </c>
      <c r="AX68" s="32">
        <f t="shared" si="24"/>
        <v>7554</v>
      </c>
      <c r="AY68" s="32">
        <f t="shared" si="25"/>
        <v>1571.3864378368855</v>
      </c>
      <c r="AZ68" s="32">
        <f t="shared" si="30"/>
        <v>1863.5855719227789</v>
      </c>
      <c r="BA68" s="32">
        <v>7572</v>
      </c>
    </row>
    <row r="69" spans="1:53" x14ac:dyDescent="0.35">
      <c r="A69" s="31" t="s">
        <v>245</v>
      </c>
      <c r="B69" s="28" t="s">
        <v>82</v>
      </c>
      <c r="C69" s="20" t="s">
        <v>58</v>
      </c>
      <c r="D69" s="81">
        <v>2</v>
      </c>
      <c r="E69" s="32">
        <v>2081.7998545843807</v>
      </c>
      <c r="F69" s="32">
        <v>2069.6611365141775</v>
      </c>
      <c r="G69" s="32">
        <v>83.396186830000005</v>
      </c>
      <c r="H69" s="33">
        <v>355.25026443327033</v>
      </c>
      <c r="I69" s="34">
        <v>0.41</v>
      </c>
      <c r="J69" s="36">
        <v>7.0177134552155245</v>
      </c>
      <c r="K69" s="34">
        <v>0.7</v>
      </c>
      <c r="L69" s="36">
        <v>9.7394652984873176</v>
      </c>
      <c r="M69" s="34">
        <v>0.7</v>
      </c>
      <c r="N69" s="36">
        <v>5.3431730461033515</v>
      </c>
      <c r="O69" s="34">
        <v>0.56736231810017135</v>
      </c>
      <c r="P69" s="36">
        <f t="shared" si="26"/>
        <v>3.7381601495803816</v>
      </c>
      <c r="Q69" s="37">
        <v>1.28422114329265</v>
      </c>
      <c r="R69" s="39">
        <v>46.330594175090546</v>
      </c>
      <c r="S69" s="38">
        <v>0.52618097838038846</v>
      </c>
      <c r="T69" s="39">
        <v>428.28124257031152</v>
      </c>
      <c r="U69" s="38">
        <v>0.60428636843507033</v>
      </c>
      <c r="V69" s="38">
        <f>VLOOKUP(B69,[3]Sheet11!$A:$C,2,FALSE)</f>
        <v>0.19708460304933761</v>
      </c>
      <c r="W69" s="38">
        <f>VLOOKUP(B69,[3]Sheet11!$A:$C,3,FALSE)</f>
        <v>0.17261605912048908</v>
      </c>
      <c r="X69" s="38">
        <v>0.25</v>
      </c>
      <c r="Y69" s="38">
        <v>6.887755102040817E-2</v>
      </c>
      <c r="Z69" s="20">
        <v>20.448088367120381</v>
      </c>
      <c r="AA69" s="83">
        <v>0.62360265371867052</v>
      </c>
      <c r="AB69" s="20">
        <v>43.952456109911807</v>
      </c>
      <c r="AC69" s="37">
        <v>1.7282971176186658E-3</v>
      </c>
      <c r="AD69" s="20">
        <v>23.152912064794069</v>
      </c>
      <c r="AE69" s="35">
        <v>0.17350658783279493</v>
      </c>
      <c r="AF69" s="20">
        <v>791.39117732009584</v>
      </c>
      <c r="AG69" s="20">
        <v>683.45228375149111</v>
      </c>
      <c r="AH69" s="20">
        <v>899.44340224004384</v>
      </c>
      <c r="AI69" s="20">
        <v>78.012371884914259</v>
      </c>
      <c r="AJ69" s="20">
        <v>0.16336648346286131</v>
      </c>
      <c r="AK69" s="40">
        <v>179.82639343589688</v>
      </c>
      <c r="AL69" s="60">
        <v>1.0135000000000001</v>
      </c>
      <c r="AM69" s="32">
        <f t="shared" si="19"/>
        <v>1843</v>
      </c>
      <c r="AN69" s="32">
        <f t="shared" si="20"/>
        <v>240.42540000864452</v>
      </c>
      <c r="AO69" s="39">
        <f t="shared" si="21"/>
        <v>1318.0361054453804</v>
      </c>
      <c r="AP69" s="38">
        <v>0.28345486800777348</v>
      </c>
      <c r="AQ69" s="32">
        <v>4022.6</v>
      </c>
      <c r="AR69" s="32">
        <f t="shared" si="27"/>
        <v>49.14189376798727</v>
      </c>
      <c r="AS69" s="32">
        <f t="shared" si="22"/>
        <v>450</v>
      </c>
      <c r="AT69" s="32">
        <f t="shared" si="23"/>
        <v>73.20520667220562</v>
      </c>
      <c r="AU69" s="32">
        <f t="shared" si="28"/>
        <v>916.97102829860739</v>
      </c>
      <c r="AV69" s="32">
        <v>473.2</v>
      </c>
      <c r="AW69" s="32">
        <f t="shared" si="29"/>
        <v>658.04406986911363</v>
      </c>
      <c r="AX69" s="32">
        <f t="shared" si="24"/>
        <v>7554</v>
      </c>
      <c r="AY69" s="32">
        <f t="shared" si="25"/>
        <v>1574.3622940407934</v>
      </c>
      <c r="AZ69" s="32">
        <f t="shared" si="30"/>
        <v>1894.5191523454637</v>
      </c>
      <c r="BA69" s="32">
        <v>7572</v>
      </c>
    </row>
    <row r="70" spans="1:53" x14ac:dyDescent="0.35">
      <c r="A70" s="31" t="s">
        <v>240</v>
      </c>
      <c r="B70" s="28" t="s">
        <v>83</v>
      </c>
      <c r="C70" s="20" t="s">
        <v>58</v>
      </c>
      <c r="D70" s="81">
        <v>2</v>
      </c>
      <c r="E70" s="32">
        <v>2166.046798582141</v>
      </c>
      <c r="F70" s="32">
        <v>2166.0447965054273</v>
      </c>
      <c r="G70" s="32">
        <v>59.049247739999998</v>
      </c>
      <c r="H70" s="33">
        <v>364.24080131641949</v>
      </c>
      <c r="I70" s="34">
        <v>0.41</v>
      </c>
      <c r="J70" s="36">
        <v>7.1349871627844372</v>
      </c>
      <c r="K70" s="34">
        <v>0.7</v>
      </c>
      <c r="L70" s="36">
        <v>9.8914987271413892</v>
      </c>
      <c r="M70" s="34">
        <v>0.7</v>
      </c>
      <c r="N70" s="36">
        <v>5.383946803474096</v>
      </c>
      <c r="O70" s="34">
        <v>0.56736231810017135</v>
      </c>
      <c r="P70" s="36">
        <f t="shared" si="26"/>
        <v>3.8327640670567997</v>
      </c>
      <c r="Q70" s="37">
        <v>1.28422114329265</v>
      </c>
      <c r="R70" s="39">
        <v>40.408402258123957</v>
      </c>
      <c r="S70" s="38">
        <v>0.52618097838038846</v>
      </c>
      <c r="T70" s="39">
        <v>290.91851525998396</v>
      </c>
      <c r="U70" s="38">
        <v>0.60428636843507033</v>
      </c>
      <c r="V70" s="38">
        <f>VLOOKUP(B70,[3]Sheet11!$A:$C,2,FALSE)</f>
        <v>0.16420305046313133</v>
      </c>
      <c r="W70" s="38">
        <f>VLOOKUP(B70,[3]Sheet11!$A:$C,3,FALSE)</f>
        <v>0.19574599245146956</v>
      </c>
      <c r="X70" s="38">
        <v>0.18</v>
      </c>
      <c r="Y70" s="38">
        <v>5.3571428571428568E-2</v>
      </c>
      <c r="Z70" s="20">
        <v>18.559241027407381</v>
      </c>
      <c r="AA70" s="83">
        <v>0.74731312072858969</v>
      </c>
      <c r="AB70" s="20">
        <v>38.419997483000962</v>
      </c>
      <c r="AC70" s="37">
        <v>5.8551950726396594E-2</v>
      </c>
      <c r="AD70" s="20">
        <v>19.411592644523644</v>
      </c>
      <c r="AE70" s="35">
        <v>0.17154177587980449</v>
      </c>
      <c r="AF70" s="20">
        <v>431.80505487137805</v>
      </c>
      <c r="AG70" s="20">
        <v>377.69951160765515</v>
      </c>
      <c r="AH70" s="20">
        <v>498.74582881545462</v>
      </c>
      <c r="AI70" s="20">
        <v>77.488236786603494</v>
      </c>
      <c r="AJ70" s="20">
        <v>0.16507102767107559</v>
      </c>
      <c r="AK70" s="40">
        <v>117.21428769370557</v>
      </c>
      <c r="AL70" s="60">
        <v>1.0135000000000001</v>
      </c>
      <c r="AM70" s="32">
        <f t="shared" si="19"/>
        <v>1843</v>
      </c>
      <c r="AN70" s="32">
        <f t="shared" si="20"/>
        <v>251.62195755077562</v>
      </c>
      <c r="AO70" s="39">
        <f t="shared" si="21"/>
        <v>1149.5586035070298</v>
      </c>
      <c r="AP70" s="38">
        <v>0.28345486800777348</v>
      </c>
      <c r="AQ70" s="32">
        <v>4022.6</v>
      </c>
      <c r="AR70" s="32">
        <f t="shared" si="27"/>
        <v>32.031627637506418</v>
      </c>
      <c r="AS70" s="32">
        <f t="shared" si="22"/>
        <v>450</v>
      </c>
      <c r="AT70" s="32">
        <f t="shared" si="23"/>
        <v>76.61435690699561</v>
      </c>
      <c r="AU70" s="32">
        <f t="shared" si="28"/>
        <v>799.75952888722657</v>
      </c>
      <c r="AV70" s="32">
        <v>473.2</v>
      </c>
      <c r="AW70" s="32">
        <f t="shared" si="29"/>
        <v>428.92572912702411</v>
      </c>
      <c r="AX70" s="32">
        <f t="shared" si="24"/>
        <v>7554</v>
      </c>
      <c r="AY70" s="32">
        <f t="shared" si="25"/>
        <v>1647.6799968157725</v>
      </c>
      <c r="AZ70" s="32">
        <f t="shared" si="30"/>
        <v>1652.3529075492568</v>
      </c>
      <c r="BA70" s="32">
        <v>7572</v>
      </c>
    </row>
    <row r="71" spans="1:53" x14ac:dyDescent="0.35">
      <c r="A71" s="31" t="s">
        <v>239</v>
      </c>
      <c r="B71" s="42" t="s">
        <v>84</v>
      </c>
      <c r="C71" s="20" t="s">
        <v>58</v>
      </c>
      <c r="D71" s="81">
        <v>2</v>
      </c>
      <c r="E71" s="32">
        <v>2256.5904087050585</v>
      </c>
      <c r="F71" s="32">
        <v>2238.1271387331135</v>
      </c>
      <c r="G71" s="32">
        <v>56.62868881</v>
      </c>
      <c r="H71" s="33">
        <v>373.76022386371864</v>
      </c>
      <c r="I71" s="34">
        <v>0.41</v>
      </c>
      <c r="J71" s="36">
        <v>7.2591597222818898</v>
      </c>
      <c r="K71" s="34">
        <v>0.7</v>
      </c>
      <c r="L71" s="36">
        <v>10.052475815326785</v>
      </c>
      <c r="M71" s="34">
        <v>0.7</v>
      </c>
      <c r="N71" s="36">
        <v>5.427119155726011</v>
      </c>
      <c r="O71" s="34">
        <v>0.56736231810017135</v>
      </c>
      <c r="P71" s="36">
        <f t="shared" si="26"/>
        <v>3.9329332423566394</v>
      </c>
      <c r="Q71" s="37">
        <v>1.28422114329265</v>
      </c>
      <c r="R71" s="39">
        <v>49.429791037956903</v>
      </c>
      <c r="S71" s="38">
        <v>0.52618097838038846</v>
      </c>
      <c r="T71" s="39">
        <v>417.92954701004874</v>
      </c>
      <c r="U71" s="38">
        <v>0.60428636843507033</v>
      </c>
      <c r="V71" s="38">
        <f>VLOOKUP(B71,[3]Sheet11!$A:$C,2,FALSE)</f>
        <v>0.2594863575319718</v>
      </c>
      <c r="W71" s="38">
        <f>VLOOKUP(B71,[3]Sheet11!$A:$C,3,FALSE)</f>
        <v>0.133110530038279</v>
      </c>
      <c r="X71" s="38">
        <v>0.17</v>
      </c>
      <c r="Y71" s="38">
        <v>1.7857142857142853E-2</v>
      </c>
      <c r="Z71" s="20">
        <v>21.120332375599041</v>
      </c>
      <c r="AA71" s="83">
        <v>0.62319706534190089</v>
      </c>
      <c r="AB71" s="20">
        <v>38.027089516498854</v>
      </c>
      <c r="AC71" s="37">
        <v>3.9059776364709002E-4</v>
      </c>
      <c r="AD71" s="20">
        <v>24.121252476520965</v>
      </c>
      <c r="AE71" s="35">
        <v>0.10483440512418873</v>
      </c>
      <c r="AF71" s="20">
        <v>442.13984536887125</v>
      </c>
      <c r="AG71" s="20">
        <v>375.16094985591354</v>
      </c>
      <c r="AH71" s="20">
        <v>514.863555882529</v>
      </c>
      <c r="AI71" s="20">
        <v>80.80946396231063</v>
      </c>
      <c r="AJ71" s="20">
        <v>0.15798886996697076</v>
      </c>
      <c r="AK71" s="40">
        <v>111.28718696625619</v>
      </c>
      <c r="AL71" s="60">
        <v>1.0135000000000001</v>
      </c>
      <c r="AM71" s="32">
        <f t="shared" si="19"/>
        <v>1843</v>
      </c>
      <c r="AN71" s="32">
        <f t="shared" si="20"/>
        <v>259.9955147761097</v>
      </c>
      <c r="AO71" s="39">
        <f t="shared" si="21"/>
        <v>1406.2036205802742</v>
      </c>
      <c r="AP71" s="38">
        <v>0.28345486800777348</v>
      </c>
      <c r="AQ71" s="32">
        <v>4022.6</v>
      </c>
      <c r="AR71" s="32">
        <f t="shared" si="27"/>
        <v>30.411904588318386</v>
      </c>
      <c r="AS71" s="32">
        <f t="shared" si="22"/>
        <v>450</v>
      </c>
      <c r="AT71" s="32">
        <f t="shared" si="23"/>
        <v>79.163954359012251</v>
      </c>
      <c r="AU71" s="32">
        <f t="shared" si="28"/>
        <v>978.31005890767972</v>
      </c>
      <c r="AV71" s="32">
        <v>473.2</v>
      </c>
      <c r="AW71" s="32">
        <f t="shared" si="29"/>
        <v>407.23651315214374</v>
      </c>
      <c r="AX71" s="32">
        <f t="shared" si="24"/>
        <v>7554</v>
      </c>
      <c r="AY71" s="32">
        <f t="shared" si="25"/>
        <v>1702.5120268844958</v>
      </c>
      <c r="AZ71" s="32">
        <f t="shared" si="30"/>
        <v>2021.2494030174068</v>
      </c>
      <c r="BA71" s="32">
        <v>7572</v>
      </c>
    </row>
    <row r="72" spans="1:53" x14ac:dyDescent="0.35">
      <c r="A72" s="31" t="s">
        <v>255</v>
      </c>
      <c r="B72" s="28" t="s">
        <v>85</v>
      </c>
      <c r="C72" s="20" t="s">
        <v>58</v>
      </c>
      <c r="D72" s="81">
        <v>2</v>
      </c>
      <c r="E72" s="32">
        <v>2290.3828913324373</v>
      </c>
      <c r="F72" s="32">
        <v>2290.3829944534259</v>
      </c>
      <c r="G72" s="32">
        <v>80.808357240000007</v>
      </c>
      <c r="H72" s="33">
        <v>377.27667300416613</v>
      </c>
      <c r="I72" s="34">
        <v>0.41</v>
      </c>
      <c r="J72" s="36">
        <v>7.3050287325020484</v>
      </c>
      <c r="K72" s="34">
        <v>0.7</v>
      </c>
      <c r="L72" s="36">
        <v>10.111940319667111</v>
      </c>
      <c r="M72" s="34">
        <v>0.7</v>
      </c>
      <c r="N72" s="36">
        <v>5.4430669067805546</v>
      </c>
      <c r="O72" s="34">
        <v>0.56736231810017135</v>
      </c>
      <c r="P72" s="36">
        <f t="shared" si="26"/>
        <v>3.9699354668752256</v>
      </c>
      <c r="Q72" s="37">
        <v>1.28422114329265</v>
      </c>
      <c r="R72" s="39">
        <v>44.402442631908606</v>
      </c>
      <c r="S72" s="38">
        <v>0.52618097838038846</v>
      </c>
      <c r="T72" s="39">
        <v>315.14988054423895</v>
      </c>
      <c r="U72" s="38">
        <v>0.60428636843507033</v>
      </c>
      <c r="V72" s="38">
        <f>VLOOKUP(B72,[3]Sheet11!$A:$C,2,FALSE)</f>
        <v>0.26641933899137743</v>
      </c>
      <c r="W72" s="38">
        <f>VLOOKUP(B72,[3]Sheet11!$A:$C,3,FALSE)</f>
        <v>0.19094389197083925</v>
      </c>
      <c r="X72" s="38">
        <v>0.28000000000000003</v>
      </c>
      <c r="Y72" s="38">
        <v>7.6530612244897961E-2</v>
      </c>
      <c r="Z72" s="20">
        <v>18.495827419792931</v>
      </c>
      <c r="AA72" s="83">
        <v>0.70261799918497414</v>
      </c>
      <c r="AB72" s="20">
        <v>40.519961391860754</v>
      </c>
      <c r="AC72" s="37">
        <v>0.12266183736524333</v>
      </c>
      <c r="AD72" s="20">
        <v>24.156942598604751</v>
      </c>
      <c r="AE72" s="35">
        <v>0.21706016238291639</v>
      </c>
      <c r="AF72" s="20">
        <v>1387.4150226757988</v>
      </c>
      <c r="AG72" s="20">
        <v>1204.4980309274843</v>
      </c>
      <c r="AH72" s="20">
        <v>1573.5349738565935</v>
      </c>
      <c r="AI72" s="20">
        <v>80.159987715007304</v>
      </c>
      <c r="AJ72" s="20">
        <v>0.17017614012387358</v>
      </c>
      <c r="AK72" s="40">
        <v>172.9345733889603</v>
      </c>
      <c r="AL72" s="60">
        <v>1.0135000000000001</v>
      </c>
      <c r="AM72" s="32">
        <f t="shared" si="19"/>
        <v>1843</v>
      </c>
      <c r="AN72" s="32">
        <f t="shared" si="20"/>
        <v>266.06589740672257</v>
      </c>
      <c r="AO72" s="39">
        <f t="shared" si="21"/>
        <v>1263.1830780682703</v>
      </c>
      <c r="AP72" s="38">
        <v>0.28345486800777348</v>
      </c>
      <c r="AQ72" s="32">
        <v>4022.6</v>
      </c>
      <c r="AR72" s="32">
        <f t="shared" si="27"/>
        <v>47.258537926035345</v>
      </c>
      <c r="AS72" s="32">
        <f t="shared" si="22"/>
        <v>450</v>
      </c>
      <c r="AT72" s="32">
        <f t="shared" si="23"/>
        <v>81.012276603822514</v>
      </c>
      <c r="AU72" s="32">
        <f t="shared" si="28"/>
        <v>878.80922323767265</v>
      </c>
      <c r="AV72" s="32">
        <v>473.2</v>
      </c>
      <c r="AW72" s="32">
        <f t="shared" si="29"/>
        <v>632.82462779589912</v>
      </c>
      <c r="AX72" s="32">
        <f t="shared" si="24"/>
        <v>7554</v>
      </c>
      <c r="AY72" s="32">
        <f t="shared" si="25"/>
        <v>1742.2623258283404</v>
      </c>
      <c r="AZ72" s="32">
        <f t="shared" si="30"/>
        <v>1815.6744905788203</v>
      </c>
      <c r="BA72" s="32">
        <v>7572</v>
      </c>
    </row>
    <row r="73" spans="1:53" x14ac:dyDescent="0.35">
      <c r="A73" s="31" t="s">
        <v>194</v>
      </c>
      <c r="B73" s="28" t="s">
        <v>86</v>
      </c>
      <c r="C73" s="20" t="s">
        <v>58</v>
      </c>
      <c r="D73" s="81">
        <v>2</v>
      </c>
      <c r="E73" s="32">
        <v>2304.8445674635445</v>
      </c>
      <c r="F73" s="32">
        <v>2232.5369564653074</v>
      </c>
      <c r="G73" s="32">
        <v>99.128211980000003</v>
      </c>
      <c r="H73" s="33">
        <v>378.77568429458921</v>
      </c>
      <c r="I73" s="34">
        <v>0.41</v>
      </c>
      <c r="J73" s="36">
        <v>7.3245820265934221</v>
      </c>
      <c r="K73" s="34">
        <v>0.7</v>
      </c>
      <c r="L73" s="36">
        <v>10.13728917580732</v>
      </c>
      <c r="M73" s="34">
        <v>0.7</v>
      </c>
      <c r="N73" s="36">
        <v>5.4498652018597147</v>
      </c>
      <c r="O73" s="34">
        <v>0.56736231810017135</v>
      </c>
      <c r="P73" s="36">
        <f t="shared" si="26"/>
        <v>3.9857089787642876</v>
      </c>
      <c r="Q73" s="37">
        <v>1.28422114329265</v>
      </c>
      <c r="R73" s="39">
        <v>38.936781706626135</v>
      </c>
      <c r="S73" s="38">
        <v>0.52618097838038846</v>
      </c>
      <c r="T73" s="39">
        <v>277.32268194590563</v>
      </c>
      <c r="U73" s="38">
        <v>0.60428636843507033</v>
      </c>
      <c r="V73" s="38">
        <f>VLOOKUP(B73,[3]Sheet11!$A:$C,2,FALSE)</f>
        <v>0.41843559174178541</v>
      </c>
      <c r="W73" s="38">
        <f>VLOOKUP(B73,[3]Sheet11!$A:$C,3,FALSE)</f>
        <v>0.13622431120917702</v>
      </c>
      <c r="X73" s="38">
        <v>0.11</v>
      </c>
      <c r="Y73" s="38">
        <v>2.5510204081632654E-2</v>
      </c>
      <c r="Z73" s="20">
        <v>18.225369699100689</v>
      </c>
      <c r="AA73" s="83">
        <v>0.68991724414734379</v>
      </c>
      <c r="AB73" s="20">
        <v>45.728966236815737</v>
      </c>
      <c r="AC73" s="37">
        <v>0.13247356126587015</v>
      </c>
      <c r="AD73" s="20">
        <v>32.034689944641109</v>
      </c>
      <c r="AE73" s="35">
        <v>0.1567621834224287</v>
      </c>
      <c r="AF73" s="20">
        <v>258.27848750883686</v>
      </c>
      <c r="AG73" s="20">
        <v>61.540186197255004</v>
      </c>
      <c r="AH73" s="20">
        <v>1083.9709989832286</v>
      </c>
      <c r="AI73" s="20">
        <v>93.688141332125809</v>
      </c>
      <c r="AJ73" s="20">
        <v>0.22</v>
      </c>
      <c r="AK73" s="40">
        <v>222.78987908731693</v>
      </c>
      <c r="AL73" s="60">
        <v>1.0135000000000001</v>
      </c>
      <c r="AM73" s="32">
        <f t="shared" si="19"/>
        <v>1843</v>
      </c>
      <c r="AN73" s="32">
        <f t="shared" si="20"/>
        <v>259.34612257168237</v>
      </c>
      <c r="AO73" s="39">
        <f t="shared" si="21"/>
        <v>1107.6931999885828</v>
      </c>
      <c r="AP73" s="38">
        <v>0.28345486800777348</v>
      </c>
      <c r="AQ73" s="32">
        <v>4022.6</v>
      </c>
      <c r="AR73" s="32">
        <f t="shared" si="27"/>
        <v>60.882701151399274</v>
      </c>
      <c r="AS73" s="32">
        <f t="shared" si="22"/>
        <v>450</v>
      </c>
      <c r="AT73" s="32">
        <f t="shared" si="23"/>
        <v>78.966226121751504</v>
      </c>
      <c r="AU73" s="32">
        <f t="shared" si="28"/>
        <v>770.6333448958751</v>
      </c>
      <c r="AV73" s="32">
        <v>473.2</v>
      </c>
      <c r="AW73" s="32">
        <f t="shared" si="29"/>
        <v>815.26163072678526</v>
      </c>
      <c r="AX73" s="32">
        <f t="shared" si="24"/>
        <v>7554</v>
      </c>
      <c r="AY73" s="32">
        <f t="shared" si="25"/>
        <v>1698.2596533804585</v>
      </c>
      <c r="AZ73" s="32">
        <f t="shared" si="30"/>
        <v>1592.1764006548819</v>
      </c>
      <c r="BA73" s="32">
        <v>7572</v>
      </c>
    </row>
    <row r="74" spans="1:53" x14ac:dyDescent="0.35">
      <c r="A74" s="31" t="s">
        <v>205</v>
      </c>
      <c r="B74" s="28" t="s">
        <v>87</v>
      </c>
      <c r="C74" s="20" t="s">
        <v>58</v>
      </c>
      <c r="D74" s="81">
        <v>2</v>
      </c>
      <c r="E74" s="32">
        <v>2360.5435538589727</v>
      </c>
      <c r="F74" s="32">
        <v>2360.5435538589727</v>
      </c>
      <c r="G74" s="32">
        <v>106.92390442</v>
      </c>
      <c r="H74" s="33">
        <v>384.5168958169956</v>
      </c>
      <c r="I74" s="34">
        <v>0.41</v>
      </c>
      <c r="J74" s="36">
        <v>7.3994711205286059</v>
      </c>
      <c r="K74" s="34">
        <v>0.7</v>
      </c>
      <c r="L74" s="36">
        <v>10.23437526573991</v>
      </c>
      <c r="M74" s="34">
        <v>0.7</v>
      </c>
      <c r="N74" s="36">
        <v>5.4759026642127644</v>
      </c>
      <c r="O74" s="34">
        <v>0.56736231810017135</v>
      </c>
      <c r="P74" s="36">
        <f t="shared" si="26"/>
        <v>4.0461215112014104</v>
      </c>
      <c r="Q74" s="37">
        <v>1.28422114329265</v>
      </c>
      <c r="R74" s="39">
        <v>43.447063209741977</v>
      </c>
      <c r="S74" s="38">
        <v>0.52618097838038846</v>
      </c>
      <c r="T74" s="39">
        <v>309.64690253535912</v>
      </c>
      <c r="U74" s="38">
        <v>0.60428636843507033</v>
      </c>
      <c r="V74" s="38">
        <f>VLOOKUP(B74,[3]Sheet11!$A:$C,2,FALSE)</f>
        <v>0.32173913043478258</v>
      </c>
      <c r="W74" s="38">
        <f>VLOOKUP(B74,[3]Sheet11!$A:$C,3,FALSE)</f>
        <v>0.13622757515100051</v>
      </c>
      <c r="X74" s="38">
        <v>0.34</v>
      </c>
      <c r="Y74" s="38">
        <v>0.15306122448979595</v>
      </c>
      <c r="Z74" s="20">
        <v>19.166912422937919</v>
      </c>
      <c r="AA74" s="83">
        <v>0.63216333209128084</v>
      </c>
      <c r="AB74" s="20">
        <v>34.343260104331009</v>
      </c>
      <c r="AC74" s="37">
        <v>3.1432707560326872E-2</v>
      </c>
      <c r="AD74" s="20">
        <v>20.463361334135129</v>
      </c>
      <c r="AE74" s="35">
        <v>0.14162404722778377</v>
      </c>
      <c r="AF74" s="20">
        <v>356.20929446065151</v>
      </c>
      <c r="AG74" s="20">
        <v>102.14260948033241</v>
      </c>
      <c r="AH74" s="20">
        <v>1242.2343829446309</v>
      </c>
      <c r="AI74" s="20">
        <v>94.686719332958376</v>
      </c>
      <c r="AJ74" s="20">
        <v>0.22</v>
      </c>
      <c r="AK74" s="40">
        <v>244.71143605152858</v>
      </c>
      <c r="AL74" s="60">
        <v>1.0135000000000001</v>
      </c>
      <c r="AM74" s="32">
        <f t="shared" si="19"/>
        <v>1843</v>
      </c>
      <c r="AN74" s="32">
        <f t="shared" si="20"/>
        <v>274.21620774608533</v>
      </c>
      <c r="AO74" s="39">
        <f t="shared" si="21"/>
        <v>1236.0039625133013</v>
      </c>
      <c r="AP74" s="38">
        <v>0.28345486800777348</v>
      </c>
      <c r="AQ74" s="32">
        <v>4022.6</v>
      </c>
      <c r="AR74" s="32">
        <f t="shared" si="27"/>
        <v>66.87329465094686</v>
      </c>
      <c r="AS74" s="32">
        <f t="shared" si="22"/>
        <v>450</v>
      </c>
      <c r="AT74" s="32">
        <f t="shared" si="23"/>
        <v>83.493899397479993</v>
      </c>
      <c r="AU74" s="32">
        <f t="shared" si="28"/>
        <v>859.90043808700705</v>
      </c>
      <c r="AV74" s="32">
        <v>473.2</v>
      </c>
      <c r="AW74" s="32">
        <f t="shared" si="29"/>
        <v>895.47983611352504</v>
      </c>
      <c r="AX74" s="32">
        <f t="shared" si="24"/>
        <v>7554</v>
      </c>
      <c r="AY74" s="32">
        <f t="shared" si="25"/>
        <v>1795.632482569526</v>
      </c>
      <c r="AZ74" s="32">
        <f t="shared" si="30"/>
        <v>1776.6077649026674</v>
      </c>
      <c r="BA74" s="32">
        <v>7572</v>
      </c>
    </row>
    <row r="75" spans="1:53" x14ac:dyDescent="0.35">
      <c r="A75" s="31" t="s">
        <v>243</v>
      </c>
      <c r="B75" s="28" t="s">
        <v>88</v>
      </c>
      <c r="C75" s="20" t="s">
        <v>58</v>
      </c>
      <c r="D75" s="81">
        <v>2</v>
      </c>
      <c r="E75" s="32">
        <v>2363.2992962142162</v>
      </c>
      <c r="F75" s="32">
        <v>2410.877308581657</v>
      </c>
      <c r="G75" s="32">
        <v>84.978393550000007</v>
      </c>
      <c r="H75" s="33">
        <v>384.79963683327094</v>
      </c>
      <c r="I75" s="34">
        <v>0.41</v>
      </c>
      <c r="J75" s="36">
        <v>7.4031592303368861</v>
      </c>
      <c r="K75" s="34">
        <v>0.7</v>
      </c>
      <c r="L75" s="36">
        <v>10.239156524822006</v>
      </c>
      <c r="M75" s="34">
        <v>0.7</v>
      </c>
      <c r="N75" s="36">
        <v>5.4771849473229057</v>
      </c>
      <c r="O75" s="34">
        <v>0.56736231810017135</v>
      </c>
      <c r="P75" s="36">
        <f t="shared" si="26"/>
        <v>4.0490966847776448</v>
      </c>
      <c r="Q75" s="37">
        <v>1.28422114329265</v>
      </c>
      <c r="R75" s="39">
        <v>42.290543576928719</v>
      </c>
      <c r="S75" s="38">
        <v>0.52618097838038846</v>
      </c>
      <c r="T75" s="39">
        <v>300.21914824004199</v>
      </c>
      <c r="U75" s="38">
        <v>0.60428636843507033</v>
      </c>
      <c r="V75" s="38">
        <f>VLOOKUP(B75,[3]Sheet11!$A:$C,2,FALSE)</f>
        <v>0.22119174333374589</v>
      </c>
      <c r="W75" s="38">
        <f>VLOOKUP(B75,[3]Sheet11!$A:$C,3,FALSE)</f>
        <v>0.18925082933112089</v>
      </c>
      <c r="X75" s="38">
        <v>0.39</v>
      </c>
      <c r="Y75" s="38">
        <v>0.14795918367346939</v>
      </c>
      <c r="Z75" s="20">
        <v>19.298096760697639</v>
      </c>
      <c r="AA75" s="83">
        <v>0.59194859820238011</v>
      </c>
      <c r="AB75" s="20">
        <v>40.656465691726602</v>
      </c>
      <c r="AC75" s="37">
        <v>2.2019526768269153E-3</v>
      </c>
      <c r="AD75" s="20">
        <v>22.121831205905156</v>
      </c>
      <c r="AE75" s="35">
        <v>0.13737251797647523</v>
      </c>
      <c r="AF75" s="20">
        <v>591.75161118411324</v>
      </c>
      <c r="AG75" s="20">
        <v>512.93556197099576</v>
      </c>
      <c r="AH75" s="20">
        <v>678.36700514915253</v>
      </c>
      <c r="AI75" s="20">
        <v>70.148224629465915</v>
      </c>
      <c r="AJ75" s="20">
        <v>0.24918338384427255</v>
      </c>
      <c r="AK75" s="40">
        <v>184.06550086925012</v>
      </c>
      <c r="AL75" s="60">
        <v>1.0135000000000001</v>
      </c>
      <c r="AM75" s="32">
        <f t="shared" si="19"/>
        <v>1843</v>
      </c>
      <c r="AN75" s="32">
        <f t="shared" si="20"/>
        <v>280.06330652937714</v>
      </c>
      <c r="AO75" s="39">
        <f t="shared" si="21"/>
        <v>1203.1027088202532</v>
      </c>
      <c r="AP75" s="38">
        <v>0.28345486800777348</v>
      </c>
      <c r="AQ75" s="32">
        <v>4022.6</v>
      </c>
      <c r="AR75" s="32">
        <f t="shared" si="27"/>
        <v>50.300331988209876</v>
      </c>
      <c r="AS75" s="32">
        <f t="shared" si="22"/>
        <v>450</v>
      </c>
      <c r="AT75" s="32">
        <f t="shared" si="23"/>
        <v>85.274235729865367</v>
      </c>
      <c r="AU75" s="32">
        <f t="shared" si="28"/>
        <v>837.01070365061014</v>
      </c>
      <c r="AV75" s="32">
        <v>473.2</v>
      </c>
      <c r="AW75" s="32">
        <f t="shared" si="29"/>
        <v>673.55636177886913</v>
      </c>
      <c r="AX75" s="32">
        <f t="shared" si="24"/>
        <v>7554</v>
      </c>
      <c r="AY75" s="32">
        <f t="shared" si="25"/>
        <v>1833.9206661541866</v>
      </c>
      <c r="AZ75" s="32">
        <f t="shared" si="30"/>
        <v>1729.3161505074809</v>
      </c>
      <c r="BA75" s="32">
        <v>7572</v>
      </c>
    </row>
    <row r="76" spans="1:53" x14ac:dyDescent="0.35">
      <c r="A76" s="31" t="s">
        <v>223</v>
      </c>
      <c r="B76" s="28" t="s">
        <v>89</v>
      </c>
      <c r="C76" s="20" t="s">
        <v>58</v>
      </c>
      <c r="D76" s="81">
        <v>2</v>
      </c>
      <c r="E76" s="32">
        <v>2457.9248798636086</v>
      </c>
      <c r="F76" s="32">
        <v>2457.9240490223556</v>
      </c>
      <c r="G76" s="32">
        <v>50.664131159999997</v>
      </c>
      <c r="H76" s="33">
        <v>394.4355749144305</v>
      </c>
      <c r="I76" s="34">
        <v>0.41</v>
      </c>
      <c r="J76" s="36">
        <v>7.5288516332900493</v>
      </c>
      <c r="K76" s="34">
        <v>0.7</v>
      </c>
      <c r="L76" s="36">
        <v>10.402103935395761</v>
      </c>
      <c r="M76" s="34">
        <v>0.7</v>
      </c>
      <c r="N76" s="36">
        <v>5.5208857191975067</v>
      </c>
      <c r="O76" s="34">
        <v>0.56736231810017135</v>
      </c>
      <c r="P76" s="36">
        <f t="shared" si="26"/>
        <v>4.1504919076532101</v>
      </c>
      <c r="Q76" s="37">
        <v>1.28422114329265</v>
      </c>
      <c r="R76" s="39">
        <v>38.495555995747075</v>
      </c>
      <c r="S76" s="38">
        <v>0.52618097838038846</v>
      </c>
      <c r="T76" s="39">
        <v>275.10317323528869</v>
      </c>
      <c r="U76" s="38">
        <v>0.60428636843507033</v>
      </c>
      <c r="V76" s="38">
        <f>VLOOKUP(B76,[3]Sheet11!$A:$C,2,FALSE)</f>
        <v>0.18613218183497399</v>
      </c>
      <c r="W76" s="38">
        <f>VLOOKUP(B76,[3]Sheet11!$A:$C,3,FALSE)</f>
        <v>0.19544012923438867</v>
      </c>
      <c r="X76" s="38">
        <v>0.12</v>
      </c>
      <c r="Y76" s="38">
        <v>2.8061224489795915E-2</v>
      </c>
      <c r="Z76" s="20">
        <v>21.808133842676519</v>
      </c>
      <c r="AA76" s="83">
        <v>0.70858245889968829</v>
      </c>
      <c r="AB76" s="20">
        <v>39.119324107155222</v>
      </c>
      <c r="AC76" s="37">
        <v>1.4963659444287881E-3</v>
      </c>
      <c r="AD76" s="20">
        <v>22.910540727728034</v>
      </c>
      <c r="AE76" s="35">
        <v>0.16383398345799277</v>
      </c>
      <c r="AF76" s="20">
        <v>273.6305345601441</v>
      </c>
      <c r="AG76" s="20">
        <v>226.27947961458841</v>
      </c>
      <c r="AH76" s="20">
        <v>328.08137032727171</v>
      </c>
      <c r="AI76" s="20">
        <v>85.500276568797162</v>
      </c>
      <c r="AJ76" s="20">
        <v>0.15880857483316119</v>
      </c>
      <c r="AK76" s="40">
        <v>96.944319817882558</v>
      </c>
      <c r="AL76" s="60">
        <v>1.0135000000000001</v>
      </c>
      <c r="AM76" s="32">
        <f t="shared" si="19"/>
        <v>1843</v>
      </c>
      <c r="AN76" s="32">
        <f t="shared" si="20"/>
        <v>285.52856419402497</v>
      </c>
      <c r="AO76" s="39">
        <f t="shared" si="21"/>
        <v>1095.1409884759994</v>
      </c>
      <c r="AP76" s="38">
        <v>0.28345486800777348</v>
      </c>
      <c r="AQ76" s="32">
        <v>4022.6</v>
      </c>
      <c r="AR76" s="32">
        <f t="shared" si="27"/>
        <v>26.492370640789233</v>
      </c>
      <c r="AS76" s="32">
        <f t="shared" si="22"/>
        <v>450</v>
      </c>
      <c r="AT76" s="32">
        <f t="shared" si="23"/>
        <v>86.938308314721269</v>
      </c>
      <c r="AU76" s="32">
        <f t="shared" si="28"/>
        <v>761.90064459232315</v>
      </c>
      <c r="AV76" s="32">
        <v>473.2</v>
      </c>
      <c r="AW76" s="32">
        <f t="shared" si="29"/>
        <v>354.7512328127354</v>
      </c>
      <c r="AX76" s="32">
        <f t="shared" si="24"/>
        <v>7554</v>
      </c>
      <c r="AY76" s="32">
        <f t="shared" si="25"/>
        <v>1869.7084639248449</v>
      </c>
      <c r="AZ76" s="32">
        <f t="shared" si="30"/>
        <v>1574.1340989177495</v>
      </c>
      <c r="BA76" s="32">
        <v>7572</v>
      </c>
    </row>
    <row r="77" spans="1:53" x14ac:dyDescent="0.35">
      <c r="A77" s="31" t="s">
        <v>211</v>
      </c>
      <c r="B77" s="28" t="s">
        <v>90</v>
      </c>
      <c r="C77" s="20" t="s">
        <v>58</v>
      </c>
      <c r="D77" s="81">
        <v>2</v>
      </c>
      <c r="E77" s="32">
        <v>2535.6234315210991</v>
      </c>
      <c r="F77" s="32">
        <v>2535.6234342733183</v>
      </c>
      <c r="G77" s="32">
        <v>68.291946409999994</v>
      </c>
      <c r="H77" s="33">
        <v>402.24555428485115</v>
      </c>
      <c r="I77" s="34">
        <v>0.41</v>
      </c>
      <c r="J77" s="36">
        <v>7.63072599838193</v>
      </c>
      <c r="K77" s="34">
        <v>0.7</v>
      </c>
      <c r="L77" s="36">
        <v>10.534173683491462</v>
      </c>
      <c r="M77" s="34">
        <v>0.7</v>
      </c>
      <c r="N77" s="36">
        <v>5.5563054286162945</v>
      </c>
      <c r="O77" s="34">
        <v>0.56736231810017135</v>
      </c>
      <c r="P77" s="36">
        <f t="shared" si="26"/>
        <v>4.2326732782937802</v>
      </c>
      <c r="Q77" s="37">
        <v>1.28422114329265</v>
      </c>
      <c r="R77" s="39">
        <v>40.703831682526214</v>
      </c>
      <c r="S77" s="38">
        <v>0.52618097838038846</v>
      </c>
      <c r="T77" s="39">
        <v>287.24718391910659</v>
      </c>
      <c r="U77" s="38">
        <v>0.60428636843507033</v>
      </c>
      <c r="V77" s="38">
        <f>VLOOKUP(B77,[3]Sheet11!$A:$C,2,FALSE)</f>
        <v>0.26716697936210132</v>
      </c>
      <c r="W77" s="38">
        <f>VLOOKUP(B77,[3]Sheet11!$A:$C,3,FALSE)</f>
        <v>0.17649288946957389</v>
      </c>
      <c r="X77" s="38">
        <v>0.22</v>
      </c>
      <c r="Y77" s="38">
        <v>6.3775510204081634E-2</v>
      </c>
      <c r="Z77" s="20">
        <v>20.699868607013009</v>
      </c>
      <c r="AA77" s="83">
        <v>0.5399474720150409</v>
      </c>
      <c r="AB77" s="20">
        <v>46.868844484711047</v>
      </c>
      <c r="AC77" s="37">
        <v>8.1072342922422866E-2</v>
      </c>
      <c r="AD77" s="20">
        <v>23.723566759333441</v>
      </c>
      <c r="AE77" s="35">
        <v>0.15326799308516992</v>
      </c>
      <c r="AF77" s="20">
        <v>370.16131729520919</v>
      </c>
      <c r="AG77" s="20">
        <v>134.80638303547298</v>
      </c>
      <c r="AH77" s="20">
        <v>1016.4162685506457</v>
      </c>
      <c r="AI77" s="20">
        <v>77.673186520366997</v>
      </c>
      <c r="AJ77" s="20">
        <v>0.20059822842017189</v>
      </c>
      <c r="AK77" s="40">
        <v>140.37021574683729</v>
      </c>
      <c r="AL77" s="60">
        <v>1.0135000000000001</v>
      </c>
      <c r="AM77" s="32">
        <f t="shared" si="19"/>
        <v>1843</v>
      </c>
      <c r="AN77" s="32">
        <f t="shared" si="20"/>
        <v>294.55463394515908</v>
      </c>
      <c r="AO77" s="39">
        <f t="shared" si="21"/>
        <v>1157.9631287436707</v>
      </c>
      <c r="AP77" s="38">
        <v>0.28345486800777348</v>
      </c>
      <c r="AQ77" s="32">
        <v>4022.6</v>
      </c>
      <c r="AR77" s="32">
        <f t="shared" si="27"/>
        <v>38.359542771342397</v>
      </c>
      <c r="AS77" s="32">
        <f t="shared" si="22"/>
        <v>450</v>
      </c>
      <c r="AT77" s="32">
        <f t="shared" si="23"/>
        <v>89.686584085691223</v>
      </c>
      <c r="AU77" s="32">
        <f t="shared" si="28"/>
        <v>805.60664196460311</v>
      </c>
      <c r="AV77" s="32">
        <v>473.2</v>
      </c>
      <c r="AW77" s="32">
        <f t="shared" si="29"/>
        <v>513.66090535192552</v>
      </c>
      <c r="AX77" s="32">
        <f t="shared" si="24"/>
        <v>7554</v>
      </c>
      <c r="AY77" s="32">
        <f t="shared" si="25"/>
        <v>1928.8133000987964</v>
      </c>
      <c r="AZ77" s="32">
        <f t="shared" si="30"/>
        <v>1664.4334066808087</v>
      </c>
      <c r="BA77" s="32">
        <v>7572</v>
      </c>
    </row>
    <row r="78" spans="1:53" x14ac:dyDescent="0.35">
      <c r="A78" s="31" t="s">
        <v>229</v>
      </c>
      <c r="B78" s="28" t="s">
        <v>91</v>
      </c>
      <c r="C78" s="20" t="s">
        <v>58</v>
      </c>
      <c r="D78" s="81">
        <v>2</v>
      </c>
      <c r="E78" s="32">
        <v>2549.0412972473378</v>
      </c>
      <c r="F78" s="32">
        <v>2613.3788930537758</v>
      </c>
      <c r="G78" s="32">
        <v>85.17427902</v>
      </c>
      <c r="H78" s="33">
        <v>403.58524991924429</v>
      </c>
      <c r="I78" s="34">
        <v>0.41</v>
      </c>
      <c r="J78" s="36">
        <v>7.6482011587757093</v>
      </c>
      <c r="K78" s="34">
        <v>0.7</v>
      </c>
      <c r="L78" s="36">
        <v>10.556828450753628</v>
      </c>
      <c r="M78" s="34">
        <v>0.7</v>
      </c>
      <c r="N78" s="36">
        <v>5.5623811975561619</v>
      </c>
      <c r="O78" s="34">
        <v>0.56736231810017135</v>
      </c>
      <c r="P78" s="36">
        <f t="shared" si="26"/>
        <v>4.2467703735937503</v>
      </c>
      <c r="Q78" s="37">
        <v>1.28422114329265</v>
      </c>
      <c r="R78" s="39">
        <v>39.340796750325289</v>
      </c>
      <c r="S78" s="38">
        <v>0.52618097838038846</v>
      </c>
      <c r="T78" s="39">
        <v>281.07459188404601</v>
      </c>
      <c r="U78" s="38">
        <v>0.60428636843507033</v>
      </c>
      <c r="V78" s="38">
        <f>VLOOKUP(B78,[3]Sheet11!$A:$C,2,FALSE)</f>
        <v>0.26386573809795638</v>
      </c>
      <c r="W78" s="38">
        <f>VLOOKUP(B78,[3]Sheet11!$A:$C,3,FALSE)</f>
        <v>0.18073496470541975</v>
      </c>
      <c r="X78" s="38">
        <v>0.23</v>
      </c>
      <c r="Y78" s="38">
        <v>6.1224489795918366E-2</v>
      </c>
      <c r="Z78" s="20">
        <v>18.97035249956615</v>
      </c>
      <c r="AA78" s="83">
        <v>0.73938573238272698</v>
      </c>
      <c r="AB78" s="20">
        <v>54.763971976144113</v>
      </c>
      <c r="AC78" s="37">
        <v>5.7896812395039444E-2</v>
      </c>
      <c r="AD78" s="20">
        <v>23.916612850352244</v>
      </c>
      <c r="AE78" s="35">
        <v>0.18441453889638121</v>
      </c>
      <c r="AF78" s="20">
        <v>299.66348815537123</v>
      </c>
      <c r="AG78" s="20">
        <v>269.22366886654441</v>
      </c>
      <c r="AH78" s="20">
        <v>351.49732267098693</v>
      </c>
      <c r="AI78" s="20">
        <v>85.006238086176836</v>
      </c>
      <c r="AJ78" s="20">
        <v>0.15646771578421578</v>
      </c>
      <c r="AK78" s="40">
        <v>184.59164921928246</v>
      </c>
      <c r="AL78" s="60">
        <v>1.0135000000000001</v>
      </c>
      <c r="AM78" s="32">
        <f t="shared" si="19"/>
        <v>1843</v>
      </c>
      <c r="AN78" s="32">
        <f t="shared" si="20"/>
        <v>303.5872175649265</v>
      </c>
      <c r="AO78" s="39">
        <f t="shared" si="21"/>
        <v>1119.1868236776329</v>
      </c>
      <c r="AP78" s="38">
        <v>0.28345486800777348</v>
      </c>
      <c r="AQ78" s="32">
        <v>4022.6</v>
      </c>
      <c r="AR78" s="32">
        <f t="shared" si="27"/>
        <v>50.444114699020389</v>
      </c>
      <c r="AS78" s="32">
        <f t="shared" si="22"/>
        <v>450</v>
      </c>
      <c r="AT78" s="32">
        <f t="shared" si="23"/>
        <v>92.436843212411119</v>
      </c>
      <c r="AU78" s="32">
        <f t="shared" si="28"/>
        <v>778.62957496080492</v>
      </c>
      <c r="AV78" s="32">
        <v>473.2</v>
      </c>
      <c r="AW78" s="32">
        <f t="shared" si="29"/>
        <v>675.4817120847664</v>
      </c>
      <c r="AX78" s="32">
        <f t="shared" si="24"/>
        <v>7554</v>
      </c>
      <c r="AY78" s="32">
        <f t="shared" si="25"/>
        <v>1987.9607906227636</v>
      </c>
      <c r="AZ78" s="32">
        <f t="shared" si="30"/>
        <v>1608.6971090928339</v>
      </c>
      <c r="BA78" s="32">
        <v>7572</v>
      </c>
    </row>
    <row r="79" spans="1:53" x14ac:dyDescent="0.35">
      <c r="A79" s="31" t="s">
        <v>199</v>
      </c>
      <c r="B79" s="28" t="s">
        <v>92</v>
      </c>
      <c r="C79" s="20" t="s">
        <v>58</v>
      </c>
      <c r="D79" s="81">
        <v>2</v>
      </c>
      <c r="E79" s="32">
        <v>2672.9457903551765</v>
      </c>
      <c r="F79" s="32">
        <v>2644.5371733094057</v>
      </c>
      <c r="G79" s="32">
        <v>63.926425930000001</v>
      </c>
      <c r="H79" s="33">
        <v>415.83558524177954</v>
      </c>
      <c r="I79" s="34">
        <v>0.41</v>
      </c>
      <c r="J79" s="36">
        <v>7.8079960921493488</v>
      </c>
      <c r="K79" s="34">
        <v>0.7</v>
      </c>
      <c r="L79" s="36">
        <v>10.763986321907895</v>
      </c>
      <c r="M79" s="34">
        <v>0.7</v>
      </c>
      <c r="N79" s="36">
        <v>5.6179387473046631</v>
      </c>
      <c r="O79" s="34">
        <v>0.56736231810017135</v>
      </c>
      <c r="P79" s="36">
        <f t="shared" si="26"/>
        <v>4.3756758802363782</v>
      </c>
      <c r="Q79" s="37">
        <v>1.28422114329265</v>
      </c>
      <c r="R79" s="39">
        <v>45.657278943159142</v>
      </c>
      <c r="S79" s="38">
        <v>0.52618097838038846</v>
      </c>
      <c r="T79" s="39">
        <v>322.51053931450809</v>
      </c>
      <c r="U79" s="38">
        <v>0.60428636843507033</v>
      </c>
      <c r="V79" s="38">
        <f>VLOOKUP(B79,[3]Sheet11!$A:$C,2,FALSE)</f>
        <v>0.2877483212436267</v>
      </c>
      <c r="W79" s="38">
        <f>VLOOKUP(B79,[3]Sheet11!$A:$C,3,FALSE)</f>
        <v>0.17592841793262046</v>
      </c>
      <c r="X79" s="38">
        <v>0.13</v>
      </c>
      <c r="Y79" s="38">
        <v>2.8061224489795918E-2</v>
      </c>
      <c r="Z79" s="20">
        <v>20.134498658127889</v>
      </c>
      <c r="AA79" s="83">
        <v>0.51789715189444452</v>
      </c>
      <c r="AB79" s="20">
        <v>68.187861017327251</v>
      </c>
      <c r="AC79" s="37">
        <v>0.18437909909339145</v>
      </c>
      <c r="AD79" s="20">
        <v>29.132669082166313</v>
      </c>
      <c r="AE79" s="35">
        <v>0.2351578242991226</v>
      </c>
      <c r="AF79" s="20">
        <v>303.05308368274609</v>
      </c>
      <c r="AG79" s="20">
        <v>80.121575053890027</v>
      </c>
      <c r="AH79" s="20">
        <v>1146.2726671043201</v>
      </c>
      <c r="AI79" s="20">
        <v>91.760988044836211</v>
      </c>
      <c r="AJ79" s="20">
        <v>0.16309610501591149</v>
      </c>
      <c r="AK79" s="40">
        <v>129.332797723825</v>
      </c>
      <c r="AL79" s="60">
        <v>1.0135000000000001</v>
      </c>
      <c r="AM79" s="32">
        <f t="shared" si="19"/>
        <v>1843</v>
      </c>
      <c r="AN79" s="32">
        <f t="shared" si="20"/>
        <v>307.20676757815153</v>
      </c>
      <c r="AO79" s="39">
        <f t="shared" si="21"/>
        <v>1298.881294206006</v>
      </c>
      <c r="AP79" s="38">
        <v>0.28345486800777348</v>
      </c>
      <c r="AQ79" s="32">
        <v>4022.6</v>
      </c>
      <c r="AR79" s="32">
        <f t="shared" si="27"/>
        <v>35.343302420878558</v>
      </c>
      <c r="AS79" s="32">
        <f t="shared" si="22"/>
        <v>450</v>
      </c>
      <c r="AT79" s="32">
        <f t="shared" si="23"/>
        <v>93.538931039940962</v>
      </c>
      <c r="AU79" s="32">
        <f t="shared" si="28"/>
        <v>903.6448326910147</v>
      </c>
      <c r="AV79" s="32">
        <v>473.2</v>
      </c>
      <c r="AW79" s="32">
        <f t="shared" si="29"/>
        <v>473.27135330711508</v>
      </c>
      <c r="AX79" s="32">
        <f t="shared" si="24"/>
        <v>7554</v>
      </c>
      <c r="AY79" s="32">
        <f t="shared" si="25"/>
        <v>2011.6624588408949</v>
      </c>
      <c r="AZ79" s="32">
        <f t="shared" si="30"/>
        <v>1866.9864037336233</v>
      </c>
      <c r="BA79" s="32">
        <v>7572</v>
      </c>
    </row>
    <row r="80" spans="1:53" x14ac:dyDescent="0.35">
      <c r="A80" s="31" t="s">
        <v>196</v>
      </c>
      <c r="B80" s="28" t="s">
        <v>93</v>
      </c>
      <c r="C80" s="20" t="s">
        <v>58</v>
      </c>
      <c r="D80" s="81">
        <v>2</v>
      </c>
      <c r="E80" s="32">
        <v>2741.3939311183158</v>
      </c>
      <c r="F80" s="32">
        <v>2741.3939446243667</v>
      </c>
      <c r="G80" s="32">
        <v>120.86974334999999</v>
      </c>
      <c r="H80" s="33">
        <v>422.51279760318943</v>
      </c>
      <c r="I80" s="34">
        <v>0.41</v>
      </c>
      <c r="J80" s="36">
        <v>7.8950945001782635</v>
      </c>
      <c r="K80" s="34">
        <v>0.7</v>
      </c>
      <c r="L80" s="36">
        <v>10.876900545201856</v>
      </c>
      <c r="M80" s="34">
        <v>0.7</v>
      </c>
      <c r="N80" s="36">
        <v>5.6482211475968356</v>
      </c>
      <c r="O80" s="34">
        <v>0.56736231810017135</v>
      </c>
      <c r="P80" s="36">
        <f t="shared" si="26"/>
        <v>4.4459375848955629</v>
      </c>
      <c r="Q80" s="37">
        <v>1.28422114329265</v>
      </c>
      <c r="R80" s="39">
        <v>50.36847798044348</v>
      </c>
      <c r="S80" s="38">
        <v>0.52618097838038846</v>
      </c>
      <c r="T80" s="39">
        <v>357.25761225373509</v>
      </c>
      <c r="U80" s="38">
        <v>0.60428636843507033</v>
      </c>
      <c r="V80" s="38">
        <f>VLOOKUP(B80,[3]Sheet11!$A:$C,2,FALSE)</f>
        <v>0.19670234307202777</v>
      </c>
      <c r="W80" s="38">
        <f>VLOOKUP(B80,[3]Sheet11!$A:$C,3,FALSE)</f>
        <v>0.21007624418878065</v>
      </c>
      <c r="X80" s="38">
        <v>0.2</v>
      </c>
      <c r="Y80" s="38">
        <v>5.8673469387755105E-2</v>
      </c>
      <c r="Z80" s="20">
        <v>20.671945004694692</v>
      </c>
      <c r="AA80" s="83">
        <v>0.80429382976610519</v>
      </c>
      <c r="AB80" s="20">
        <v>42.287700897086992</v>
      </c>
      <c r="AC80" s="37">
        <v>1.2849138411604757E-2</v>
      </c>
      <c r="AD80" s="20">
        <v>21.664583677501188</v>
      </c>
      <c r="AE80" s="35">
        <v>0.19853040013729137</v>
      </c>
      <c r="AF80" s="20">
        <v>289.05209526574282</v>
      </c>
      <c r="AG80" s="20">
        <v>71.728317273414859</v>
      </c>
      <c r="AH80" s="20">
        <v>1164.8274622006668</v>
      </c>
      <c r="AI80" s="20">
        <v>85.403311740550123</v>
      </c>
      <c r="AJ80" s="20">
        <v>0.22</v>
      </c>
      <c r="AK80" s="40">
        <v>284.87884863223661</v>
      </c>
      <c r="AL80" s="60">
        <v>1.0135000000000001</v>
      </c>
      <c r="AM80" s="32">
        <f t="shared" si="19"/>
        <v>1843</v>
      </c>
      <c r="AN80" s="32">
        <f t="shared" si="20"/>
        <v>318.45828483192093</v>
      </c>
      <c r="AO80" s="39">
        <f t="shared" si="21"/>
        <v>1432.9078600560681</v>
      </c>
      <c r="AP80" s="38">
        <v>0.28345486800777348</v>
      </c>
      <c r="AQ80" s="32">
        <v>4022.6</v>
      </c>
      <c r="AR80" s="32">
        <f t="shared" si="27"/>
        <v>77.850007714369951</v>
      </c>
      <c r="AS80" s="32">
        <f t="shared" si="22"/>
        <v>450</v>
      </c>
      <c r="AT80" s="32">
        <f t="shared" si="23"/>
        <v>96.964815517656149</v>
      </c>
      <c r="AU80" s="32">
        <f t="shared" si="28"/>
        <v>996.88846797468818</v>
      </c>
      <c r="AV80" s="32">
        <v>473.2</v>
      </c>
      <c r="AW80" s="32">
        <f t="shared" si="29"/>
        <v>1042.4656436231617</v>
      </c>
      <c r="AX80" s="32">
        <f t="shared" si="24"/>
        <v>7554</v>
      </c>
      <c r="AY80" s="32">
        <f t="shared" si="25"/>
        <v>2085.3400507860347</v>
      </c>
      <c r="AZ80" s="32">
        <f t="shared" si="30"/>
        <v>2059.6335511653183</v>
      </c>
      <c r="BA80" s="32">
        <v>7572</v>
      </c>
    </row>
    <row r="81" spans="1:53" x14ac:dyDescent="0.35">
      <c r="A81" s="31" t="s">
        <v>270</v>
      </c>
      <c r="B81" s="28" t="s">
        <v>94</v>
      </c>
      <c r="C81" s="20" t="s">
        <v>58</v>
      </c>
      <c r="D81" s="81">
        <v>2</v>
      </c>
      <c r="E81" s="32">
        <v>2771.7174605094606</v>
      </c>
      <c r="F81" s="32">
        <v>2771.7226164524714</v>
      </c>
      <c r="G81" s="32">
        <v>212.69731139999999</v>
      </c>
      <c r="H81" s="33">
        <v>425.45114782577667</v>
      </c>
      <c r="I81" s="34">
        <v>0.41</v>
      </c>
      <c r="J81" s="36">
        <v>7.9334227145237897</v>
      </c>
      <c r="K81" s="34">
        <v>0.7</v>
      </c>
      <c r="L81" s="36">
        <v>10.926589175005898</v>
      </c>
      <c r="M81" s="34">
        <v>0.7</v>
      </c>
      <c r="N81" s="36">
        <v>5.6615471125089627</v>
      </c>
      <c r="O81" s="34">
        <v>0.56736231810017135</v>
      </c>
      <c r="P81" s="36">
        <f t="shared" si="26"/>
        <v>4.4768566996923083</v>
      </c>
      <c r="Q81" s="37">
        <v>1.28422114329265</v>
      </c>
      <c r="R81" s="39">
        <v>44.821962050220534</v>
      </c>
      <c r="S81" s="38">
        <v>0.52618097838038846</v>
      </c>
      <c r="T81" s="39">
        <v>317.12314000517068</v>
      </c>
      <c r="U81" s="38">
        <v>0.60428636843507033</v>
      </c>
      <c r="V81" s="38">
        <f>VLOOKUP(B81,[3]Sheet11!$A:$C,2,FALSE)</f>
        <v>0.27082990510668642</v>
      </c>
      <c r="W81" s="38">
        <f>VLOOKUP(B81,[3]Sheet11!$A:$C,3,FALSE)</f>
        <v>0.18195813177190234</v>
      </c>
      <c r="X81" s="38">
        <v>0.22</v>
      </c>
      <c r="Y81" s="38">
        <v>3.826530612244898E-2</v>
      </c>
      <c r="Z81" s="20">
        <v>22.047335239208351</v>
      </c>
      <c r="AA81" s="83">
        <v>0.76526538298670432</v>
      </c>
      <c r="AB81" s="20">
        <v>34.828757977365065</v>
      </c>
      <c r="AC81" s="37">
        <v>0.16068145608821463</v>
      </c>
      <c r="AD81" s="20">
        <v>19.498805393715781</v>
      </c>
      <c r="AE81" s="35">
        <v>0.15082021588183173</v>
      </c>
      <c r="AF81" s="20">
        <v>2633.2139304583125</v>
      </c>
      <c r="AG81" s="20">
        <v>2096.6744418531985</v>
      </c>
      <c r="AH81" s="20">
        <v>3106.3931882716452</v>
      </c>
      <c r="AI81" s="20">
        <v>95.346603704310695</v>
      </c>
      <c r="AJ81" s="20">
        <v>0.17386723606825447</v>
      </c>
      <c r="AK81" s="40">
        <v>574.03920668353078</v>
      </c>
      <c r="AL81" s="60">
        <v>1.0135000000000001</v>
      </c>
      <c r="AM81" s="32">
        <f t="shared" si="19"/>
        <v>1843</v>
      </c>
      <c r="AN81" s="32">
        <f t="shared" si="20"/>
        <v>321.98146209382008</v>
      </c>
      <c r="AO81" s="39">
        <f t="shared" si="21"/>
        <v>1275.1177780244357</v>
      </c>
      <c r="AP81" s="38">
        <v>0.28345486800777348</v>
      </c>
      <c r="AQ81" s="32">
        <v>4022.6</v>
      </c>
      <c r="AR81" s="32">
        <f t="shared" si="27"/>
        <v>156.87004101295963</v>
      </c>
      <c r="AS81" s="32">
        <f t="shared" si="22"/>
        <v>450</v>
      </c>
      <c r="AT81" s="32">
        <f t="shared" si="23"/>
        <v>98.037559577106052</v>
      </c>
      <c r="AU81" s="32">
        <f t="shared" si="28"/>
        <v>887.11231451569358</v>
      </c>
      <c r="AV81" s="32">
        <v>473.2</v>
      </c>
      <c r="AW81" s="32">
        <f t="shared" si="29"/>
        <v>2100.5987420034803</v>
      </c>
      <c r="AX81" s="32">
        <f t="shared" si="24"/>
        <v>7554</v>
      </c>
      <c r="AY81" s="32">
        <f t="shared" si="25"/>
        <v>2108.4106474707296</v>
      </c>
      <c r="AZ81" s="32">
        <f t="shared" si="30"/>
        <v>1832.8291933605103</v>
      </c>
      <c r="BA81" s="32">
        <v>7572</v>
      </c>
    </row>
    <row r="82" spans="1:53" x14ac:dyDescent="0.35">
      <c r="A82" s="31" t="s">
        <v>214</v>
      </c>
      <c r="B82" s="28" t="s">
        <v>95</v>
      </c>
      <c r="C82" s="20" t="s">
        <v>58</v>
      </c>
      <c r="D82" s="81">
        <v>2</v>
      </c>
      <c r="E82" s="32">
        <v>2996.6210615448349</v>
      </c>
      <c r="F82" s="32">
        <v>3044.5736403195674</v>
      </c>
      <c r="G82" s="32">
        <v>114.22962189</v>
      </c>
      <c r="H82" s="33">
        <v>446.88513398535457</v>
      </c>
      <c r="I82" s="34">
        <v>0.41</v>
      </c>
      <c r="J82" s="36">
        <v>8.2130103584636949</v>
      </c>
      <c r="K82" s="34">
        <v>0.7</v>
      </c>
      <c r="L82" s="36">
        <v>11.289046105878649</v>
      </c>
      <c r="M82" s="34">
        <v>0.7</v>
      </c>
      <c r="N82" s="36">
        <v>5.7587542273361647</v>
      </c>
      <c r="O82" s="34">
        <v>0.56736231810017135</v>
      </c>
      <c r="P82" s="36">
        <f t="shared" si="26"/>
        <v>4.7023981867231841</v>
      </c>
      <c r="Q82" s="37">
        <v>1.28422114329265</v>
      </c>
      <c r="R82" s="39">
        <v>46.013008179733085</v>
      </c>
      <c r="S82" s="38">
        <v>0.52618097838038846</v>
      </c>
      <c r="T82" s="39">
        <v>324.04677129099275</v>
      </c>
      <c r="U82" s="38">
        <v>0.60428636843507033</v>
      </c>
      <c r="V82" s="38">
        <f>VLOOKUP(B82,[3]Sheet11!$A:$C,2,FALSE)</f>
        <v>0.45136186770428016</v>
      </c>
      <c r="W82" s="38">
        <f>VLOOKUP(B82,[3]Sheet11!$A:$C,3,FALSE)</f>
        <v>0.19614133792156391</v>
      </c>
      <c r="X82" s="38">
        <v>0.18</v>
      </c>
      <c r="Y82" s="38">
        <v>4.3367346938775517E-2</v>
      </c>
      <c r="Z82" s="20">
        <v>17.988044034454941</v>
      </c>
      <c r="AA82" s="83">
        <v>0.69347567855934666</v>
      </c>
      <c r="AB82" s="20">
        <v>44.363927072565374</v>
      </c>
      <c r="AC82" s="37">
        <v>0.1489373094173661</v>
      </c>
      <c r="AD82" s="20">
        <v>27.07764054211215</v>
      </c>
      <c r="AE82" s="35">
        <v>0.19930790987232946</v>
      </c>
      <c r="AF82" s="20">
        <v>548.52501900498532</v>
      </c>
      <c r="AG82" s="20">
        <v>157.54473305672118</v>
      </c>
      <c r="AH82" s="20">
        <v>1909.8048575580951</v>
      </c>
      <c r="AI82" s="20">
        <v>105.26797412708875</v>
      </c>
      <c r="AJ82" s="20">
        <v>0.22</v>
      </c>
      <c r="AK82" s="40">
        <v>265.6066762471649</v>
      </c>
      <c r="AL82" s="60">
        <v>1.0135000000000001</v>
      </c>
      <c r="AM82" s="32">
        <f t="shared" si="19"/>
        <v>1843</v>
      </c>
      <c r="AN82" s="32">
        <f t="shared" si="20"/>
        <v>353.67762500602606</v>
      </c>
      <c r="AO82" s="39">
        <f t="shared" si="21"/>
        <v>1309.001258905683</v>
      </c>
      <c r="AP82" s="38">
        <v>0.28345486800777348</v>
      </c>
      <c r="AQ82" s="32">
        <v>4022.6</v>
      </c>
      <c r="AR82" s="32">
        <f t="shared" si="27"/>
        <v>72.583422370972428</v>
      </c>
      <c r="AS82" s="32">
        <f t="shared" si="22"/>
        <v>450</v>
      </c>
      <c r="AT82" s="32">
        <f t="shared" si="23"/>
        <v>107.68847065646999</v>
      </c>
      <c r="AU82" s="32">
        <f t="shared" si="28"/>
        <v>910.68539432560863</v>
      </c>
      <c r="AV82" s="32">
        <v>473.2</v>
      </c>
      <c r="AW82" s="32">
        <f t="shared" si="29"/>
        <v>971.9424100244604</v>
      </c>
      <c r="AX82" s="32">
        <f t="shared" si="24"/>
        <v>7554</v>
      </c>
      <c r="AY82" s="32">
        <f t="shared" si="25"/>
        <v>2315.9646070480335</v>
      </c>
      <c r="AZ82" s="32">
        <f t="shared" si="30"/>
        <v>1881.5326417808119</v>
      </c>
      <c r="BA82" s="32">
        <v>7572</v>
      </c>
    </row>
    <row r="83" spans="1:53" x14ac:dyDescent="0.35">
      <c r="A83" s="31" t="s">
        <v>202</v>
      </c>
      <c r="B83" s="28" t="s">
        <v>96</v>
      </c>
      <c r="C83" s="20" t="s">
        <v>58</v>
      </c>
      <c r="D83" s="81">
        <v>2</v>
      </c>
      <c r="E83" s="32">
        <v>3150.4367292633469</v>
      </c>
      <c r="F83" s="32">
        <v>3050.306281637324</v>
      </c>
      <c r="G83" s="32">
        <v>62.809371949999999</v>
      </c>
      <c r="H83" s="33">
        <v>461.20227023940032</v>
      </c>
      <c r="I83" s="34">
        <v>0.41</v>
      </c>
      <c r="J83" s="36">
        <v>8.3997649062847692</v>
      </c>
      <c r="K83" s="34">
        <v>0.7</v>
      </c>
      <c r="L83" s="36">
        <v>11.531154373883174</v>
      </c>
      <c r="M83" s="34">
        <v>0.7</v>
      </c>
      <c r="N83" s="36">
        <v>5.8236851038181285</v>
      </c>
      <c r="O83" s="34">
        <v>0.56736231810017135</v>
      </c>
      <c r="P83" s="36">
        <f t="shared" si="26"/>
        <v>4.8530518344730771</v>
      </c>
      <c r="Q83" s="37">
        <v>1.28422114329265</v>
      </c>
      <c r="R83" s="39">
        <v>43.669963535906156</v>
      </c>
      <c r="S83" s="38">
        <v>0.52618097838038846</v>
      </c>
      <c r="T83" s="39">
        <v>308.54934070829512</v>
      </c>
      <c r="U83" s="38">
        <v>0.60428636843507033</v>
      </c>
      <c r="V83" s="38">
        <f>VLOOKUP(B83,[3]Sheet11!$A:$C,2,FALSE)</f>
        <v>0.27436823104693142</v>
      </c>
      <c r="W83" s="38">
        <f>VLOOKUP(B83,[3]Sheet11!$A:$C,3,FALSE)</f>
        <v>0.23044404161357765</v>
      </c>
      <c r="X83" s="38">
        <v>0.12</v>
      </c>
      <c r="Y83" s="38">
        <v>2.8061224489795915E-2</v>
      </c>
      <c r="Z83" s="20">
        <v>20.94868974682446</v>
      </c>
      <c r="AA83" s="83">
        <v>0.56587781342403753</v>
      </c>
      <c r="AB83" s="20">
        <v>48.079264606550197</v>
      </c>
      <c r="AC83" s="37">
        <v>1.3370689767437865E-2</v>
      </c>
      <c r="AD83" s="20">
        <v>25.083357253085939</v>
      </c>
      <c r="AE83" s="35">
        <v>0.2628475430805563</v>
      </c>
      <c r="AF83" s="20">
        <v>322.55020426651339</v>
      </c>
      <c r="AG83" s="20">
        <v>92.840203698604668</v>
      </c>
      <c r="AH83" s="20">
        <v>1120.6204868972422</v>
      </c>
      <c r="AI83" s="20">
        <v>102.73677543035032</v>
      </c>
      <c r="AJ83" s="20">
        <v>0.16949099788119673</v>
      </c>
      <c r="AK83" s="40">
        <v>126.53697259255038</v>
      </c>
      <c r="AL83" s="60">
        <v>1.0135000000000001</v>
      </c>
      <c r="AM83" s="32">
        <f t="shared" si="19"/>
        <v>1843</v>
      </c>
      <c r="AN83" s="32">
        <f t="shared" si="20"/>
        <v>354.34356618722308</v>
      </c>
      <c r="AO83" s="39">
        <f t="shared" si="21"/>
        <v>1242.3451433902324</v>
      </c>
      <c r="AP83" s="38">
        <v>0.28345486800777348</v>
      </c>
      <c r="AQ83" s="32">
        <v>4022.6</v>
      </c>
      <c r="AR83" s="32">
        <f t="shared" si="27"/>
        <v>34.57927585631343</v>
      </c>
      <c r="AS83" s="32">
        <f t="shared" si="22"/>
        <v>450</v>
      </c>
      <c r="AT83" s="32">
        <f t="shared" si="23"/>
        <v>107.89123775927737</v>
      </c>
      <c r="AU83" s="32">
        <f t="shared" si="28"/>
        <v>864.31206165735091</v>
      </c>
      <c r="AV83" s="32">
        <v>473.2</v>
      </c>
      <c r="AW83" s="32">
        <f t="shared" si="29"/>
        <v>463.04050725123773</v>
      </c>
      <c r="AX83" s="32">
        <f t="shared" si="24"/>
        <v>7554</v>
      </c>
      <c r="AY83" s="32">
        <f t="shared" si="25"/>
        <v>2320.3253471598846</v>
      </c>
      <c r="AZ83" s="32">
        <f t="shared" si="30"/>
        <v>1785.7224534686329</v>
      </c>
      <c r="BA83" s="32">
        <v>7572</v>
      </c>
    </row>
    <row r="84" spans="1:53" x14ac:dyDescent="0.35">
      <c r="A84" s="31" t="s">
        <v>235</v>
      </c>
      <c r="B84" s="28" t="s">
        <v>97</v>
      </c>
      <c r="C84" s="20" t="s">
        <v>58</v>
      </c>
      <c r="D84" s="81">
        <v>2</v>
      </c>
      <c r="E84" s="32">
        <v>3266.3649051918264</v>
      </c>
      <c r="F84" s="32">
        <v>3266.3627737128572</v>
      </c>
      <c r="G84" s="32">
        <v>133.70314026</v>
      </c>
      <c r="H84" s="33">
        <v>471.82246781913204</v>
      </c>
      <c r="I84" s="34">
        <v>0.41</v>
      </c>
      <c r="J84" s="36">
        <v>8.5382961154302386</v>
      </c>
      <c r="K84" s="34">
        <v>0.7</v>
      </c>
      <c r="L84" s="36">
        <v>11.710745990270016</v>
      </c>
      <c r="M84" s="34">
        <v>0.7</v>
      </c>
      <c r="N84" s="36">
        <v>5.8718496756310703</v>
      </c>
      <c r="O84" s="34">
        <v>0.56736231810017135</v>
      </c>
      <c r="P84" s="36">
        <f t="shared" si="26"/>
        <v>4.9648040366468216</v>
      </c>
      <c r="Q84" s="37">
        <v>1.28422114329265</v>
      </c>
      <c r="R84" s="39">
        <v>49.954519359683673</v>
      </c>
      <c r="S84" s="38">
        <v>0.52618097838038846</v>
      </c>
      <c r="T84" s="39">
        <v>349.61748159737516</v>
      </c>
      <c r="U84" s="38">
        <v>0.60428636843507033</v>
      </c>
      <c r="V84" s="38">
        <f>VLOOKUP(B84,[3]Sheet11!$A:$C,2,FALSE)</f>
        <v>0.23634715612961704</v>
      </c>
      <c r="W84" s="38">
        <f>VLOOKUP(B84,[3]Sheet11!$A:$C,3,FALSE)</f>
        <v>0.16614516763704482</v>
      </c>
      <c r="X84" s="38">
        <v>0.16</v>
      </c>
      <c r="Y84" s="38">
        <v>3.5714285714285712E-2</v>
      </c>
      <c r="Z84" s="20">
        <v>23.115997623920379</v>
      </c>
      <c r="AA84" s="83">
        <v>1.2024402543079589</v>
      </c>
      <c r="AB84" s="20">
        <v>37.508984025039211</v>
      </c>
      <c r="AC84" s="37">
        <v>3.1247901743061621E-2</v>
      </c>
      <c r="AD84" s="20">
        <v>21.664259707456221</v>
      </c>
      <c r="AE84" s="35">
        <v>0.17214252406211217</v>
      </c>
      <c r="AF84" s="20">
        <v>702.26165815887157</v>
      </c>
      <c r="AG84" s="20">
        <v>323.52978395443955</v>
      </c>
      <c r="AH84" s="20">
        <v>1524.3463229014417</v>
      </c>
      <c r="AI84" s="20">
        <v>92.312415816040186</v>
      </c>
      <c r="AJ84" s="20">
        <v>0.22</v>
      </c>
      <c r="AK84" s="40">
        <v>322.84162814494533</v>
      </c>
      <c r="AL84" s="60">
        <v>1.0135000000000001</v>
      </c>
      <c r="AM84" s="32">
        <f t="shared" si="19"/>
        <v>1843</v>
      </c>
      <c r="AN84" s="32">
        <f t="shared" si="20"/>
        <v>379.44210411465093</v>
      </c>
      <c r="AO84" s="39">
        <f t="shared" si="21"/>
        <v>1421.1313564727157</v>
      </c>
      <c r="AP84" s="38">
        <v>0.28345486800777348</v>
      </c>
      <c r="AQ84" s="32">
        <v>4022.6</v>
      </c>
      <c r="AR84" s="32">
        <f t="shared" si="27"/>
        <v>88.224251685492447</v>
      </c>
      <c r="AS84" s="32">
        <f t="shared" si="22"/>
        <v>450</v>
      </c>
      <c r="AT84" s="32">
        <f t="shared" si="23"/>
        <v>115.53329078729142</v>
      </c>
      <c r="AU84" s="32">
        <f t="shared" si="28"/>
        <v>988.69543551072547</v>
      </c>
      <c r="AV84" s="32">
        <v>473.2</v>
      </c>
      <c r="AW84" s="32">
        <f t="shared" si="29"/>
        <v>1181.3839717772087</v>
      </c>
      <c r="AX84" s="32">
        <f t="shared" si="24"/>
        <v>7554</v>
      </c>
      <c r="AY84" s="32">
        <f t="shared" si="25"/>
        <v>2484.6765003536589</v>
      </c>
      <c r="AZ84" s="32">
        <f t="shared" si="30"/>
        <v>2042.7062367358039</v>
      </c>
      <c r="BA84" s="32">
        <v>7572</v>
      </c>
    </row>
    <row r="85" spans="1:53" x14ac:dyDescent="0.35">
      <c r="A85" s="31" t="s">
        <v>273</v>
      </c>
      <c r="B85" s="28" t="s">
        <v>98</v>
      </c>
      <c r="C85" s="20" t="s">
        <v>58</v>
      </c>
      <c r="D85" s="81">
        <v>2</v>
      </c>
      <c r="E85" s="32">
        <v>3293.2330543061353</v>
      </c>
      <c r="F85" s="32">
        <v>3557.8377754096459</v>
      </c>
      <c r="G85" s="32">
        <v>176.02416991999999</v>
      </c>
      <c r="H85" s="33">
        <v>474.26383609842691</v>
      </c>
      <c r="I85" s="34">
        <v>0.41</v>
      </c>
      <c r="J85" s="36">
        <v>8.5701416340433347</v>
      </c>
      <c r="K85" s="34">
        <v>0.7</v>
      </c>
      <c r="L85" s="36">
        <v>11.752030464704927</v>
      </c>
      <c r="M85" s="34">
        <v>0.7</v>
      </c>
      <c r="N85" s="36">
        <v>5.8829217349715055</v>
      </c>
      <c r="O85" s="34">
        <v>0.56736231810017135</v>
      </c>
      <c r="P85" s="36">
        <f t="shared" si="26"/>
        <v>4.9904936040470567</v>
      </c>
      <c r="Q85" s="37">
        <v>1.28422114329265</v>
      </c>
      <c r="R85" s="39">
        <v>50.915872142541758</v>
      </c>
      <c r="S85" s="38">
        <v>0.52618097838038846</v>
      </c>
      <c r="T85" s="39">
        <v>355.93946323478764</v>
      </c>
      <c r="U85" s="38">
        <v>0.60428636843507033</v>
      </c>
      <c r="V85" s="38">
        <f>VLOOKUP(B85,[3]Sheet11!$A:$C,2,FALSE)</f>
        <v>0.27229020979020979</v>
      </c>
      <c r="W85" s="38">
        <f>VLOOKUP(B85,[3]Sheet11!$A:$C,3,FALSE)</f>
        <v>0.15637254569690359</v>
      </c>
      <c r="X85" s="38">
        <v>0.18</v>
      </c>
      <c r="Y85" s="38">
        <v>2.8061224489795922E-2</v>
      </c>
      <c r="Z85" s="20">
        <v>21.091754301386359</v>
      </c>
      <c r="AA85" s="83">
        <v>0.71008436030051225</v>
      </c>
      <c r="AB85" s="20">
        <v>23.633015495290827</v>
      </c>
      <c r="AC85" s="37">
        <v>8.6608590053005197E-2</v>
      </c>
      <c r="AD85" s="20">
        <v>16.872099036177801</v>
      </c>
      <c r="AE85" s="35">
        <v>0.1023468101756148</v>
      </c>
      <c r="AF85" s="20">
        <v>2749.0769204427843</v>
      </c>
      <c r="AG85" s="20">
        <v>2207.4108788463896</v>
      </c>
      <c r="AH85" s="20">
        <v>3237.4349734657399</v>
      </c>
      <c r="AI85" s="20">
        <v>79.324423031329289</v>
      </c>
      <c r="AJ85" s="20">
        <v>0.27210020901698329</v>
      </c>
      <c r="AK85" s="40">
        <v>453.99354222899677</v>
      </c>
      <c r="AL85" s="60">
        <v>1.0135000000000001</v>
      </c>
      <c r="AM85" s="32">
        <f t="shared" si="19"/>
        <v>1843</v>
      </c>
      <c r="AN85" s="32">
        <f t="shared" si="20"/>
        <v>413.30175033359643</v>
      </c>
      <c r="AO85" s="39">
        <f t="shared" si="21"/>
        <v>1448.4804052047218</v>
      </c>
      <c r="AP85" s="38">
        <v>0.28345486800777348</v>
      </c>
      <c r="AQ85" s="32">
        <v>4022.6</v>
      </c>
      <c r="AR85" s="32">
        <f t="shared" si="27"/>
        <v>124.0646714717244</v>
      </c>
      <c r="AS85" s="32">
        <f t="shared" si="22"/>
        <v>450</v>
      </c>
      <c r="AT85" s="32">
        <f t="shared" si="23"/>
        <v>125.84294359109894</v>
      </c>
      <c r="AU85" s="32">
        <f t="shared" si="28"/>
        <v>1007.7224448886683</v>
      </c>
      <c r="AV85" s="32">
        <v>473.2</v>
      </c>
      <c r="AW85" s="32">
        <f t="shared" si="29"/>
        <v>1661.3120716851813</v>
      </c>
      <c r="AX85" s="32">
        <f t="shared" si="24"/>
        <v>7554</v>
      </c>
      <c r="AY85" s="32">
        <f t="shared" si="25"/>
        <v>2706.3974595150125</v>
      </c>
      <c r="AZ85" s="32">
        <f t="shared" si="30"/>
        <v>2082.0172210154847</v>
      </c>
      <c r="BA85" s="32">
        <v>7572</v>
      </c>
    </row>
    <row r="86" spans="1:53" x14ac:dyDescent="0.35">
      <c r="A86" s="31" t="s">
        <v>274</v>
      </c>
      <c r="B86" s="28" t="s">
        <v>99</v>
      </c>
      <c r="C86" s="20" t="s">
        <v>58</v>
      </c>
      <c r="D86" s="81">
        <v>2</v>
      </c>
      <c r="E86" s="32">
        <v>3345.1965887383076</v>
      </c>
      <c r="F86" s="32">
        <v>3345.1965883838657</v>
      </c>
      <c r="G86" s="32">
        <v>241.11822509999999</v>
      </c>
      <c r="H86" s="33">
        <v>478.96468458259892</v>
      </c>
      <c r="I86" s="34">
        <v>0.41</v>
      </c>
      <c r="J86" s="36">
        <v>8.6314601000730811</v>
      </c>
      <c r="K86" s="34">
        <v>0.7</v>
      </c>
      <c r="L86" s="36">
        <v>11.83152361644</v>
      </c>
      <c r="M86" s="34">
        <v>0.7</v>
      </c>
      <c r="N86" s="36">
        <v>5.9042409573963077</v>
      </c>
      <c r="O86" s="34">
        <v>0.56736231810017135</v>
      </c>
      <c r="P86" s="36">
        <f t="shared" si="26"/>
        <v>5.039958801492527</v>
      </c>
      <c r="Q86" s="37">
        <v>1.28422114329265</v>
      </c>
      <c r="R86" s="39">
        <v>48.203233413797697</v>
      </c>
      <c r="S86" s="38">
        <v>0.52618097838038846</v>
      </c>
      <c r="T86" s="39">
        <v>337.11651683426084</v>
      </c>
      <c r="U86" s="38">
        <v>0.60428636843507033</v>
      </c>
      <c r="V86" s="38">
        <f>VLOOKUP(B86,[3]Sheet11!$A:$C,2,FALSE)</f>
        <v>0.26584562780978915</v>
      </c>
      <c r="W86" s="38">
        <f>VLOOKUP(B86,[3]Sheet11!$A:$C,3,FALSE)</f>
        <v>0.16765002888498043</v>
      </c>
      <c r="X86" s="38">
        <v>0.15</v>
      </c>
      <c r="Y86" s="38">
        <v>3.8265306122448987E-2</v>
      </c>
      <c r="Z86" s="20">
        <v>20.52874553508429</v>
      </c>
      <c r="AA86" s="83">
        <v>0.52123589466239062</v>
      </c>
      <c r="AB86" s="20">
        <v>36.600054226239834</v>
      </c>
      <c r="AC86" s="37">
        <v>0.13508682516734916</v>
      </c>
      <c r="AD86" s="20">
        <v>19.162221441445503</v>
      </c>
      <c r="AE86" s="35">
        <v>0.23368893521454023</v>
      </c>
      <c r="AF86" s="20">
        <v>2884.6598561261717</v>
      </c>
      <c r="AG86" s="20">
        <v>2367.8802187226443</v>
      </c>
      <c r="AH86" s="20">
        <v>3432.0825458261388</v>
      </c>
      <c r="AI86" s="20">
        <v>92.801293719978418</v>
      </c>
      <c r="AJ86" s="20">
        <v>0.19885180036396596</v>
      </c>
      <c r="AK86" s="40">
        <v>670.60448488615748</v>
      </c>
      <c r="AL86" s="60">
        <v>1.0135000000000001</v>
      </c>
      <c r="AM86" s="32">
        <f t="shared" si="19"/>
        <v>1843</v>
      </c>
      <c r="AN86" s="32">
        <f t="shared" si="20"/>
        <v>388.59995662107968</v>
      </c>
      <c r="AO86" s="39">
        <f t="shared" si="21"/>
        <v>1371.3098907925323</v>
      </c>
      <c r="AP86" s="38">
        <v>0.28345486800777348</v>
      </c>
      <c r="AQ86" s="32">
        <v>4022.6</v>
      </c>
      <c r="AR86" s="32">
        <f t="shared" si="27"/>
        <v>183.2588294018077</v>
      </c>
      <c r="AS86" s="32">
        <f t="shared" si="22"/>
        <v>450</v>
      </c>
      <c r="AT86" s="32">
        <f t="shared" si="23"/>
        <v>118.32169203517365</v>
      </c>
      <c r="AU86" s="32">
        <f t="shared" si="28"/>
        <v>954.03413873186071</v>
      </c>
      <c r="AV86" s="32">
        <v>473.2</v>
      </c>
      <c r="AW86" s="32">
        <f t="shared" si="29"/>
        <v>2453.9629365601122</v>
      </c>
      <c r="AX86" s="32">
        <f t="shared" si="24"/>
        <v>7554</v>
      </c>
      <c r="AY86" s="32">
        <f t="shared" si="25"/>
        <v>2544.6442811288598</v>
      </c>
      <c r="AZ86" s="32">
        <f t="shared" si="30"/>
        <v>1971.0938427057217</v>
      </c>
      <c r="BA86" s="32">
        <v>7572</v>
      </c>
    </row>
    <row r="87" spans="1:53" x14ac:dyDescent="0.35">
      <c r="A87" s="31" t="s">
        <v>249</v>
      </c>
      <c r="B87" s="28" t="s">
        <v>100</v>
      </c>
      <c r="C87" s="20" t="s">
        <v>58</v>
      </c>
      <c r="D87" s="81">
        <v>2</v>
      </c>
      <c r="E87" s="32">
        <v>3460.5309634440796</v>
      </c>
      <c r="F87" s="32">
        <v>3460.5394007762061</v>
      </c>
      <c r="G87" s="32">
        <v>164.73707580999999</v>
      </c>
      <c r="H87" s="33">
        <v>489.30289151478149</v>
      </c>
      <c r="I87" s="34">
        <v>0.41</v>
      </c>
      <c r="J87" s="36">
        <v>8.7663129873154482</v>
      </c>
      <c r="K87" s="34">
        <v>0.7</v>
      </c>
      <c r="L87" s="36">
        <v>12.006346662767845</v>
      </c>
      <c r="M87" s="34">
        <v>0.7</v>
      </c>
      <c r="N87" s="36">
        <v>5.9511266491608774</v>
      </c>
      <c r="O87" s="34">
        <v>0.56736231810017135</v>
      </c>
      <c r="P87" s="36">
        <f t="shared" si="26"/>
        <v>5.1487437259278463</v>
      </c>
      <c r="Q87" s="37">
        <v>1.28422114329265</v>
      </c>
      <c r="R87" s="39">
        <v>49.654243581401161</v>
      </c>
      <c r="S87" s="38">
        <v>0.52618097838038846</v>
      </c>
      <c r="T87" s="39">
        <v>348.20298009384243</v>
      </c>
      <c r="U87" s="38">
        <v>0.60428636843507033</v>
      </c>
      <c r="V87" s="38">
        <f>VLOOKUP(B87,[3]Sheet11!$A:$C,2,FALSE)</f>
        <v>0.21129490011713928</v>
      </c>
      <c r="W87" s="38">
        <f>VLOOKUP(B87,[3]Sheet11!$A:$C,3,FALSE)</f>
        <v>0.73604559963954541</v>
      </c>
      <c r="X87" s="38">
        <v>0.09</v>
      </c>
      <c r="Y87" s="38">
        <v>2.2959183673469392E-2</v>
      </c>
      <c r="Z87" s="20">
        <v>20.25589626058435</v>
      </c>
      <c r="AA87" s="83">
        <v>0.52307972995653584</v>
      </c>
      <c r="AB87" s="20">
        <v>33.628168766676104</v>
      </c>
      <c r="AC87" s="37">
        <v>1.0992435085101224E-3</v>
      </c>
      <c r="AD87" s="20">
        <v>24.639956700799541</v>
      </c>
      <c r="AE87" s="35">
        <v>0.13973264798582533</v>
      </c>
      <c r="AF87" s="20">
        <v>963.03611899244754</v>
      </c>
      <c r="AG87" s="20">
        <v>781.399290534991</v>
      </c>
      <c r="AH87" s="20">
        <v>1147.9641099851253</v>
      </c>
      <c r="AI87" s="20">
        <v>90.964157464011322</v>
      </c>
      <c r="AJ87" s="20">
        <v>0.20085311663531874</v>
      </c>
      <c r="AK87" s="40">
        <v>418.18597963967784</v>
      </c>
      <c r="AL87" s="60">
        <v>1.0135000000000001</v>
      </c>
      <c r="AM87" s="32">
        <f t="shared" si="19"/>
        <v>1843</v>
      </c>
      <c r="AN87" s="32">
        <f t="shared" si="20"/>
        <v>401.99893354454696</v>
      </c>
      <c r="AO87" s="39">
        <f t="shared" si="21"/>
        <v>1412.5889597170997</v>
      </c>
      <c r="AP87" s="38">
        <v>0.28345486800777348</v>
      </c>
      <c r="AQ87" s="32">
        <v>4022.6</v>
      </c>
      <c r="AR87" s="32">
        <f t="shared" si="27"/>
        <v>114.27939244102342</v>
      </c>
      <c r="AS87" s="32">
        <f t="shared" si="22"/>
        <v>450</v>
      </c>
      <c r="AT87" s="32">
        <f t="shared" si="23"/>
        <v>122.40143932827692</v>
      </c>
      <c r="AU87" s="32">
        <f t="shared" si="28"/>
        <v>982.75240382534923</v>
      </c>
      <c r="AV87" s="32">
        <v>473.2</v>
      </c>
      <c r="AW87" s="32">
        <f t="shared" si="29"/>
        <v>1530.2803929190275</v>
      </c>
      <c r="AX87" s="32">
        <f t="shared" si="24"/>
        <v>7554</v>
      </c>
      <c r="AY87" s="32">
        <f t="shared" si="25"/>
        <v>2632.3839460988306</v>
      </c>
      <c r="AZ87" s="32">
        <f t="shared" si="30"/>
        <v>2030.4275637968865</v>
      </c>
      <c r="BA87" s="32">
        <v>7572</v>
      </c>
    </row>
    <row r="88" spans="1:53" x14ac:dyDescent="0.35">
      <c r="A88" s="31" t="s">
        <v>219</v>
      </c>
      <c r="B88" s="28" t="s">
        <v>101</v>
      </c>
      <c r="C88" s="20" t="s">
        <v>58</v>
      </c>
      <c r="D88" s="81">
        <v>2</v>
      </c>
      <c r="E88" s="32">
        <v>3571.3367688785565</v>
      </c>
      <c r="F88" s="32">
        <v>3571.3367688785565</v>
      </c>
      <c r="G88" s="32">
        <v>424.83874512</v>
      </c>
      <c r="H88" s="33">
        <v>499.11573730399624</v>
      </c>
      <c r="I88" s="34">
        <v>0.41</v>
      </c>
      <c r="J88" s="36">
        <v>8.8943129969322392</v>
      </c>
      <c r="K88" s="34">
        <v>0.7</v>
      </c>
      <c r="L88" s="36">
        <v>12.17228565057003</v>
      </c>
      <c r="M88" s="34">
        <v>0.7</v>
      </c>
      <c r="N88" s="36">
        <v>5.9956297304035431</v>
      </c>
      <c r="O88" s="34">
        <v>0.56736231810017135</v>
      </c>
      <c r="P88" s="36">
        <f t="shared" si="26"/>
        <v>5.2520004797032129</v>
      </c>
      <c r="Q88" s="37">
        <v>1.28422114329265</v>
      </c>
      <c r="R88" s="39">
        <v>46.711159801285987</v>
      </c>
      <c r="S88" s="38">
        <v>0.52618097838038846</v>
      </c>
      <c r="T88" s="39">
        <v>327.67930158173647</v>
      </c>
      <c r="U88" s="38">
        <v>0.60428636843507033</v>
      </c>
      <c r="V88" s="38">
        <f>VLOOKUP(B88,[3]Sheet11!$A:$C,2,FALSE)</f>
        <v>0.42890442890442892</v>
      </c>
      <c r="W88" s="38">
        <f>VLOOKUP(B88,[3]Sheet11!$A:$C,3,FALSE)</f>
        <v>0.14315247166465933</v>
      </c>
      <c r="X88" s="38">
        <v>0.11</v>
      </c>
      <c r="Y88" s="38">
        <v>2.5510204081632654E-2</v>
      </c>
      <c r="Z88" s="20">
        <v>21.673232082856639</v>
      </c>
      <c r="AA88" s="83">
        <v>1.0251812962186273</v>
      </c>
      <c r="AB88" s="20">
        <v>38.016701025257802</v>
      </c>
      <c r="AC88" s="37">
        <v>0.16351448341016817</v>
      </c>
      <c r="AD88" s="20">
        <v>28.871570137115384</v>
      </c>
      <c r="AE88" s="35">
        <v>0.23778362749099216</v>
      </c>
      <c r="AF88" s="20">
        <v>637.83265743858567</v>
      </c>
      <c r="AG88" s="20">
        <v>200.10103890831112</v>
      </c>
      <c r="AH88" s="20">
        <v>2033.125370636297</v>
      </c>
      <c r="AI88" s="20">
        <v>113.79642302912904</v>
      </c>
      <c r="AJ88" s="20">
        <v>0.22</v>
      </c>
      <c r="AK88" s="40">
        <v>1353.4095902472891</v>
      </c>
      <c r="AL88" s="60">
        <v>1.0135000000000001</v>
      </c>
      <c r="AM88" s="32">
        <f t="shared" si="19"/>
        <v>1843</v>
      </c>
      <c r="AN88" s="32">
        <f t="shared" si="20"/>
        <v>414.86988187320839</v>
      </c>
      <c r="AO88" s="39">
        <f t="shared" si="21"/>
        <v>1328.86262828084</v>
      </c>
      <c r="AP88" s="38">
        <v>0.28345486800777348</v>
      </c>
      <c r="AQ88" s="32">
        <v>4022.6</v>
      </c>
      <c r="AR88" s="32">
        <f t="shared" si="27"/>
        <v>369.85177224396773</v>
      </c>
      <c r="AS88" s="32">
        <f t="shared" si="22"/>
        <v>450</v>
      </c>
      <c r="AT88" s="32">
        <f t="shared" si="23"/>
        <v>126.32041141871771</v>
      </c>
      <c r="AU88" s="32">
        <f t="shared" si="28"/>
        <v>924.5031495632029</v>
      </c>
      <c r="AV88" s="32">
        <v>473.2</v>
      </c>
      <c r="AW88" s="32">
        <f t="shared" si="29"/>
        <v>4952.5719664932885</v>
      </c>
      <c r="AX88" s="32">
        <f t="shared" si="24"/>
        <v>7554</v>
      </c>
      <c r="AY88" s="32">
        <f t="shared" si="25"/>
        <v>2716.6659551397361</v>
      </c>
      <c r="AZ88" s="32">
        <f t="shared" si="30"/>
        <v>1910.0809831483862</v>
      </c>
      <c r="BA88" s="32">
        <v>7572</v>
      </c>
    </row>
    <row r="89" spans="1:53" x14ac:dyDescent="0.35">
      <c r="A89" s="31" t="s">
        <v>312</v>
      </c>
      <c r="B89" s="28" t="s">
        <v>102</v>
      </c>
      <c r="C89" s="20" t="s">
        <v>58</v>
      </c>
      <c r="D89" s="81">
        <v>2</v>
      </c>
      <c r="E89" s="32">
        <v>3663.9690546887523</v>
      </c>
      <c r="F89" s="32">
        <v>3678.6356566219401</v>
      </c>
      <c r="G89" s="48">
        <v>193.4166443592832</v>
      </c>
      <c r="H89" s="33">
        <v>507.23298594607655</v>
      </c>
      <c r="I89" s="34">
        <v>0.41</v>
      </c>
      <c r="J89" s="36">
        <v>9.0001954215179971</v>
      </c>
      <c r="K89" s="34">
        <v>0.7</v>
      </c>
      <c r="L89" s="36">
        <v>12.309551439958659</v>
      </c>
      <c r="M89" s="34">
        <v>0.7</v>
      </c>
      <c r="N89" s="36">
        <v>6.0324429631338914</v>
      </c>
      <c r="O89" s="34">
        <v>0.56736231810017135</v>
      </c>
      <c r="P89" s="36">
        <f t="shared" si="26"/>
        <v>5.3374151251967694</v>
      </c>
      <c r="Q89" s="37">
        <v>1.28422114329265</v>
      </c>
      <c r="R89" s="39">
        <v>53.988339566211359</v>
      </c>
      <c r="S89" s="38">
        <v>0.52618097838038846</v>
      </c>
      <c r="T89" s="39">
        <v>379.42349159780503</v>
      </c>
      <c r="U89" s="38">
        <v>0.60428636843507033</v>
      </c>
      <c r="V89" s="38">
        <f>VLOOKUP(B89,[3]Sheet11!$A:$C,2,FALSE)</f>
        <v>0.221598624060831</v>
      </c>
      <c r="W89" s="38">
        <f>VLOOKUP(B89,[3]Sheet11!$A:$C,3,FALSE)</f>
        <v>0.15828687542339673</v>
      </c>
      <c r="X89" s="38">
        <v>0.11</v>
      </c>
      <c r="Y89" s="38">
        <v>2.8061224489795922E-2</v>
      </c>
      <c r="Z89" s="20">
        <v>18.9990411544821</v>
      </c>
      <c r="AA89" s="83">
        <v>0.62706444059667854</v>
      </c>
      <c r="AB89" s="20">
        <v>32.160945041598666</v>
      </c>
      <c r="AC89" s="37">
        <v>0.14316521217089506</v>
      </c>
      <c r="AD89" s="20">
        <v>22.229518803471112</v>
      </c>
      <c r="AE89" s="35">
        <v>0.10145502878868537</v>
      </c>
      <c r="AF89" s="20">
        <v>2049.6242891928882</v>
      </c>
      <c r="AG89" s="20">
        <v>1305.0045179368246</v>
      </c>
      <c r="AH89" s="20">
        <v>3219.1150828282525</v>
      </c>
      <c r="AI89" s="20">
        <v>115.09761685767829</v>
      </c>
      <c r="AJ89" s="20">
        <v>0.22</v>
      </c>
      <c r="AK89" s="40">
        <v>510.24735532693234</v>
      </c>
      <c r="AL89" s="60">
        <v>1.0135000000000001</v>
      </c>
      <c r="AM89" s="32">
        <f t="shared" si="19"/>
        <v>1843</v>
      </c>
      <c r="AN89" s="32">
        <f t="shared" si="20"/>
        <v>427.33442379799652</v>
      </c>
      <c r="AO89" s="39">
        <f t="shared" si="21"/>
        <v>1535.8875077749399</v>
      </c>
      <c r="AP89" s="38">
        <v>0.28345486800777348</v>
      </c>
      <c r="AQ89" s="32">
        <v>4022.6</v>
      </c>
      <c r="AR89" s="32">
        <f t="shared" si="27"/>
        <v>139.43738097495091</v>
      </c>
      <c r="AS89" s="32">
        <f t="shared" si="22"/>
        <v>450</v>
      </c>
      <c r="AT89" s="32">
        <f t="shared" si="23"/>
        <v>130.11564007444909</v>
      </c>
      <c r="AU89" s="32">
        <f t="shared" si="28"/>
        <v>1068.5324487977275</v>
      </c>
      <c r="AV89" s="32">
        <v>473.2</v>
      </c>
      <c r="AW89" s="32">
        <f t="shared" si="29"/>
        <v>1867.1633230467769</v>
      </c>
      <c r="AX89" s="32">
        <f t="shared" si="24"/>
        <v>7554</v>
      </c>
      <c r="AY89" s="32">
        <f t="shared" si="25"/>
        <v>2798.2867190780366</v>
      </c>
      <c r="AZ89" s="32">
        <f t="shared" si="30"/>
        <v>2207.6544696357309</v>
      </c>
      <c r="BA89" s="32">
        <v>7572</v>
      </c>
    </row>
    <row r="90" spans="1:53" x14ac:dyDescent="0.35">
      <c r="A90" s="31" t="s">
        <v>291</v>
      </c>
      <c r="B90" s="42" t="s">
        <v>103</v>
      </c>
      <c r="C90" s="20" t="s">
        <v>58</v>
      </c>
      <c r="D90" s="81">
        <v>2</v>
      </c>
      <c r="E90" s="32">
        <v>3690.627877975985</v>
      </c>
      <c r="F90" s="32">
        <v>3700.3111946085655</v>
      </c>
      <c r="G90" s="32">
        <v>214.85179138000001</v>
      </c>
      <c r="H90" s="33">
        <v>509.55494297319251</v>
      </c>
      <c r="I90" s="34">
        <v>0.41</v>
      </c>
      <c r="J90" s="36">
        <v>9.0304833245570144</v>
      </c>
      <c r="K90" s="34">
        <v>0.7</v>
      </c>
      <c r="L90" s="36">
        <v>12.348816624297259</v>
      </c>
      <c r="M90" s="34">
        <v>0.7</v>
      </c>
      <c r="N90" s="36">
        <v>6.0429734702303417</v>
      </c>
      <c r="O90" s="34">
        <v>0.56736231810017135</v>
      </c>
      <c r="P90" s="36">
        <f t="shared" si="26"/>
        <v>5.3618481745054032</v>
      </c>
      <c r="Q90" s="37">
        <v>1.28422114329265</v>
      </c>
      <c r="R90" s="39">
        <v>107.47401617196311</v>
      </c>
      <c r="S90" s="38">
        <v>0.52618097838038846</v>
      </c>
      <c r="T90" s="39">
        <v>1145.1814982790629</v>
      </c>
      <c r="U90" s="38">
        <v>0.60428636843507033</v>
      </c>
      <c r="V90" s="38">
        <f>VLOOKUP(B90,[3]Sheet11!$A:$C,2,FALSE)</f>
        <v>0.18454391891891891</v>
      </c>
      <c r="W90" s="38">
        <f>VLOOKUP(B90,[3]Sheet11!$A:$C,3,FALSE)</f>
        <v>0.15822731718861796</v>
      </c>
      <c r="X90" s="38">
        <v>0.12</v>
      </c>
      <c r="Y90" s="38">
        <v>2.8061224489795915E-2</v>
      </c>
      <c r="Z90" s="20">
        <v>17.122973607404511</v>
      </c>
      <c r="AA90" s="83">
        <v>0.93176566425752316</v>
      </c>
      <c r="AB90" s="20">
        <v>30.074669142709901</v>
      </c>
      <c r="AC90" s="37">
        <v>1.3581059454074064E-2</v>
      </c>
      <c r="AD90" s="20">
        <v>19.448532656643351</v>
      </c>
      <c r="AE90" s="35">
        <v>0.15733131399472919</v>
      </c>
      <c r="AF90" s="20">
        <v>4413.6133488105534</v>
      </c>
      <c r="AG90" s="20">
        <v>3592.3770317420644</v>
      </c>
      <c r="AH90" s="20">
        <v>5701.7441999673047</v>
      </c>
      <c r="AI90" s="20">
        <v>106.16532262999583</v>
      </c>
      <c r="AJ90" s="20">
        <v>0.19636292291064136</v>
      </c>
      <c r="AK90" s="40">
        <v>581.2564247448156</v>
      </c>
      <c r="AL90" s="60">
        <v>1.0135000000000001</v>
      </c>
      <c r="AM90" s="32">
        <f t="shared" si="19"/>
        <v>1843</v>
      </c>
      <c r="AN90" s="32">
        <f t="shared" si="20"/>
        <v>429.85239632929415</v>
      </c>
      <c r="AO90" s="39">
        <f t="shared" si="21"/>
        <v>3057.4750061812965</v>
      </c>
      <c r="AP90" s="38">
        <v>0.28345486800777348</v>
      </c>
      <c r="AQ90" s="32">
        <v>4022.6</v>
      </c>
      <c r="AR90" s="32">
        <f t="shared" si="27"/>
        <v>158.84231970070681</v>
      </c>
      <c r="AS90" s="32">
        <f t="shared" si="22"/>
        <v>450</v>
      </c>
      <c r="AT90" s="32">
        <f t="shared" si="23"/>
        <v>130.88231738700404</v>
      </c>
      <c r="AU90" s="32">
        <f t="shared" si="28"/>
        <v>2127.1162366739404</v>
      </c>
      <c r="AV90" s="32">
        <v>473.2</v>
      </c>
      <c r="AW90" s="32">
        <f t="shared" si="29"/>
        <v>2127.0089227085373</v>
      </c>
      <c r="AX90" s="32">
        <f t="shared" si="24"/>
        <v>7554</v>
      </c>
      <c r="AY90" s="32">
        <f t="shared" si="25"/>
        <v>2814.7749978146549</v>
      </c>
      <c r="AZ90" s="32">
        <f t="shared" si="30"/>
        <v>4394.7543873016239</v>
      </c>
      <c r="BA90" s="32">
        <v>7572</v>
      </c>
    </row>
    <row r="91" spans="1:53" x14ac:dyDescent="0.35">
      <c r="A91" s="31" t="s">
        <v>253</v>
      </c>
      <c r="B91" s="28" t="s">
        <v>104</v>
      </c>
      <c r="C91" s="20" t="s">
        <v>58</v>
      </c>
      <c r="D91" s="81">
        <v>2</v>
      </c>
      <c r="E91" s="32">
        <v>3698.8349810586142</v>
      </c>
      <c r="F91" s="32">
        <v>3886.7224983901042</v>
      </c>
      <c r="G91" s="32">
        <v>150.90655518</v>
      </c>
      <c r="H91" s="33">
        <v>510.26852298357312</v>
      </c>
      <c r="I91" s="34">
        <v>0.41</v>
      </c>
      <c r="J91" s="36">
        <v>9.0397913530487592</v>
      </c>
      <c r="K91" s="34">
        <v>0.7</v>
      </c>
      <c r="L91" s="36">
        <v>12.360883536096546</v>
      </c>
      <c r="M91" s="34">
        <v>0.7</v>
      </c>
      <c r="N91" s="36">
        <v>6.0462096883323362</v>
      </c>
      <c r="O91" s="34">
        <v>0.56736231810017135</v>
      </c>
      <c r="P91" s="36">
        <f t="shared" si="26"/>
        <v>5.3693568989889648</v>
      </c>
      <c r="Q91" s="37">
        <v>1.28422114329265</v>
      </c>
      <c r="R91" s="39">
        <v>52.668264653257097</v>
      </c>
      <c r="S91" s="38">
        <v>0.52618097838038846</v>
      </c>
      <c r="T91" s="39">
        <v>370.14583275688091</v>
      </c>
      <c r="U91" s="38">
        <v>0.60428636843507033</v>
      </c>
      <c r="V91" s="38">
        <f>VLOOKUP(B91,[3]Sheet11!$A:$C,2,FALSE)</f>
        <v>0.17250213857998289</v>
      </c>
      <c r="W91" s="38">
        <f>VLOOKUP(B91,[3]Sheet11!$A:$C,3,FALSE)</f>
        <v>0.21913957257759512</v>
      </c>
      <c r="X91" s="38">
        <v>0.04</v>
      </c>
      <c r="Y91" s="38">
        <v>2.551020408163266E-3</v>
      </c>
      <c r="Z91" s="20">
        <v>18.909387654815578</v>
      </c>
      <c r="AA91" s="83">
        <v>0.54593948005232151</v>
      </c>
      <c r="AB91" s="20">
        <v>47.048549072017082</v>
      </c>
      <c r="AC91" s="37">
        <v>0.20068834367226759</v>
      </c>
      <c r="AD91" s="20">
        <v>23.994385663939273</v>
      </c>
      <c r="AE91" s="35">
        <v>0.19588834334447833</v>
      </c>
      <c r="AF91" s="20">
        <v>1327.0794837819919</v>
      </c>
      <c r="AG91" s="20">
        <v>1072.3788961637204</v>
      </c>
      <c r="AH91" s="20">
        <v>1617.6749404132884</v>
      </c>
      <c r="AI91" s="20">
        <v>98.525120196632201</v>
      </c>
      <c r="AJ91" s="20">
        <v>0.17129417436519981</v>
      </c>
      <c r="AK91" s="40">
        <v>375.10863112151026</v>
      </c>
      <c r="AL91" s="60">
        <v>1.0135000000000001</v>
      </c>
      <c r="AM91" s="32">
        <f t="shared" si="19"/>
        <v>1843</v>
      </c>
      <c r="AN91" s="32">
        <f t="shared" si="20"/>
        <v>451.50715492098033</v>
      </c>
      <c r="AO91" s="39">
        <f t="shared" si="21"/>
        <v>1498.3333509991598</v>
      </c>
      <c r="AP91" s="38">
        <v>0.28345486800777348</v>
      </c>
      <c r="AQ91" s="32">
        <v>4022.6</v>
      </c>
      <c r="AR91" s="32">
        <f t="shared" si="27"/>
        <v>102.50746928647841</v>
      </c>
      <c r="AS91" s="32">
        <f t="shared" si="22"/>
        <v>450</v>
      </c>
      <c r="AT91" s="32">
        <f t="shared" si="23"/>
        <v>137.47580159492929</v>
      </c>
      <c r="AU91" s="32">
        <f t="shared" si="28"/>
        <v>1042.4056427009114</v>
      </c>
      <c r="AV91" s="32">
        <v>473.2</v>
      </c>
      <c r="AW91" s="32">
        <f t="shared" si="29"/>
        <v>1372.6461702865745</v>
      </c>
      <c r="AX91" s="32">
        <f t="shared" si="24"/>
        <v>7554</v>
      </c>
      <c r="AY91" s="32">
        <f t="shared" si="25"/>
        <v>2956.5754706934808</v>
      </c>
      <c r="AZ91" s="32">
        <f t="shared" si="30"/>
        <v>2153.6748639421089</v>
      </c>
      <c r="BA91" s="32">
        <v>7572</v>
      </c>
    </row>
    <row r="92" spans="1:53" x14ac:dyDescent="0.35">
      <c r="A92" s="31" t="s">
        <v>266</v>
      </c>
      <c r="B92" s="28" t="s">
        <v>105</v>
      </c>
      <c r="C92" s="20" t="s">
        <v>58</v>
      </c>
      <c r="D92" s="81">
        <v>2</v>
      </c>
      <c r="E92" s="32">
        <v>3756.4891211732552</v>
      </c>
      <c r="F92" s="32">
        <v>3756.4891223747263</v>
      </c>
      <c r="G92" s="32">
        <v>166.23184204</v>
      </c>
      <c r="H92" s="33">
        <v>515.26495039460053</v>
      </c>
      <c r="I92" s="34">
        <v>0.41</v>
      </c>
      <c r="J92" s="36">
        <v>9.1049653882266064</v>
      </c>
      <c r="K92" s="34">
        <v>0.7</v>
      </c>
      <c r="L92" s="36">
        <v>12.445375040907946</v>
      </c>
      <c r="M92" s="34">
        <v>0.7</v>
      </c>
      <c r="N92" s="36">
        <v>6.0688694161801342</v>
      </c>
      <c r="O92" s="34">
        <v>0.56736231810017135</v>
      </c>
      <c r="P92" s="36">
        <f t="shared" si="26"/>
        <v>5.4219323583428647</v>
      </c>
      <c r="Q92" s="37">
        <v>1.28422114329265</v>
      </c>
      <c r="R92" s="39">
        <v>43.468624356194582</v>
      </c>
      <c r="S92" s="38">
        <v>0.52618097838038846</v>
      </c>
      <c r="T92" s="39">
        <v>306.68837451691439</v>
      </c>
      <c r="U92" s="38">
        <v>0.60428636843507033</v>
      </c>
      <c r="V92" s="38">
        <f>VLOOKUP(B92,[3]Sheet11!$A:$C,2,FALSE)</f>
        <v>0.28334952759630261</v>
      </c>
      <c r="W92" s="38">
        <f>VLOOKUP(B92,[3]Sheet11!$A:$C,3,FALSE)</f>
        <v>0.1369210122486948</v>
      </c>
      <c r="X92" s="38">
        <v>0.09</v>
      </c>
      <c r="Y92" s="38">
        <v>2.0408163265306124E-2</v>
      </c>
      <c r="Z92" s="20">
        <v>19.40628807770722</v>
      </c>
      <c r="AA92" s="83">
        <v>0.56678729371486913</v>
      </c>
      <c r="AB92" s="20">
        <v>27.520498349225797</v>
      </c>
      <c r="AC92" s="37">
        <v>1.8166504100160165E-3</v>
      </c>
      <c r="AD92" s="20">
        <v>19.6219769460021</v>
      </c>
      <c r="AE92" s="35">
        <v>0.14530828291306455</v>
      </c>
      <c r="AF92" s="20">
        <v>2235.3851507302311</v>
      </c>
      <c r="AG92" s="20">
        <v>1734.1706617435982</v>
      </c>
      <c r="AH92" s="20">
        <v>2623.7852264161661</v>
      </c>
      <c r="AI92" s="20">
        <v>111.37250111953277</v>
      </c>
      <c r="AJ92" s="20">
        <v>0.17343381252170925</v>
      </c>
      <c r="AK92" s="40">
        <v>422.89515191995872</v>
      </c>
      <c r="AL92" s="60">
        <v>1.0135000000000001</v>
      </c>
      <c r="AM92" s="32">
        <f t="shared" si="19"/>
        <v>1843</v>
      </c>
      <c r="AN92" s="32">
        <f t="shared" si="20"/>
        <v>436.37839254990467</v>
      </c>
      <c r="AO92" s="39">
        <f t="shared" si="21"/>
        <v>1236.6173448798629</v>
      </c>
      <c r="AP92" s="38">
        <v>0.28345486800777348</v>
      </c>
      <c r="AQ92" s="32">
        <v>4022.6</v>
      </c>
      <c r="AR92" s="32">
        <f t="shared" si="27"/>
        <v>115.56628720386149</v>
      </c>
      <c r="AS92" s="32">
        <f t="shared" si="22"/>
        <v>450</v>
      </c>
      <c r="AT92" s="32">
        <f t="shared" si="23"/>
        <v>132.86936576897472</v>
      </c>
      <c r="AU92" s="32">
        <f t="shared" si="28"/>
        <v>860.32717439345765</v>
      </c>
      <c r="AV92" s="32">
        <v>473.2</v>
      </c>
      <c r="AW92" s="32">
        <f t="shared" si="29"/>
        <v>1547.5128071037423</v>
      </c>
      <c r="AX92" s="32">
        <f t="shared" si="24"/>
        <v>7554</v>
      </c>
      <c r="AY92" s="32">
        <f t="shared" si="25"/>
        <v>2857.5087621357811</v>
      </c>
      <c r="AZ92" s="32">
        <f t="shared" si="30"/>
        <v>1777.4894286418937</v>
      </c>
      <c r="BA92" s="32">
        <v>7572</v>
      </c>
    </row>
    <row r="93" spans="1:53" x14ac:dyDescent="0.35">
      <c r="A93" s="31" t="s">
        <v>254</v>
      </c>
      <c r="B93" s="28" t="s">
        <v>106</v>
      </c>
      <c r="C93" s="20" t="s">
        <v>58</v>
      </c>
      <c r="D93" s="81">
        <v>2</v>
      </c>
      <c r="E93" s="32">
        <v>3795.38012695313</v>
      </c>
      <c r="F93" s="32">
        <v>3795.38696289063</v>
      </c>
      <c r="G93" s="32">
        <v>187.40400696</v>
      </c>
      <c r="H93" s="33">
        <v>518.61930908580075</v>
      </c>
      <c r="I93" s="34">
        <v>0.41</v>
      </c>
      <c r="J93" s="36">
        <v>9.1487200699932067</v>
      </c>
      <c r="K93" s="34">
        <v>0.7</v>
      </c>
      <c r="L93" s="36">
        <v>12.502098533552148</v>
      </c>
      <c r="M93" s="34">
        <v>0.7</v>
      </c>
      <c r="N93" s="36">
        <v>6.0840820568919227</v>
      </c>
      <c r="O93" s="34">
        <v>0.56736231810017135</v>
      </c>
      <c r="P93" s="36">
        <f t="shared" si="26"/>
        <v>5.457228968204217</v>
      </c>
      <c r="Q93" s="37">
        <v>1.28422114329265</v>
      </c>
      <c r="R93" s="39">
        <v>50.821933072879617</v>
      </c>
      <c r="S93" s="38">
        <v>0.52618097838038846</v>
      </c>
      <c r="T93" s="39">
        <v>356.15178784246552</v>
      </c>
      <c r="U93" s="38">
        <v>0.60428636843507033</v>
      </c>
      <c r="V93" s="38">
        <f>VLOOKUP(B93,[3]Sheet11!$A:$C,2,FALSE)</f>
        <v>0.22355088276135687</v>
      </c>
      <c r="W93" s="38">
        <f>VLOOKUP(B93,[3]Sheet11!$A:$C,3,FALSE)</f>
        <v>0.17506739807322577</v>
      </c>
      <c r="X93" s="38">
        <v>0.1</v>
      </c>
      <c r="Y93" s="38">
        <v>2.0408163265306128E-2</v>
      </c>
      <c r="Z93" s="20">
        <v>19.546744854890871</v>
      </c>
      <c r="AA93" s="83">
        <v>0.5042783993639931</v>
      </c>
      <c r="AB93" s="20">
        <v>31.430245821217547</v>
      </c>
      <c r="AC93" s="37">
        <v>4.4013580168345504E-3</v>
      </c>
      <c r="AD93" s="20">
        <v>21.13874201213509</v>
      </c>
      <c r="AE93" s="35">
        <v>0.15676659228794218</v>
      </c>
      <c r="AF93" s="20">
        <v>1399.0069624618752</v>
      </c>
      <c r="AG93" s="20">
        <v>1120.2185867235908</v>
      </c>
      <c r="AH93" s="20">
        <v>1794.1910914900218</v>
      </c>
      <c r="AI93" s="20">
        <v>113.10594924037996</v>
      </c>
      <c r="AJ93" s="20">
        <v>0.1893385471032373</v>
      </c>
      <c r="AK93" s="40">
        <v>490.65710533400306</v>
      </c>
      <c r="AL93" s="60">
        <v>1.0135000000000001</v>
      </c>
      <c r="AM93" s="32">
        <f t="shared" si="19"/>
        <v>1843</v>
      </c>
      <c r="AN93" s="32">
        <f t="shared" si="20"/>
        <v>440.89702059993402</v>
      </c>
      <c r="AO93" s="39">
        <f t="shared" si="21"/>
        <v>1445.8079791818925</v>
      </c>
      <c r="AP93" s="38">
        <v>0.28345486800777348</v>
      </c>
      <c r="AQ93" s="32">
        <v>4022.6</v>
      </c>
      <c r="AR93" s="32">
        <f t="shared" si="27"/>
        <v>134.08387326316986</v>
      </c>
      <c r="AS93" s="32">
        <f t="shared" si="22"/>
        <v>450</v>
      </c>
      <c r="AT93" s="32">
        <f t="shared" si="23"/>
        <v>134.24520667540693</v>
      </c>
      <c r="AU93" s="32">
        <f t="shared" si="28"/>
        <v>1005.8632111179987</v>
      </c>
      <c r="AV93" s="32">
        <v>473.2</v>
      </c>
      <c r="AW93" s="32">
        <f t="shared" si="29"/>
        <v>1795.4761385974266</v>
      </c>
      <c r="AX93" s="32">
        <f t="shared" si="24"/>
        <v>7554</v>
      </c>
      <c r="AY93" s="32">
        <f t="shared" si="25"/>
        <v>2887.0978056499252</v>
      </c>
      <c r="AZ93" s="32">
        <f t="shared" si="30"/>
        <v>2078.1759284571403</v>
      </c>
      <c r="BA93" s="32">
        <v>7572</v>
      </c>
    </row>
    <row r="94" spans="1:53" x14ac:dyDescent="0.35">
      <c r="A94" s="31" t="s">
        <v>278</v>
      </c>
      <c r="B94" s="28" t="s">
        <v>107</v>
      </c>
      <c r="C94" s="20" t="s">
        <v>58</v>
      </c>
      <c r="D94" s="81">
        <v>2</v>
      </c>
      <c r="E94" s="32">
        <v>3807.1391502725401</v>
      </c>
      <c r="F94" s="32">
        <v>3807.1845631020587</v>
      </c>
      <c r="G94" s="32">
        <v>221.68467712</v>
      </c>
      <c r="H94" s="33">
        <v>519.6310202850035</v>
      </c>
      <c r="I94" s="34">
        <v>0.41</v>
      </c>
      <c r="J94" s="36">
        <v>9.1619169596630421</v>
      </c>
      <c r="K94" s="34">
        <v>0.7</v>
      </c>
      <c r="L94" s="36">
        <v>12.519206958157001</v>
      </c>
      <c r="M94" s="34">
        <v>0.7</v>
      </c>
      <c r="N94" s="36">
        <v>6.0886703553997537</v>
      </c>
      <c r="O94" s="34">
        <v>0.56736231810017135</v>
      </c>
      <c r="P94" s="36">
        <f t="shared" si="26"/>
        <v>5.4678748110546849</v>
      </c>
      <c r="Q94" s="37">
        <v>1.28422114329265</v>
      </c>
      <c r="R94" s="39">
        <v>57.137526649110342</v>
      </c>
      <c r="S94" s="38">
        <v>0.52618097838038846</v>
      </c>
      <c r="T94" s="39">
        <v>398.6888083673042</v>
      </c>
      <c r="U94" s="38">
        <v>0.60428636843507033</v>
      </c>
      <c r="V94" s="38">
        <f>VLOOKUP(B94,[3]Sheet11!$A:$C,2,FALSE)</f>
        <v>0.25824926208203003</v>
      </c>
      <c r="W94" s="38">
        <f>VLOOKUP(B94,[3]Sheet11!$A:$C,3,FALSE)</f>
        <v>0.16977090289680399</v>
      </c>
      <c r="X94" s="38">
        <v>0.04</v>
      </c>
      <c r="Y94" s="38">
        <v>7.6530612244897966E-3</v>
      </c>
      <c r="Z94" s="20">
        <v>17.48319958461018</v>
      </c>
      <c r="AA94" s="83">
        <v>0.69129863668784397</v>
      </c>
      <c r="AB94" s="20">
        <v>22.399036868108155</v>
      </c>
      <c r="AC94" s="37">
        <v>0.19637187082924354</v>
      </c>
      <c r="AD94" s="20">
        <v>18.587528472665316</v>
      </c>
      <c r="AE94" s="35">
        <v>0.19656898168471035</v>
      </c>
      <c r="AF94" s="20">
        <v>3418.5387861553968</v>
      </c>
      <c r="AG94" s="20">
        <v>2655.4937245534556</v>
      </c>
      <c r="AH94" s="20">
        <v>4546.5857218514493</v>
      </c>
      <c r="AI94" s="20">
        <v>108.34441961910596</v>
      </c>
      <c r="AJ94" s="20">
        <v>0.18389789951376009</v>
      </c>
      <c r="AK94" s="40">
        <v>604.25994742054206</v>
      </c>
      <c r="AL94" s="60">
        <v>1.0135000000000001</v>
      </c>
      <c r="AM94" s="32">
        <f t="shared" si="19"/>
        <v>1843</v>
      </c>
      <c r="AN94" s="32">
        <f t="shared" si="20"/>
        <v>442.26750714960758</v>
      </c>
      <c r="AO94" s="39">
        <f t="shared" si="21"/>
        <v>1625.4771698970524</v>
      </c>
      <c r="AP94" s="38">
        <v>0.28345486800777348</v>
      </c>
      <c r="AQ94" s="32">
        <v>4022.6</v>
      </c>
      <c r="AR94" s="32">
        <f t="shared" si="27"/>
        <v>165.12858639393841</v>
      </c>
      <c r="AS94" s="32">
        <f t="shared" si="22"/>
        <v>450</v>
      </c>
      <c r="AT94" s="32">
        <f t="shared" si="23"/>
        <v>134.66249516117728</v>
      </c>
      <c r="AU94" s="32">
        <f t="shared" si="28"/>
        <v>1130.8608814268764</v>
      </c>
      <c r="AV94" s="32">
        <v>473.2</v>
      </c>
      <c r="AW94" s="32">
        <f t="shared" si="29"/>
        <v>2211.1863974030821</v>
      </c>
      <c r="AX94" s="32">
        <f t="shared" si="24"/>
        <v>7554</v>
      </c>
      <c r="AY94" s="32">
        <f t="shared" si="25"/>
        <v>2896.0720752080438</v>
      </c>
      <c r="AZ94" s="32">
        <f t="shared" si="30"/>
        <v>2336.4288863920515</v>
      </c>
      <c r="BA94" s="32">
        <v>7572</v>
      </c>
    </row>
    <row r="95" spans="1:53" x14ac:dyDescent="0.35">
      <c r="A95" s="31" t="s">
        <v>226</v>
      </c>
      <c r="B95" s="28" t="s">
        <v>108</v>
      </c>
      <c r="C95" s="20" t="s">
        <v>58</v>
      </c>
      <c r="D95" s="81">
        <v>2</v>
      </c>
      <c r="E95" s="32">
        <v>3857.3184640180384</v>
      </c>
      <c r="F95" s="32">
        <v>3857.3566849383528</v>
      </c>
      <c r="G95" s="32">
        <v>202.43418883999999</v>
      </c>
      <c r="H95" s="33">
        <v>523.93537116344157</v>
      </c>
      <c r="I95" s="34">
        <v>0.41</v>
      </c>
      <c r="J95" s="36">
        <v>9.2180634604507823</v>
      </c>
      <c r="K95" s="34">
        <v>0.7</v>
      </c>
      <c r="L95" s="36">
        <v>12.591995183230152</v>
      </c>
      <c r="M95" s="34">
        <v>0.7</v>
      </c>
      <c r="N95" s="36">
        <v>6.1081913874178682</v>
      </c>
      <c r="O95" s="34">
        <v>0.56736231810017135</v>
      </c>
      <c r="P95" s="36">
        <f t="shared" si="26"/>
        <v>5.5131678186454254</v>
      </c>
      <c r="Q95" s="37">
        <v>1.28422114329265</v>
      </c>
      <c r="R95" s="39">
        <v>73.005379988119003</v>
      </c>
      <c r="S95" s="38">
        <v>0.52618097838038846</v>
      </c>
      <c r="T95" s="39">
        <v>837.650023192243</v>
      </c>
      <c r="U95" s="38">
        <v>0.60428636843507033</v>
      </c>
      <c r="V95" s="38">
        <f>VLOOKUP(B95,[3]Sheet11!$A:$C,2,FALSE)</f>
        <v>0.37833594976452117</v>
      </c>
      <c r="W95" s="38">
        <f>VLOOKUP(B95,[3]Sheet11!$A:$C,3,FALSE)</f>
        <v>0.13681979993076962</v>
      </c>
      <c r="X95" s="38">
        <v>0.08</v>
      </c>
      <c r="Y95" s="38">
        <v>2.2959183673469389E-2</v>
      </c>
      <c r="Z95" s="20">
        <v>18.066573413243351</v>
      </c>
      <c r="AA95" s="83">
        <v>0.85093029367887973</v>
      </c>
      <c r="AB95" s="20">
        <v>31.404064296511766</v>
      </c>
      <c r="AC95" s="37">
        <v>0.16540335391447109</v>
      </c>
      <c r="AD95" s="20">
        <v>23.629131826445779</v>
      </c>
      <c r="AE95" s="35">
        <v>0.15053684345422219</v>
      </c>
      <c r="AF95" s="20">
        <v>675.53284004328236</v>
      </c>
      <c r="AG95" s="20">
        <v>252.48509067700402</v>
      </c>
      <c r="AH95" s="20">
        <v>1807.4121396765156</v>
      </c>
      <c r="AI95" s="20">
        <v>117.75585059727956</v>
      </c>
      <c r="AJ95" s="20">
        <v>0.22</v>
      </c>
      <c r="AK95" s="40">
        <v>539.90178544430773</v>
      </c>
      <c r="AL95" s="60">
        <v>1.0135000000000001</v>
      </c>
      <c r="AM95" s="32">
        <f t="shared" si="19"/>
        <v>1843</v>
      </c>
      <c r="AN95" s="32">
        <f t="shared" si="20"/>
        <v>448.09582959764367</v>
      </c>
      <c r="AO95" s="39">
        <f t="shared" si="21"/>
        <v>2076.8938631016904</v>
      </c>
      <c r="AP95" s="38">
        <v>0.28345486800777348</v>
      </c>
      <c r="AQ95" s="32">
        <v>4022.6</v>
      </c>
      <c r="AR95" s="32">
        <f t="shared" si="27"/>
        <v>147.54116833749814</v>
      </c>
      <c r="AS95" s="32">
        <f t="shared" si="22"/>
        <v>450</v>
      </c>
      <c r="AT95" s="32">
        <f t="shared" si="23"/>
        <v>136.43711443744922</v>
      </c>
      <c r="AU95" s="32">
        <f t="shared" si="28"/>
        <v>1444.9160333676041</v>
      </c>
      <c r="AV95" s="32">
        <v>473.2</v>
      </c>
      <c r="AW95" s="32">
        <f t="shared" si="29"/>
        <v>1975.6786611528212</v>
      </c>
      <c r="AX95" s="32">
        <f t="shared" si="24"/>
        <v>7554</v>
      </c>
      <c r="AY95" s="32">
        <f t="shared" si="25"/>
        <v>2934.2373069155492</v>
      </c>
      <c r="AZ95" s="32">
        <f t="shared" si="30"/>
        <v>2985.2863550390539</v>
      </c>
      <c r="BA95" s="32">
        <v>7572</v>
      </c>
    </row>
    <row r="96" spans="1:53" x14ac:dyDescent="0.35">
      <c r="A96" s="31" t="s">
        <v>265</v>
      </c>
      <c r="B96" s="28" t="s">
        <v>109</v>
      </c>
      <c r="C96" s="20" t="s">
        <v>58</v>
      </c>
      <c r="D96" s="81">
        <v>2</v>
      </c>
      <c r="E96" s="32">
        <v>3978.4035281759043</v>
      </c>
      <c r="F96" s="32">
        <v>3982.9052293168511</v>
      </c>
      <c r="G96" s="32">
        <v>219.10391235</v>
      </c>
      <c r="H96" s="33">
        <v>534.2375623600376</v>
      </c>
      <c r="I96" s="34">
        <v>0.41</v>
      </c>
      <c r="J96" s="36">
        <v>9.3524465538534862</v>
      </c>
      <c r="K96" s="34">
        <v>0.7</v>
      </c>
      <c r="L96" s="36">
        <v>12.766209189648825</v>
      </c>
      <c r="M96" s="34">
        <v>0.7</v>
      </c>
      <c r="N96" s="36">
        <v>6.1549137411211605</v>
      </c>
      <c r="O96" s="34">
        <v>0.56736231810017135</v>
      </c>
      <c r="P96" s="36">
        <f t="shared" si="26"/>
        <v>5.6215737635246219</v>
      </c>
      <c r="Q96" s="37">
        <v>1.28422114329265</v>
      </c>
      <c r="R96" s="39">
        <v>51.347855822845155</v>
      </c>
      <c r="S96" s="38">
        <v>0.52618097838038846</v>
      </c>
      <c r="T96" s="39">
        <v>356.99080102841066</v>
      </c>
      <c r="U96" s="38">
        <v>0.60428636843507033</v>
      </c>
      <c r="V96" s="38">
        <f>VLOOKUP(B96,[3]Sheet11!$A:$C,2,FALSE)</f>
        <v>0.30310162225771203</v>
      </c>
      <c r="W96" s="38">
        <f>VLOOKUP(B96,[3]Sheet11!$A:$C,3,FALSE)</f>
        <v>0.2144826684358887</v>
      </c>
      <c r="X96" s="38">
        <v>0.26</v>
      </c>
      <c r="Y96" s="38">
        <v>7.6530612244897961E-2</v>
      </c>
      <c r="Z96" s="20">
        <v>20.540219864073169</v>
      </c>
      <c r="AA96" s="83">
        <v>0.66962272508869369</v>
      </c>
      <c r="AB96" s="20">
        <v>49.734451713103496</v>
      </c>
      <c r="AC96" s="37">
        <v>9.190688339530852E-3</v>
      </c>
      <c r="AD96" s="20">
        <v>24.523865707996752</v>
      </c>
      <c r="AE96" s="35">
        <v>0.22751653118739659</v>
      </c>
      <c r="AF96" s="20">
        <v>2042.9027219267339</v>
      </c>
      <c r="AG96" s="20">
        <v>1670.4420957644434</v>
      </c>
      <c r="AH96" s="20">
        <v>2610.163470086919</v>
      </c>
      <c r="AI96" s="20">
        <v>172.30561375028796</v>
      </c>
      <c r="AJ96" s="20">
        <v>0.3797136276050963</v>
      </c>
      <c r="AK96" s="40">
        <v>595.55130316973657</v>
      </c>
      <c r="AL96" s="60">
        <v>1.0135000000000001</v>
      </c>
      <c r="AM96" s="32">
        <f t="shared" si="19"/>
        <v>1843</v>
      </c>
      <c r="AN96" s="32">
        <f t="shared" si="20"/>
        <v>462.68037122630011</v>
      </c>
      <c r="AO96" s="39">
        <f t="shared" si="21"/>
        <v>1460.7696947711649</v>
      </c>
      <c r="AP96" s="38">
        <v>0.28345486800777348</v>
      </c>
      <c r="AQ96" s="32">
        <v>4022.6</v>
      </c>
      <c r="AR96" s="32">
        <f t="shared" si="27"/>
        <v>162.74873957357255</v>
      </c>
      <c r="AS96" s="32">
        <f t="shared" si="22"/>
        <v>450</v>
      </c>
      <c r="AT96" s="32">
        <f t="shared" si="23"/>
        <v>140.87784484324993</v>
      </c>
      <c r="AU96" s="32">
        <f t="shared" si="28"/>
        <v>1016.2722277392623</v>
      </c>
      <c r="AV96" s="32">
        <v>473.2</v>
      </c>
      <c r="AW96" s="32">
        <f t="shared" si="29"/>
        <v>2179.3185964849422</v>
      </c>
      <c r="AX96" s="32">
        <f t="shared" si="24"/>
        <v>7554</v>
      </c>
      <c r="AY96" s="32">
        <f t="shared" si="25"/>
        <v>3029.7403295379486</v>
      </c>
      <c r="AZ96" s="32">
        <f t="shared" si="30"/>
        <v>2099.6816039228697</v>
      </c>
      <c r="BA96" s="32">
        <v>7572</v>
      </c>
    </row>
    <row r="97" spans="1:53" x14ac:dyDescent="0.35">
      <c r="A97" s="31" t="s">
        <v>258</v>
      </c>
      <c r="B97" s="28" t="s">
        <v>110</v>
      </c>
      <c r="C97" s="20" t="s">
        <v>58</v>
      </c>
      <c r="D97" s="81">
        <v>2</v>
      </c>
      <c r="E97" s="32">
        <v>4013.6876568360358</v>
      </c>
      <c r="F97" s="32">
        <v>3994.2469579055964</v>
      </c>
      <c r="G97" s="32">
        <v>151.05599975999999</v>
      </c>
      <c r="H97" s="33">
        <v>537.21769268771504</v>
      </c>
      <c r="I97" s="34">
        <v>0.41</v>
      </c>
      <c r="J97" s="36">
        <v>9.3913197532082755</v>
      </c>
      <c r="K97" s="34">
        <v>0.7</v>
      </c>
      <c r="L97" s="36">
        <v>12.816604337062321</v>
      </c>
      <c r="M97" s="34">
        <v>0.7</v>
      </c>
      <c r="N97" s="36">
        <v>6.1684291865826726</v>
      </c>
      <c r="O97" s="34">
        <v>0.56736231810017135</v>
      </c>
      <c r="P97" s="36">
        <f t="shared" si="26"/>
        <v>5.6529325140923428</v>
      </c>
      <c r="Q97" s="37">
        <v>1.28422114329265</v>
      </c>
      <c r="R97" s="39">
        <v>102.13545580956932</v>
      </c>
      <c r="S97" s="38">
        <v>0.52618097838038846</v>
      </c>
      <c r="T97" s="39">
        <v>1101.4112768678294</v>
      </c>
      <c r="U97" s="38">
        <v>0.60428636843507033</v>
      </c>
      <c r="V97" s="38">
        <f>VLOOKUP(B97,[3]Sheet11!$A:$C,2,FALSE)</f>
        <v>0.17969392195735215</v>
      </c>
      <c r="W97" s="38">
        <f>VLOOKUP(B97,[3]Sheet11!$A:$C,3,FALSE)</f>
        <v>0.36022332072249158</v>
      </c>
      <c r="X97" s="38">
        <v>0.06</v>
      </c>
      <c r="Y97" s="38">
        <v>1.0204081632653062E-2</v>
      </c>
      <c r="Z97" s="20">
        <v>19.041965586512472</v>
      </c>
      <c r="AA97" s="83">
        <v>0.64160041065031914</v>
      </c>
      <c r="AB97" s="20">
        <v>23.593556096808125</v>
      </c>
      <c r="AC97" s="37">
        <v>5.2295589020933484E-3</v>
      </c>
      <c r="AD97" s="20">
        <v>19.790103157756562</v>
      </c>
      <c r="AE97" s="35">
        <v>0.19963373219626926</v>
      </c>
      <c r="AF97" s="20">
        <v>1617.3159665193218</v>
      </c>
      <c r="AG97" s="20">
        <v>1266.0660963397529</v>
      </c>
      <c r="AH97" s="20">
        <v>2066.4658319607584</v>
      </c>
      <c r="AI97" s="20">
        <v>99.641244757005367</v>
      </c>
      <c r="AJ97" s="20">
        <v>0.216981899030736</v>
      </c>
      <c r="AK97" s="40">
        <v>375.56920877241907</v>
      </c>
      <c r="AL97" s="60">
        <v>1.0135000000000001</v>
      </c>
      <c r="AM97" s="32">
        <f t="shared" si="19"/>
        <v>1843</v>
      </c>
      <c r="AN97" s="32">
        <f t="shared" si="20"/>
        <v>463.99790074097774</v>
      </c>
      <c r="AO97" s="39">
        <f t="shared" si="21"/>
        <v>2905.6009490055371</v>
      </c>
      <c r="AP97" s="38">
        <v>0.28345486800777348</v>
      </c>
      <c r="AQ97" s="32">
        <v>4022.6</v>
      </c>
      <c r="AR97" s="32">
        <f t="shared" si="27"/>
        <v>102.63333322424869</v>
      </c>
      <c r="AS97" s="32">
        <f t="shared" si="22"/>
        <v>450</v>
      </c>
      <c r="AT97" s="32">
        <f t="shared" si="23"/>
        <v>141.27900886508468</v>
      </c>
      <c r="AU97" s="32">
        <f t="shared" si="28"/>
        <v>2021.4559214481458</v>
      </c>
      <c r="AV97" s="32">
        <v>473.2</v>
      </c>
      <c r="AW97" s="32">
        <f t="shared" si="29"/>
        <v>1374.3315757829753</v>
      </c>
      <c r="AX97" s="32">
        <f t="shared" si="24"/>
        <v>7554</v>
      </c>
      <c r="AY97" s="32">
        <f t="shared" si="25"/>
        <v>3038.3678239254787</v>
      </c>
      <c r="AZ97" s="32">
        <f t="shared" si="30"/>
        <v>4176.4536071673356</v>
      </c>
      <c r="BA97" s="32">
        <v>7572</v>
      </c>
    </row>
    <row r="98" spans="1:53" x14ac:dyDescent="0.35">
      <c r="A98" s="31" t="s">
        <v>250</v>
      </c>
      <c r="B98" s="28" t="s">
        <v>111</v>
      </c>
      <c r="C98" s="20" t="s">
        <v>58</v>
      </c>
      <c r="D98" s="81">
        <v>2</v>
      </c>
      <c r="E98" s="32">
        <v>4091.2091867053427</v>
      </c>
      <c r="F98" s="32">
        <v>4084.2003047945796</v>
      </c>
      <c r="G98" s="32">
        <v>573.40447998000002</v>
      </c>
      <c r="H98" s="33">
        <v>543.73140575671573</v>
      </c>
      <c r="I98" s="34">
        <v>0.41</v>
      </c>
      <c r="J98" s="36">
        <v>9.4762854556540894</v>
      </c>
      <c r="K98" s="34">
        <v>0.7</v>
      </c>
      <c r="L98" s="36">
        <v>12.926753724581671</v>
      </c>
      <c r="M98" s="34">
        <v>0.7</v>
      </c>
      <c r="N98" s="36">
        <v>6.1979700871662473</v>
      </c>
      <c r="O98" s="34">
        <v>0.56736231810017135</v>
      </c>
      <c r="P98" s="36">
        <f t="shared" si="26"/>
        <v>5.7214737793864971</v>
      </c>
      <c r="Q98" s="37">
        <v>1.28422114329265</v>
      </c>
      <c r="R98" s="39">
        <v>99.091081928400996</v>
      </c>
      <c r="S98" s="38">
        <v>0.52618097838038846</v>
      </c>
      <c r="T98" s="39">
        <v>1241.8408303484882</v>
      </c>
      <c r="U98" s="38">
        <v>0.60428636843507033</v>
      </c>
      <c r="V98" s="38">
        <f>VLOOKUP(B98,[3]Sheet11!$A:$C,2,FALSE)</f>
        <v>0.20576083037292303</v>
      </c>
      <c r="W98" s="38">
        <f>VLOOKUP(B98,[3]Sheet11!$A:$C,3,FALSE)</f>
        <v>0.12894865699418137</v>
      </c>
      <c r="X98" s="38">
        <v>0.1</v>
      </c>
      <c r="Y98" s="38">
        <v>1.2755102040816323E-2</v>
      </c>
      <c r="Z98" s="20">
        <v>18.4169400013472</v>
      </c>
      <c r="AA98" s="83">
        <v>1.2691793721725202</v>
      </c>
      <c r="AB98" s="20">
        <v>25.345863621520451</v>
      </c>
      <c r="AC98" s="37">
        <v>2.2157038272641034E-3</v>
      </c>
      <c r="AD98" s="20">
        <v>19.142163961523455</v>
      </c>
      <c r="AE98" s="35">
        <v>5.9172275020044317E-2</v>
      </c>
      <c r="AF98" s="20">
        <v>1498.6079842427714</v>
      </c>
      <c r="AG98" s="20">
        <v>863.99300525242325</v>
      </c>
      <c r="AH98" s="20">
        <v>2599.3565651379831</v>
      </c>
      <c r="AI98" s="20">
        <v>109.83384245977844</v>
      </c>
      <c r="AJ98" s="20">
        <v>0.22620587593362068</v>
      </c>
      <c r="AK98" s="40">
        <v>1962.8454162000387</v>
      </c>
      <c r="AL98" s="60">
        <v>1.0135000000000001</v>
      </c>
      <c r="AM98" s="32">
        <f t="shared" ref="AM98:AM130" si="31">IF(C98="Low income",1752,IF(C98="Lower middle income",1843,IF(C98="Upper middle income",2844,0)))</f>
        <v>1843</v>
      </c>
      <c r="AN98" s="32">
        <f t="shared" ref="AN98:AN130" si="32">0.0431907243877465*F98*(1/(1-(40%+17%)/2))*(1/(1-48%))</f>
        <v>474.44747097561304</v>
      </c>
      <c r="AO98" s="39">
        <f t="shared" ref="AO98:AO130" si="33">IF(C98="Upper middle income",37.7592117799284*R98,28.4485042532439*R98)</f>
        <v>2818.9930656986553</v>
      </c>
      <c r="AP98" s="38">
        <v>0.28345486800777348</v>
      </c>
      <c r="AQ98" s="32">
        <v>4022.6</v>
      </c>
      <c r="AR98" s="32">
        <f t="shared" si="27"/>
        <v>536.39479212637184</v>
      </c>
      <c r="AS98" s="32">
        <f t="shared" ref="AS98:AS130" si="34">IF(C98="Low income",428,IF(C98="Lower middle income",450,IF(C98="Upper middle income",694,0)))</f>
        <v>450</v>
      </c>
      <c r="AT98" s="32">
        <f t="shared" ref="AT98:AT130" si="35">0.0152659614863032*F98*(1/(1-17%))*(1/(1-48%))</f>
        <v>144.46071491043062</v>
      </c>
      <c r="AU98" s="32">
        <f t="shared" si="28"/>
        <v>1961.2019424512341</v>
      </c>
      <c r="AV98" s="32">
        <v>473.2</v>
      </c>
      <c r="AW98" s="32">
        <f t="shared" si="29"/>
        <v>7182.6986101494667</v>
      </c>
      <c r="AX98" s="32">
        <f t="shared" ref="AX98:AX130" si="36">IF(C98="Low income",7180,IF(C98="Lower middle income",7554,IF(C98="Upper middle income",11657,0)))</f>
        <v>7554</v>
      </c>
      <c r="AY98" s="32">
        <f t="shared" ref="AY98:AY130" si="37">0.237334038444589*F98*(1/(1-40%))*(1/(1-48%))</f>
        <v>3106.7940774151243</v>
      </c>
      <c r="AZ98" s="32">
        <f t="shared" si="30"/>
        <v>4051.965140583528</v>
      </c>
      <c r="BA98" s="32">
        <v>7572</v>
      </c>
    </row>
    <row r="99" spans="1:53" x14ac:dyDescent="0.35">
      <c r="A99" s="31" t="s">
        <v>277</v>
      </c>
      <c r="B99" s="28" t="s">
        <v>114</v>
      </c>
      <c r="C99" s="20" t="s">
        <v>58</v>
      </c>
      <c r="D99" s="81">
        <v>2</v>
      </c>
      <c r="E99" s="32">
        <v>4136.1463469933205</v>
      </c>
      <c r="F99" s="32">
        <v>4136.1465751601254</v>
      </c>
      <c r="G99" s="32">
        <v>994.48999022999999</v>
      </c>
      <c r="H99" s="33">
        <v>547.48631915668136</v>
      </c>
      <c r="I99" s="34">
        <v>0.41</v>
      </c>
      <c r="J99" s="36">
        <v>9.5252650240310963</v>
      </c>
      <c r="K99" s="34">
        <v>0.7</v>
      </c>
      <c r="L99" s="36">
        <v>12.990250751056903</v>
      </c>
      <c r="M99" s="34">
        <v>0.7</v>
      </c>
      <c r="N99" s="36">
        <v>6.2149993180017598</v>
      </c>
      <c r="O99" s="34">
        <v>0.56736231810017135</v>
      </c>
      <c r="P99" s="36">
        <f t="shared" si="26"/>
        <v>5.7609852704173878</v>
      </c>
      <c r="Q99" s="37">
        <v>1.28422114329265</v>
      </c>
      <c r="R99" s="39">
        <v>514.01414764671949</v>
      </c>
      <c r="S99" s="38">
        <v>0.52618097838038846</v>
      </c>
      <c r="T99" s="39">
        <v>5330.2935370030509</v>
      </c>
      <c r="U99" s="38">
        <v>0.60428636843507033</v>
      </c>
      <c r="V99" s="38">
        <f>VLOOKUP(B99,[3]Sheet11!$A:$C,2,FALSE)</f>
        <v>9.7593392509612187E-2</v>
      </c>
      <c r="W99" s="38">
        <f>VLOOKUP(B99,[3]Sheet11!$A:$C,3,FALSE)</f>
        <v>0.17611205671757954</v>
      </c>
      <c r="X99" s="38">
        <v>0.08</v>
      </c>
      <c r="Y99" s="38">
        <v>1.7857142857142856E-2</v>
      </c>
      <c r="Z99" s="20">
        <v>19.112238909254071</v>
      </c>
      <c r="AA99" s="83">
        <v>0.72931527303623789</v>
      </c>
      <c r="AB99" s="20">
        <v>20.413702344048311</v>
      </c>
      <c r="AC99" s="37">
        <v>1.3392686675366588E-2</v>
      </c>
      <c r="AD99" s="20">
        <v>18.685451539012554</v>
      </c>
      <c r="AE99" s="35">
        <v>0.16681794928920474</v>
      </c>
      <c r="AF99" s="20">
        <v>3283.7009970102836</v>
      </c>
      <c r="AG99" s="20">
        <v>2493.7400952638154</v>
      </c>
      <c r="AH99" s="20">
        <v>4826.6487085325844</v>
      </c>
      <c r="AI99" s="20">
        <v>112.87871308258862</v>
      </c>
      <c r="AJ99" s="20">
        <v>0.25903811231508267</v>
      </c>
      <c r="AK99" s="40">
        <v>3884.6416055915893</v>
      </c>
      <c r="AL99" s="60">
        <v>1.0135000000000001</v>
      </c>
      <c r="AM99" s="32">
        <f t="shared" si="31"/>
        <v>1843</v>
      </c>
      <c r="AN99" s="32">
        <f t="shared" si="32"/>
        <v>480.4818901427181</v>
      </c>
      <c r="AO99" s="39">
        <f t="shared" si="33"/>
        <v>14622.933665555238</v>
      </c>
      <c r="AP99" s="38">
        <v>0.28345486800777348</v>
      </c>
      <c r="AQ99" s="32">
        <v>4022.6</v>
      </c>
      <c r="AR99" s="32">
        <f t="shared" si="27"/>
        <v>1061.5718942099313</v>
      </c>
      <c r="AS99" s="32">
        <f t="shared" si="34"/>
        <v>450</v>
      </c>
      <c r="AT99" s="32">
        <f t="shared" si="35"/>
        <v>146.29808692794106</v>
      </c>
      <c r="AU99" s="32">
        <f t="shared" si="28"/>
        <v>10173.322615859232</v>
      </c>
      <c r="AV99" s="32">
        <v>473.2</v>
      </c>
      <c r="AW99" s="32">
        <f t="shared" si="29"/>
        <v>14215.184563758796</v>
      </c>
      <c r="AX99" s="32">
        <f t="shared" si="36"/>
        <v>7554</v>
      </c>
      <c r="AY99" s="32">
        <f t="shared" si="37"/>
        <v>3146.3088791073983</v>
      </c>
      <c r="AZ99" s="32">
        <f t="shared" si="30"/>
        <v>21018.716997521347</v>
      </c>
      <c r="BA99" s="32">
        <v>7572</v>
      </c>
    </row>
    <row r="100" spans="1:53" x14ac:dyDescent="0.35">
      <c r="A100" s="31" t="s">
        <v>246</v>
      </c>
      <c r="B100" s="28" t="s">
        <v>115</v>
      </c>
      <c r="C100" s="20" t="s">
        <v>58</v>
      </c>
      <c r="D100" s="81">
        <v>2</v>
      </c>
      <c r="E100" s="32">
        <v>4332.7092808939624</v>
      </c>
      <c r="F100" s="32">
        <v>4334.2159826031366</v>
      </c>
      <c r="G100" s="32">
        <v>132.96333313</v>
      </c>
      <c r="H100" s="33">
        <v>563.73678254250797</v>
      </c>
      <c r="I100" s="34">
        <v>0.41</v>
      </c>
      <c r="J100" s="36">
        <v>9.7372381370651659</v>
      </c>
      <c r="K100" s="34">
        <v>0.7</v>
      </c>
      <c r="L100" s="36">
        <v>13.265052322740045</v>
      </c>
      <c r="M100" s="34">
        <v>0.7</v>
      </c>
      <c r="N100" s="36">
        <v>6.2886981927038601</v>
      </c>
      <c r="O100" s="34">
        <v>0.56736231810017135</v>
      </c>
      <c r="P100" s="36">
        <f t="shared" si="26"/>
        <v>5.9319825664729491</v>
      </c>
      <c r="Q100" s="37">
        <v>1.28422114329265</v>
      </c>
      <c r="R100" s="39">
        <v>53.749836631889288</v>
      </c>
      <c r="S100" s="38">
        <v>0.52618097838038846</v>
      </c>
      <c r="T100" s="39">
        <v>373.81706769793755</v>
      </c>
      <c r="U100" s="38">
        <v>0.60428636843507033</v>
      </c>
      <c r="V100" s="38">
        <f>VLOOKUP(B100,[3]Sheet11!$A:$C,2,FALSE)</f>
        <v>0.25810072739478701</v>
      </c>
      <c r="W100" s="38">
        <f>VLOOKUP(B100,[3]Sheet11!$A:$C,3,FALSE)</f>
        <v>0.14157491425652488</v>
      </c>
      <c r="X100" s="38">
        <v>0.16</v>
      </c>
      <c r="Y100" s="38">
        <v>1.2755102040816323E-2</v>
      </c>
      <c r="Z100" s="20">
        <v>19.782634477534771</v>
      </c>
      <c r="AA100" s="83">
        <v>0.6066605293733367</v>
      </c>
      <c r="AB100" s="20">
        <v>34.089314089484226</v>
      </c>
      <c r="AC100" s="37">
        <v>8.2901104414804768E-4</v>
      </c>
      <c r="AD100" s="20">
        <v>24.416647636527848</v>
      </c>
      <c r="AE100" s="35">
        <v>0.11248035980395485</v>
      </c>
      <c r="AF100" s="20">
        <v>868.86650057074962</v>
      </c>
      <c r="AG100" s="20">
        <v>697.74633117110056</v>
      </c>
      <c r="AH100" s="20">
        <v>1014.6165817982417</v>
      </c>
      <c r="AI100" s="20">
        <v>98.517408510291176</v>
      </c>
      <c r="AJ100" s="20">
        <v>0.22620374604892393</v>
      </c>
      <c r="AK100" s="40">
        <v>320.62853284531411</v>
      </c>
      <c r="AL100" s="60">
        <v>1.0135000000000001</v>
      </c>
      <c r="AM100" s="32">
        <f t="shared" si="31"/>
        <v>1843</v>
      </c>
      <c r="AN100" s="32">
        <f t="shared" si="32"/>
        <v>503.49093045072067</v>
      </c>
      <c r="AO100" s="39">
        <f t="shared" si="33"/>
        <v>1529.1024560334672</v>
      </c>
      <c r="AP100" s="38">
        <v>0.28345486800777348</v>
      </c>
      <c r="AQ100" s="32">
        <v>4022.6</v>
      </c>
      <c r="AR100" s="32">
        <f t="shared" si="27"/>
        <v>87.619470084555331</v>
      </c>
      <c r="AS100" s="32">
        <f t="shared" si="34"/>
        <v>450</v>
      </c>
      <c r="AT100" s="32">
        <f t="shared" si="35"/>
        <v>153.30392554156458</v>
      </c>
      <c r="AU100" s="32">
        <f t="shared" si="28"/>
        <v>1063.8120197846429</v>
      </c>
      <c r="AV100" s="32">
        <v>473.2</v>
      </c>
      <c r="AW100" s="32">
        <f t="shared" si="29"/>
        <v>1173.2855263257256</v>
      </c>
      <c r="AX100" s="32">
        <f t="shared" si="36"/>
        <v>7554</v>
      </c>
      <c r="AY100" s="32">
        <f t="shared" si="37"/>
        <v>3296.9775084688617</v>
      </c>
      <c r="AZ100" s="32">
        <f t="shared" si="30"/>
        <v>2197.9017698266989</v>
      </c>
      <c r="BA100" s="32">
        <v>7572</v>
      </c>
    </row>
    <row r="101" spans="1:53" x14ac:dyDescent="0.35">
      <c r="A101" s="31" t="s">
        <v>286</v>
      </c>
      <c r="B101" s="28" t="s">
        <v>117</v>
      </c>
      <c r="C101" s="20" t="s">
        <v>58</v>
      </c>
      <c r="D101" s="81">
        <v>2</v>
      </c>
      <c r="E101" s="32">
        <v>4551.1846614129781</v>
      </c>
      <c r="F101" s="32">
        <v>4664.3112226838475</v>
      </c>
      <c r="G101" s="32">
        <v>385.74337768999999</v>
      </c>
      <c r="H101" s="33">
        <v>581.48198497774979</v>
      </c>
      <c r="I101" s="34">
        <v>0.41</v>
      </c>
      <c r="J101" s="36">
        <v>9.9687088165350595</v>
      </c>
      <c r="K101" s="34">
        <v>0.7</v>
      </c>
      <c r="L101" s="36">
        <v>13.565130505328552</v>
      </c>
      <c r="M101" s="34">
        <v>0.7</v>
      </c>
      <c r="N101" s="36">
        <v>6.3691759870773357</v>
      </c>
      <c r="O101" s="34">
        <v>0.56736231810017135</v>
      </c>
      <c r="P101" s="36">
        <f t="shared" si="26"/>
        <v>6.118708419289641</v>
      </c>
      <c r="Q101" s="37">
        <v>1.28422114329265</v>
      </c>
      <c r="R101" s="39">
        <v>52.923595033483956</v>
      </c>
      <c r="S101" s="38">
        <v>0.52618097838038846</v>
      </c>
      <c r="T101" s="39">
        <v>368.68098658673978</v>
      </c>
      <c r="U101" s="38">
        <v>0.60428636843507033</v>
      </c>
      <c r="V101" s="38">
        <f>VLOOKUP(B101,[3]Sheet11!$A:$C,2,FALSE)</f>
        <v>0.26877943971572599</v>
      </c>
      <c r="W101" s="38">
        <f>VLOOKUP(B101,[3]Sheet11!$A:$C,3,FALSE)</f>
        <v>0.15487822668925152</v>
      </c>
      <c r="X101" s="38">
        <v>0.04</v>
      </c>
      <c r="Y101" s="38">
        <v>7.6530612244897957E-3</v>
      </c>
      <c r="Z101" s="20">
        <v>21.421753044545131</v>
      </c>
      <c r="AA101" s="83">
        <v>0.94607716149424004</v>
      </c>
      <c r="AB101" s="20">
        <v>22.122532478032891</v>
      </c>
      <c r="AC101" s="37">
        <v>7.61320204188986E-3</v>
      </c>
      <c r="AD101" s="20">
        <v>16.67475287264898</v>
      </c>
      <c r="AE101" s="35">
        <v>0.17629700114412666</v>
      </c>
      <c r="AF101" s="20">
        <v>4005.9058273651722</v>
      </c>
      <c r="AG101" s="20">
        <v>3113.0534090109509</v>
      </c>
      <c r="AH101" s="20">
        <v>4636.7722101191102</v>
      </c>
      <c r="AI101" s="20">
        <v>117.44001401086608</v>
      </c>
      <c r="AJ101" s="20">
        <v>0.18934911528341242</v>
      </c>
      <c r="AK101" s="40">
        <v>1200.7521276646341</v>
      </c>
      <c r="AL101" s="60">
        <v>1.0135000000000001</v>
      </c>
      <c r="AM101" s="32">
        <f t="shared" si="31"/>
        <v>1843</v>
      </c>
      <c r="AN101" s="32">
        <f t="shared" si="32"/>
        <v>541.83695663693095</v>
      </c>
      <c r="AO101" s="39">
        <f t="shared" si="33"/>
        <v>1505.5971184070261</v>
      </c>
      <c r="AP101" s="38">
        <v>0.28345486800777348</v>
      </c>
      <c r="AQ101" s="32">
        <v>4022.6</v>
      </c>
      <c r="AR101" s="32">
        <f t="shared" si="27"/>
        <v>328.13444329246687</v>
      </c>
      <c r="AS101" s="32">
        <f t="shared" si="34"/>
        <v>450</v>
      </c>
      <c r="AT101" s="32">
        <f t="shared" si="35"/>
        <v>164.97960029106443</v>
      </c>
      <c r="AU101" s="32">
        <f t="shared" si="28"/>
        <v>1047.4591190372537</v>
      </c>
      <c r="AV101" s="32">
        <v>473.2</v>
      </c>
      <c r="AW101" s="32">
        <f t="shared" si="29"/>
        <v>4393.9479733496355</v>
      </c>
      <c r="AX101" s="32">
        <f t="shared" si="36"/>
        <v>7554</v>
      </c>
      <c r="AY101" s="32">
        <f t="shared" si="37"/>
        <v>3548.0763430832571</v>
      </c>
      <c r="AZ101" s="32">
        <f t="shared" si="30"/>
        <v>2164.1156602264678</v>
      </c>
      <c r="BA101" s="32">
        <v>7572</v>
      </c>
    </row>
    <row r="102" spans="1:53" x14ac:dyDescent="0.35">
      <c r="A102" s="31" t="s">
        <v>263</v>
      </c>
      <c r="B102" s="28" t="s">
        <v>118</v>
      </c>
      <c r="C102" s="20" t="s">
        <v>58</v>
      </c>
      <c r="D102" s="81">
        <v>2</v>
      </c>
      <c r="E102" s="32">
        <v>4566.1401543301381</v>
      </c>
      <c r="F102" s="32">
        <v>4566.1401310267529</v>
      </c>
      <c r="G102" s="32">
        <v>199.81631469999999</v>
      </c>
      <c r="H102" s="33">
        <v>582.68505079204874</v>
      </c>
      <c r="I102" s="34">
        <v>0.41</v>
      </c>
      <c r="J102" s="36">
        <v>9.9844017601630135</v>
      </c>
      <c r="K102" s="34">
        <v>0.7</v>
      </c>
      <c r="L102" s="36">
        <v>13.585474809903646</v>
      </c>
      <c r="M102" s="34">
        <v>0.7</v>
      </c>
      <c r="N102" s="36">
        <v>6.3746321143643758</v>
      </c>
      <c r="O102" s="34">
        <v>0.56736231810017135</v>
      </c>
      <c r="P102" s="36">
        <f t="shared" si="26"/>
        <v>6.1313678122151023</v>
      </c>
      <c r="Q102" s="37">
        <v>1.28422114329265</v>
      </c>
      <c r="R102" s="39">
        <v>58.834981611810392</v>
      </c>
      <c r="S102" s="38">
        <v>0.52618097838038846</v>
      </c>
      <c r="T102" s="39">
        <v>408.41726771592135</v>
      </c>
      <c r="U102" s="38">
        <v>0.60428636843507033</v>
      </c>
      <c r="V102" s="38">
        <f>VLOOKUP(B102,[3]Sheet11!$A:$C,2,FALSE)</f>
        <v>0.26121176121176121</v>
      </c>
      <c r="W102" s="38">
        <f>VLOOKUP(B102,[3]Sheet11!$A:$C,3,FALSE)</f>
        <v>0.13853311740955915</v>
      </c>
      <c r="X102" s="38">
        <v>0.03</v>
      </c>
      <c r="Y102" s="38">
        <v>7.6530612244897957E-3</v>
      </c>
      <c r="Z102" s="20">
        <v>16.980074410355101</v>
      </c>
      <c r="AA102" s="83">
        <v>1.063762197860191</v>
      </c>
      <c r="AB102" s="20">
        <v>57.203888803788722</v>
      </c>
      <c r="AC102" s="37">
        <v>1.5312946780663864E-2</v>
      </c>
      <c r="AD102" s="20">
        <v>23.992458512336324</v>
      </c>
      <c r="AE102" s="35">
        <v>0.16828095253643816</v>
      </c>
      <c r="AF102" s="20">
        <v>2019.7831348154652</v>
      </c>
      <c r="AG102" s="20">
        <v>1624.6164361195354</v>
      </c>
      <c r="AH102" s="20">
        <v>2271.0811117887779</v>
      </c>
      <c r="AI102" s="20">
        <v>89.509778865345709</v>
      </c>
      <c r="AJ102" s="20">
        <v>0.29381930024188924</v>
      </c>
      <c r="AK102" s="40">
        <v>531.25955246392186</v>
      </c>
      <c r="AL102" s="60">
        <v>1.0135000000000001</v>
      </c>
      <c r="AM102" s="32">
        <f t="shared" si="31"/>
        <v>1843</v>
      </c>
      <c r="AN102" s="32">
        <f t="shared" si="32"/>
        <v>530.43275931954065</v>
      </c>
      <c r="AO102" s="39">
        <f t="shared" si="33"/>
        <v>1673.7672246231145</v>
      </c>
      <c r="AP102" s="38">
        <v>0.28345486800777348</v>
      </c>
      <c r="AQ102" s="32">
        <v>4022.6</v>
      </c>
      <c r="AR102" s="32">
        <f t="shared" si="27"/>
        <v>145.17946999652733</v>
      </c>
      <c r="AS102" s="32">
        <f t="shared" si="34"/>
        <v>450</v>
      </c>
      <c r="AT102" s="32">
        <f t="shared" si="35"/>
        <v>161.50722748220079</v>
      </c>
      <c r="AU102" s="32">
        <f t="shared" si="28"/>
        <v>1164.4567601405254</v>
      </c>
      <c r="AV102" s="32">
        <v>473.2</v>
      </c>
      <c r="AW102" s="32">
        <f t="shared" si="29"/>
        <v>1944.0538809717216</v>
      </c>
      <c r="AX102" s="32">
        <f t="shared" si="36"/>
        <v>7554</v>
      </c>
      <c r="AY102" s="32">
        <f t="shared" si="37"/>
        <v>3473.3989660271923</v>
      </c>
      <c r="AZ102" s="32">
        <f t="shared" si="30"/>
        <v>2405.840060462599</v>
      </c>
      <c r="BA102" s="32">
        <v>7572</v>
      </c>
    </row>
    <row r="103" spans="1:53" x14ac:dyDescent="0.35">
      <c r="A103" s="31" t="s">
        <v>275</v>
      </c>
      <c r="B103" s="28" t="s">
        <v>121</v>
      </c>
      <c r="C103" s="20" t="s">
        <v>58</v>
      </c>
      <c r="D103" s="81">
        <v>2</v>
      </c>
      <c r="E103" s="32">
        <v>4835.57177734375</v>
      </c>
      <c r="F103" s="32">
        <v>4827.845703125</v>
      </c>
      <c r="G103" s="32">
        <v>269.72900391000002</v>
      </c>
      <c r="H103" s="33">
        <v>604.11551828883148</v>
      </c>
      <c r="I103" s="34">
        <v>0.41</v>
      </c>
      <c r="J103" s="36">
        <v>10.263943506217498</v>
      </c>
      <c r="K103" s="34">
        <v>0.7</v>
      </c>
      <c r="L103" s="36">
        <v>13.947872238838306</v>
      </c>
      <c r="M103" s="34">
        <v>0.7</v>
      </c>
      <c r="N103" s="36">
        <v>6.4718232714011874</v>
      </c>
      <c r="O103" s="34">
        <v>0.56736231810017135</v>
      </c>
      <c r="P103" s="36">
        <f t="shared" si="26"/>
        <v>6.3568722737280323</v>
      </c>
      <c r="Q103" s="37">
        <v>1.28422114329265</v>
      </c>
      <c r="R103" s="39">
        <v>59.446715903932535</v>
      </c>
      <c r="S103" s="38">
        <v>0.52618097838038846</v>
      </c>
      <c r="T103" s="39">
        <v>416.84559800328958</v>
      </c>
      <c r="U103" s="38">
        <v>0.60428636843507033</v>
      </c>
      <c r="V103" s="38">
        <f>VLOOKUP(B103,[3]Sheet11!$A:$C,2,FALSE)</f>
        <v>0.25815949902542196</v>
      </c>
      <c r="W103" s="38">
        <f>VLOOKUP(B103,[3]Sheet11!$A:$C,3,FALSE)</f>
        <v>0.12296519371287885</v>
      </c>
      <c r="X103" s="38">
        <v>0.19</v>
      </c>
      <c r="Y103" s="38">
        <v>3.8265306122448987E-2</v>
      </c>
      <c r="Z103" s="20">
        <v>15.968655992451639</v>
      </c>
      <c r="AA103" s="83">
        <v>0.74258882279171912</v>
      </c>
      <c r="AB103" s="20">
        <v>35.449600953851011</v>
      </c>
      <c r="AC103" s="37">
        <v>3.491459636987328E-3</v>
      </c>
      <c r="AD103" s="20">
        <v>16.908216874204726</v>
      </c>
      <c r="AE103" s="35">
        <v>9.918336099024809E-2</v>
      </c>
      <c r="AF103" s="20">
        <v>3058.2409944393103</v>
      </c>
      <c r="AG103" s="20">
        <v>2410.9194332748225</v>
      </c>
      <c r="AH103" s="20">
        <v>3701.6389666960818</v>
      </c>
      <c r="AI103" s="20">
        <v>119.18886398936738</v>
      </c>
      <c r="AJ103" s="20">
        <v>0.1656491219136613</v>
      </c>
      <c r="AK103" s="40">
        <v>770.61535873782736</v>
      </c>
      <c r="AL103" s="60">
        <v>1.0135000000000001</v>
      </c>
      <c r="AM103" s="32">
        <f t="shared" si="31"/>
        <v>1843</v>
      </c>
      <c r="AN103" s="32">
        <f t="shared" si="32"/>
        <v>560.83419351866087</v>
      </c>
      <c r="AO103" s="39">
        <f t="shared" si="33"/>
        <v>1691.1701502344065</v>
      </c>
      <c r="AP103" s="38">
        <v>0.28345486800777348</v>
      </c>
      <c r="AQ103" s="32">
        <v>4022.6</v>
      </c>
      <c r="AR103" s="32">
        <f t="shared" si="27"/>
        <v>210.58920980124722</v>
      </c>
      <c r="AS103" s="32">
        <f t="shared" si="34"/>
        <v>450</v>
      </c>
      <c r="AT103" s="32">
        <f t="shared" si="35"/>
        <v>170.76391697340279</v>
      </c>
      <c r="AU103" s="32">
        <f t="shared" si="28"/>
        <v>1176.5641512258387</v>
      </c>
      <c r="AV103" s="32">
        <v>473.2</v>
      </c>
      <c r="AW103" s="32">
        <f t="shared" si="29"/>
        <v>2819.9357017536672</v>
      </c>
      <c r="AX103" s="32">
        <f t="shared" si="36"/>
        <v>7554</v>
      </c>
      <c r="AY103" s="32">
        <f t="shared" si="37"/>
        <v>3672.4747362500407</v>
      </c>
      <c r="AZ103" s="32">
        <f t="shared" si="30"/>
        <v>2430.85468315861</v>
      </c>
      <c r="BA103" s="32">
        <v>7572</v>
      </c>
    </row>
    <row r="104" spans="1:53" x14ac:dyDescent="0.35">
      <c r="A104" s="31" t="s">
        <v>198</v>
      </c>
      <c r="B104" s="28" t="s">
        <v>35</v>
      </c>
      <c r="C104" s="20" t="s">
        <v>36</v>
      </c>
      <c r="D104" s="40">
        <v>1</v>
      </c>
      <c r="E104" s="32">
        <v>221.47767622336346</v>
      </c>
      <c r="F104" s="32">
        <v>221.15780340632031</v>
      </c>
      <c r="G104" s="32">
        <v>16.420225139999999</v>
      </c>
      <c r="H104" s="33">
        <v>86.591593136701277</v>
      </c>
      <c r="I104" s="34">
        <f>D104/E104</f>
        <v>4.5151277413236239E-3</v>
      </c>
      <c r="J104" s="36">
        <v>3.5132955474775649</v>
      </c>
      <c r="K104" s="34">
        <v>0.7</v>
      </c>
      <c r="L104" s="36">
        <v>5.1963440738339219</v>
      </c>
      <c r="M104" s="34">
        <v>0.7</v>
      </c>
      <c r="N104" s="36">
        <v>4.1247559903295645</v>
      </c>
      <c r="O104" s="34">
        <v>0.56736231810017135</v>
      </c>
      <c r="P104" s="36">
        <f t="shared" si="26"/>
        <v>0.91116960396547952</v>
      </c>
      <c r="Q104" s="37">
        <v>1.28422114329265</v>
      </c>
      <c r="R104" s="39">
        <v>30.927148430197359</v>
      </c>
      <c r="S104" s="38">
        <v>0.2143754898654858</v>
      </c>
      <c r="T104" s="39">
        <v>206.20999846740105</v>
      </c>
      <c r="U104" s="38">
        <v>0.30028413666067788</v>
      </c>
      <c r="V104" s="38">
        <f>VLOOKUP(B104,[3]Sheet11!$A:$C,2,FALSE)</f>
        <v>0.26656999770038581</v>
      </c>
      <c r="W104" s="38">
        <f>VLOOKUP(B104,[3]Sheet11!$A:$C,3,FALSE)</f>
        <v>0.20431441156356459</v>
      </c>
      <c r="X104" s="38">
        <v>0.23</v>
      </c>
      <c r="Y104" s="38">
        <v>6.6326530612244902E-2</v>
      </c>
      <c r="Z104" s="20">
        <v>17.699806881396501</v>
      </c>
      <c r="AA104" s="83">
        <v>0.96790718018560462</v>
      </c>
      <c r="AB104" s="20">
        <v>47.832312463361255</v>
      </c>
      <c r="AC104" s="37">
        <v>3.558769997776746E-3</v>
      </c>
      <c r="AD104" s="20">
        <v>25.143966739613759</v>
      </c>
      <c r="AE104" s="35">
        <v>0.20843102720858178</v>
      </c>
      <c r="AF104" s="20">
        <v>85.196115199345726</v>
      </c>
      <c r="AG104" s="20">
        <v>76.043605696469626</v>
      </c>
      <c r="AH104" s="20">
        <v>100.28375417043263</v>
      </c>
      <c r="AI104" s="20">
        <v>30.946667553754772</v>
      </c>
      <c r="AJ104" s="20">
        <v>0.25200174124244207</v>
      </c>
      <c r="AK104" s="40">
        <v>23.982954599463103</v>
      </c>
      <c r="AL104" s="60">
        <v>1.0135000000000001</v>
      </c>
      <c r="AM104" s="32">
        <f t="shared" si="31"/>
        <v>1752</v>
      </c>
      <c r="AN104" s="32">
        <f t="shared" si="32"/>
        <v>25.691139680263056</v>
      </c>
      <c r="AO104" s="39">
        <f t="shared" si="33"/>
        <v>879.83111365717502</v>
      </c>
      <c r="AP104" s="38">
        <v>0.28345486800777348</v>
      </c>
      <c r="AQ104" s="32">
        <v>4022.6</v>
      </c>
      <c r="AR104" s="32">
        <f t="shared" si="27"/>
        <v>6.5539200595123113</v>
      </c>
      <c r="AS104" s="32">
        <f t="shared" si="34"/>
        <v>428</v>
      </c>
      <c r="AT104" s="32">
        <f t="shared" si="35"/>
        <v>7.822489594986795</v>
      </c>
      <c r="AU104" s="32">
        <f t="shared" si="28"/>
        <v>612.10739044717445</v>
      </c>
      <c r="AV104" s="32">
        <v>473.2</v>
      </c>
      <c r="AW104" s="32">
        <f t="shared" si="29"/>
        <v>87.761539063189105</v>
      </c>
      <c r="AX104" s="32">
        <f t="shared" si="36"/>
        <v>7180</v>
      </c>
      <c r="AY104" s="32">
        <f t="shared" si="37"/>
        <v>168.23164941011694</v>
      </c>
      <c r="AZ104" s="32">
        <f t="shared" si="30"/>
        <v>1264.6519232412875</v>
      </c>
      <c r="BA104" s="32">
        <v>7572</v>
      </c>
    </row>
    <row r="105" spans="1:53" x14ac:dyDescent="0.35">
      <c r="A105" s="31" t="s">
        <v>191</v>
      </c>
      <c r="B105" s="20" t="s">
        <v>37</v>
      </c>
      <c r="C105" s="20" t="s">
        <v>36</v>
      </c>
      <c r="D105" s="40">
        <v>1</v>
      </c>
      <c r="E105" s="32">
        <v>368.7546141754591</v>
      </c>
      <c r="F105" s="32">
        <v>363.6740871130491</v>
      </c>
      <c r="G105" s="32">
        <v>80.288051030000005</v>
      </c>
      <c r="H105" s="33">
        <v>119.38848968031274</v>
      </c>
      <c r="I105" s="34">
        <v>0.41</v>
      </c>
      <c r="J105" s="36">
        <v>3.9411024409270823</v>
      </c>
      <c r="K105" s="34">
        <v>0.7</v>
      </c>
      <c r="L105" s="36">
        <v>5.7509521796172027</v>
      </c>
      <c r="M105" s="34">
        <v>0.7</v>
      </c>
      <c r="N105" s="36">
        <v>4.2734960177120165</v>
      </c>
      <c r="O105" s="34">
        <v>0.56736231810017135</v>
      </c>
      <c r="P105" s="36">
        <f t="shared" si="26"/>
        <v>1.2562785706957997</v>
      </c>
      <c r="Q105" s="37">
        <v>1.28422114329265</v>
      </c>
      <c r="R105" s="39">
        <v>36.634876840372534</v>
      </c>
      <c r="S105" s="38">
        <v>0.2143754898654858</v>
      </c>
      <c r="T105" s="39">
        <v>284.83074807341711</v>
      </c>
      <c r="U105" s="38">
        <v>0.30028413666067788</v>
      </c>
      <c r="V105" s="38">
        <f>VLOOKUP(B105,[3]Sheet11!$A:$C,2,FALSE)</f>
        <v>0.31948249567552262</v>
      </c>
      <c r="W105" s="38">
        <f>VLOOKUP(B105,[3]Sheet11!$A:$C,3,FALSE)</f>
        <v>0.16563974707130041</v>
      </c>
      <c r="X105" s="38">
        <v>0.17</v>
      </c>
      <c r="Y105" s="38">
        <v>5.1020408163265307E-2</v>
      </c>
      <c r="Z105" s="20">
        <v>18.699158252610061</v>
      </c>
      <c r="AA105" s="83">
        <v>0.88087929931771958</v>
      </c>
      <c r="AB105" s="20">
        <v>69.953490986396773</v>
      </c>
      <c r="AC105" s="37">
        <v>2.6104041518919224E-3</v>
      </c>
      <c r="AD105" s="20">
        <v>28.154158266379923</v>
      </c>
      <c r="AE105" s="35">
        <v>0.18022365205098381</v>
      </c>
      <c r="AF105" s="20">
        <v>50.682242276626035</v>
      </c>
      <c r="AG105" s="20">
        <v>11.825510761099334</v>
      </c>
      <c r="AH105" s="20">
        <v>217.21596082229829</v>
      </c>
      <c r="AI105" s="20">
        <v>37.792536944009797</v>
      </c>
      <c r="AJ105" s="20">
        <v>0.2</v>
      </c>
      <c r="AK105" s="40">
        <v>171.55523467805691</v>
      </c>
      <c r="AL105" s="60">
        <v>1.0135000000000001</v>
      </c>
      <c r="AM105" s="32">
        <f t="shared" si="31"/>
        <v>1752</v>
      </c>
      <c r="AN105" s="32">
        <f t="shared" si="32"/>
        <v>42.246765098076963</v>
      </c>
      <c r="AO105" s="39">
        <f t="shared" si="33"/>
        <v>1042.2074496104044</v>
      </c>
      <c r="AP105" s="38">
        <v>0.28345486800777348</v>
      </c>
      <c r="AQ105" s="32">
        <v>4022.6</v>
      </c>
      <c r="AR105" s="32">
        <f t="shared" si="27"/>
        <v>46.881600396976516</v>
      </c>
      <c r="AS105" s="32">
        <f t="shared" si="34"/>
        <v>428</v>
      </c>
      <c r="AT105" s="32">
        <f t="shared" si="35"/>
        <v>12.863379535297225</v>
      </c>
      <c r="AU105" s="32">
        <f t="shared" si="28"/>
        <v>725.07424707215262</v>
      </c>
      <c r="AV105" s="32">
        <v>473.2</v>
      </c>
      <c r="AW105" s="32">
        <f t="shared" si="29"/>
        <v>627.77717262700889</v>
      </c>
      <c r="AX105" s="32">
        <f t="shared" si="36"/>
        <v>7180</v>
      </c>
      <c r="AY105" s="32">
        <f t="shared" si="37"/>
        <v>276.64179414163209</v>
      </c>
      <c r="AZ105" s="32">
        <f t="shared" si="30"/>
        <v>1498.0484721523085</v>
      </c>
      <c r="BA105" s="32">
        <v>7572</v>
      </c>
    </row>
    <row r="106" spans="1:53" x14ac:dyDescent="0.35">
      <c r="A106" s="31" t="s">
        <v>309</v>
      </c>
      <c r="B106" s="28" t="s">
        <v>38</v>
      </c>
      <c r="C106" s="20" t="s">
        <v>36</v>
      </c>
      <c r="D106" s="40">
        <v>1</v>
      </c>
      <c r="E106" s="32">
        <v>446.98155963525892</v>
      </c>
      <c r="F106" s="32">
        <v>446.98155963536016</v>
      </c>
      <c r="G106" s="48">
        <v>21.89300014086762</v>
      </c>
      <c r="H106" s="33">
        <v>134.77219710766295</v>
      </c>
      <c r="I106" s="34">
        <v>0.41</v>
      </c>
      <c r="J106" s="36">
        <v>4.1417694789036723</v>
      </c>
      <c r="K106" s="34">
        <v>0.7</v>
      </c>
      <c r="L106" s="36">
        <v>6.0110965754401917</v>
      </c>
      <c r="M106" s="34">
        <v>0.7</v>
      </c>
      <c r="N106" s="36">
        <v>4.3432639928905532</v>
      </c>
      <c r="O106" s="34">
        <v>0.56736231810017135</v>
      </c>
      <c r="P106" s="36">
        <f t="shared" si="26"/>
        <v>1.4181553314336548</v>
      </c>
      <c r="Q106" s="37">
        <v>1.28422114329265</v>
      </c>
      <c r="R106" s="39">
        <v>30.596599653391316</v>
      </c>
      <c r="S106" s="38">
        <v>0.2143754898654858</v>
      </c>
      <c r="T106" s="39">
        <v>177.34568398347719</v>
      </c>
      <c r="U106" s="38">
        <v>0.30028413666067788</v>
      </c>
      <c r="V106" s="38">
        <f>VLOOKUP(B106,[3]Sheet11!$A:$C,2,FALSE)</f>
        <v>0.36451597304342859</v>
      </c>
      <c r="W106" s="38">
        <f>VLOOKUP(B106,[3]Sheet11!$A:$C,3,FALSE)</f>
        <v>0.22769336693289546</v>
      </c>
      <c r="X106" s="38">
        <v>0.28000000000000003</v>
      </c>
      <c r="Y106" s="38">
        <v>8.4183673469387765E-2</v>
      </c>
      <c r="Z106" s="20">
        <v>15.48981406891907</v>
      </c>
      <c r="AA106" s="83">
        <v>1.3364696821643829</v>
      </c>
      <c r="AB106" s="20">
        <v>59.312814599204259</v>
      </c>
      <c r="AC106" s="37">
        <v>0.12723727277855948</v>
      </c>
      <c r="AD106" s="20">
        <v>27.456559139262065</v>
      </c>
      <c r="AE106" s="35">
        <v>0.22122654769657907</v>
      </c>
      <c r="AF106" s="20">
        <v>250.04148445996384</v>
      </c>
      <c r="AG106" s="20">
        <v>159.20247852857821</v>
      </c>
      <c r="AH106" s="20">
        <v>392.712126901462</v>
      </c>
      <c r="AI106" s="20">
        <v>36.389231504964492</v>
      </c>
      <c r="AJ106" s="20">
        <v>0.21629431923673803</v>
      </c>
      <c r="AK106" s="40">
        <v>34.259077148684405</v>
      </c>
      <c r="AL106" s="60">
        <v>1.0135000000000001</v>
      </c>
      <c r="AM106" s="32">
        <f t="shared" si="31"/>
        <v>1752</v>
      </c>
      <c r="AN106" s="32">
        <f t="shared" si="32"/>
        <v>51.924307016180521</v>
      </c>
      <c r="AO106" s="39">
        <f t="shared" si="33"/>
        <v>870.4274953743037</v>
      </c>
      <c r="AP106" s="38">
        <v>0.28345486800777348</v>
      </c>
      <c r="AQ106" s="32">
        <v>4022.6</v>
      </c>
      <c r="AR106" s="32">
        <f t="shared" si="27"/>
        <v>9.3621180832393787</v>
      </c>
      <c r="AS106" s="32">
        <f t="shared" si="34"/>
        <v>428</v>
      </c>
      <c r="AT106" s="32">
        <f t="shared" si="35"/>
        <v>15.810016854682916</v>
      </c>
      <c r="AU106" s="32">
        <f t="shared" si="28"/>
        <v>605.56519824853331</v>
      </c>
      <c r="AV106" s="32">
        <v>473.2</v>
      </c>
      <c r="AW106" s="32">
        <f t="shared" si="29"/>
        <v>125.36525993842244</v>
      </c>
      <c r="AX106" s="32">
        <f t="shared" si="36"/>
        <v>7180</v>
      </c>
      <c r="AY106" s="32">
        <f t="shared" si="37"/>
        <v>340.01262390551574</v>
      </c>
      <c r="AZ106" s="32">
        <f t="shared" si="30"/>
        <v>1251.1353474322918</v>
      </c>
      <c r="BA106" s="32">
        <v>7572</v>
      </c>
    </row>
    <row r="107" spans="1:53" x14ac:dyDescent="0.35">
      <c r="A107" s="31" t="s">
        <v>188</v>
      </c>
      <c r="B107" s="28" t="s">
        <v>39</v>
      </c>
      <c r="C107" s="20" t="s">
        <v>36</v>
      </c>
      <c r="D107" s="40">
        <v>1</v>
      </c>
      <c r="E107" s="32">
        <v>461.13749016650792</v>
      </c>
      <c r="F107" s="32">
        <v>461.13751092851862</v>
      </c>
      <c r="G107" s="32">
        <v>41.96052933</v>
      </c>
      <c r="H107" s="33">
        <v>137.44565908819811</v>
      </c>
      <c r="I107" s="34">
        <v>0.41</v>
      </c>
      <c r="J107" s="36">
        <v>4.1766424573004919</v>
      </c>
      <c r="K107" s="34">
        <v>0.7</v>
      </c>
      <c r="L107" s="36">
        <v>6.0563058434249406</v>
      </c>
      <c r="M107" s="34">
        <v>0.7</v>
      </c>
      <c r="N107" s="36">
        <v>4.3553886403449837</v>
      </c>
      <c r="O107" s="34">
        <v>0.56736231810017135</v>
      </c>
      <c r="P107" s="36">
        <f t="shared" si="26"/>
        <v>1.4462871304430036</v>
      </c>
      <c r="Q107" s="37">
        <v>1.28422114329265</v>
      </c>
      <c r="R107" s="39">
        <v>33.817192340522361</v>
      </c>
      <c r="S107" s="38">
        <v>0.2143754898654858</v>
      </c>
      <c r="T107" s="39">
        <v>229.17574078744917</v>
      </c>
      <c r="U107" s="38">
        <v>0.30028413666067788</v>
      </c>
      <c r="V107" s="38">
        <f>VLOOKUP(B107,[3]Sheet11!$A:$C,2,FALSE)</f>
        <v>0.3511239828989105</v>
      </c>
      <c r="W107" s="38">
        <f>VLOOKUP(B107,[3]Sheet11!$A:$C,3,FALSE)</f>
        <v>0.19851952850977911</v>
      </c>
      <c r="X107" s="38">
        <v>0.24</v>
      </c>
      <c r="Y107" s="38">
        <v>6.3775510204081634E-2</v>
      </c>
      <c r="Z107" s="20">
        <v>17.639915181250451</v>
      </c>
      <c r="AA107" s="83">
        <v>1.203635516153482</v>
      </c>
      <c r="AB107" s="20">
        <v>54.666386473061529</v>
      </c>
      <c r="AC107" s="37">
        <v>7.2569653232462455E-3</v>
      </c>
      <c r="AD107" s="20">
        <v>27.948470709976736</v>
      </c>
      <c r="AE107" s="35">
        <v>0.21031060358156117</v>
      </c>
      <c r="AF107" s="20">
        <v>29.682114420402048</v>
      </c>
      <c r="AG107" s="20">
        <v>3.9314920975929453</v>
      </c>
      <c r="AH107" s="20">
        <v>224.0950495627979</v>
      </c>
      <c r="AI107" s="20">
        <v>40.18955825527847</v>
      </c>
      <c r="AJ107" s="20">
        <v>0.21700346128422859</v>
      </c>
      <c r="AK107" s="40">
        <v>76.743157013789983</v>
      </c>
      <c r="AL107" s="60">
        <v>1.0135000000000001</v>
      </c>
      <c r="AM107" s="32">
        <f t="shared" si="31"/>
        <v>1752</v>
      </c>
      <c r="AN107" s="32">
        <f t="shared" si="32"/>
        <v>53.568755081670496</v>
      </c>
      <c r="AO107" s="39">
        <f t="shared" si="33"/>
        <v>962.04854013211741</v>
      </c>
      <c r="AP107" s="38">
        <v>0.28345486800777348</v>
      </c>
      <c r="AQ107" s="32">
        <v>4022.6</v>
      </c>
      <c r="AR107" s="32">
        <f t="shared" si="27"/>
        <v>20.971916287338544</v>
      </c>
      <c r="AS107" s="32">
        <f t="shared" si="34"/>
        <v>428</v>
      </c>
      <c r="AT107" s="32">
        <f t="shared" si="35"/>
        <v>16.310721690742554</v>
      </c>
      <c r="AU107" s="32">
        <f t="shared" si="28"/>
        <v>669.30688429056772</v>
      </c>
      <c r="AV107" s="32">
        <v>473.2</v>
      </c>
      <c r="AW107" s="32">
        <f t="shared" si="29"/>
        <v>280.82851694381981</v>
      </c>
      <c r="AX107" s="32">
        <f t="shared" si="36"/>
        <v>7180</v>
      </c>
      <c r="AY107" s="32">
        <f t="shared" si="37"/>
        <v>350.78085816330486</v>
      </c>
      <c r="AZ107" s="32">
        <f t="shared" si="30"/>
        <v>1382.8296336012772</v>
      </c>
      <c r="BA107" s="32">
        <v>7572</v>
      </c>
    </row>
    <row r="108" spans="1:53" x14ac:dyDescent="0.35">
      <c r="A108" s="31" t="s">
        <v>201</v>
      </c>
      <c r="B108" s="28" t="s">
        <v>40</v>
      </c>
      <c r="C108" s="20" t="s">
        <v>36</v>
      </c>
      <c r="D108" s="40">
        <v>1</v>
      </c>
      <c r="E108" s="32">
        <v>480.03921130106647</v>
      </c>
      <c r="F108" s="32">
        <v>504.62127217952622</v>
      </c>
      <c r="G108" s="32">
        <v>43.206752780000002</v>
      </c>
      <c r="H108" s="33">
        <v>140.96853482267701</v>
      </c>
      <c r="I108" s="34">
        <v>0.41</v>
      </c>
      <c r="J108" s="36">
        <v>4.222595296831269</v>
      </c>
      <c r="K108" s="34">
        <v>0.7</v>
      </c>
      <c r="L108" s="36">
        <v>6.1158790239364293</v>
      </c>
      <c r="M108" s="34">
        <v>0.7</v>
      </c>
      <c r="N108" s="36">
        <v>4.3713655371990674</v>
      </c>
      <c r="O108" s="34">
        <v>0.56736231810017135</v>
      </c>
      <c r="P108" s="36">
        <f t="shared" si="26"/>
        <v>1.4833569795071875</v>
      </c>
      <c r="Q108" s="37">
        <v>1.28422114329265</v>
      </c>
      <c r="R108" s="39">
        <v>33.623327456699379</v>
      </c>
      <c r="S108" s="38">
        <v>0.2143754898654858</v>
      </c>
      <c r="T108" s="39">
        <v>251.16380482615253</v>
      </c>
      <c r="U108" s="38">
        <v>0.30028413666067788</v>
      </c>
      <c r="V108" s="38">
        <f>VLOOKUP(B108,[3]Sheet11!$A:$C,2,FALSE)</f>
        <v>0.20044875743925666</v>
      </c>
      <c r="W108" s="38">
        <f>VLOOKUP(B108,[3]Sheet11!$A:$C,3,FALSE)</f>
        <v>0.22897066661957374</v>
      </c>
      <c r="X108" s="38">
        <v>0.17</v>
      </c>
      <c r="Y108" s="38">
        <v>4.5918367346938785E-2</v>
      </c>
      <c r="Z108" s="20">
        <v>19.417498799653639</v>
      </c>
      <c r="AA108" s="83">
        <v>0.6459594370743319</v>
      </c>
      <c r="AB108" s="20">
        <v>57.445077027286821</v>
      </c>
      <c r="AC108" s="37">
        <v>5.6425010760883687E-2</v>
      </c>
      <c r="AD108" s="20">
        <v>22.161379129727727</v>
      </c>
      <c r="AE108" s="35">
        <v>0.20775477688188257</v>
      </c>
      <c r="AF108" s="20">
        <v>95.958973724225942</v>
      </c>
      <c r="AG108" s="20">
        <v>87.175166650893715</v>
      </c>
      <c r="AH108" s="20">
        <v>113.85924121436018</v>
      </c>
      <c r="AI108" s="20">
        <v>44.802468666851595</v>
      </c>
      <c r="AJ108" s="20">
        <v>0.21810974643121403</v>
      </c>
      <c r="AK108" s="40">
        <v>79.578780897018788</v>
      </c>
      <c r="AL108" s="60">
        <v>1.0135000000000001</v>
      </c>
      <c r="AM108" s="32">
        <f t="shared" si="31"/>
        <v>1752</v>
      </c>
      <c r="AN108" s="32">
        <f t="shared" si="32"/>
        <v>58.620113735610353</v>
      </c>
      <c r="AO108" s="39">
        <f t="shared" si="33"/>
        <v>956.53337416012471</v>
      </c>
      <c r="AP108" s="38">
        <v>0.28345486800777348</v>
      </c>
      <c r="AQ108" s="32">
        <v>4022.6</v>
      </c>
      <c r="AR108" s="32">
        <f t="shared" si="27"/>
        <v>21.746818819570393</v>
      </c>
      <c r="AS108" s="32">
        <f t="shared" si="34"/>
        <v>428</v>
      </c>
      <c r="AT108" s="32">
        <f t="shared" si="35"/>
        <v>17.848769476973985</v>
      </c>
      <c r="AU108" s="32">
        <f t="shared" si="28"/>
        <v>665.46992763082073</v>
      </c>
      <c r="AV108" s="32">
        <v>473.2</v>
      </c>
      <c r="AW108" s="32">
        <f t="shared" si="29"/>
        <v>291.20499975641155</v>
      </c>
      <c r="AX108" s="32">
        <f t="shared" si="36"/>
        <v>7180</v>
      </c>
      <c r="AY108" s="32">
        <f t="shared" si="37"/>
        <v>383.85834747247782</v>
      </c>
      <c r="AZ108" s="32">
        <f t="shared" si="30"/>
        <v>1374.9022425995161</v>
      </c>
      <c r="BA108" s="32">
        <v>7572</v>
      </c>
    </row>
    <row r="109" spans="1:53" x14ac:dyDescent="0.35">
      <c r="A109" s="31" t="s">
        <v>213</v>
      </c>
      <c r="B109" s="28" t="s">
        <v>41</v>
      </c>
      <c r="C109" s="20" t="s">
        <v>36</v>
      </c>
      <c r="D109" s="40">
        <v>1</v>
      </c>
      <c r="E109" s="32">
        <v>491.83911277367366</v>
      </c>
      <c r="F109" s="32">
        <v>491.83907494797978</v>
      </c>
      <c r="G109" s="32">
        <v>34.283855440000004</v>
      </c>
      <c r="H109" s="33">
        <v>143.14177083269499</v>
      </c>
      <c r="I109" s="34">
        <v>0.41</v>
      </c>
      <c r="J109" s="36">
        <v>4.2509432639915801</v>
      </c>
      <c r="K109" s="34">
        <v>0.7</v>
      </c>
      <c r="L109" s="36">
        <v>6.1526292788068364</v>
      </c>
      <c r="M109" s="34">
        <v>0.7</v>
      </c>
      <c r="N109" s="36">
        <v>4.38122156681482</v>
      </c>
      <c r="O109" s="34">
        <v>0.56736231810017135</v>
      </c>
      <c r="P109" s="36">
        <f t="shared" si="26"/>
        <v>1.5062250954852074</v>
      </c>
      <c r="Q109" s="37">
        <v>1.28422114329265</v>
      </c>
      <c r="R109" s="39">
        <v>32.690249845004139</v>
      </c>
      <c r="S109" s="38">
        <v>0.2143754898654858</v>
      </c>
      <c r="T109" s="39">
        <v>240.30983912115323</v>
      </c>
      <c r="U109" s="38">
        <v>0.30028413666067788</v>
      </c>
      <c r="V109" s="38">
        <f>VLOOKUP(B109,[3]Sheet11!$A:$C,2,FALSE)</f>
        <v>0.30145222853213749</v>
      </c>
      <c r="W109" s="38">
        <f>VLOOKUP(B109,[3]Sheet11!$A:$C,3,FALSE)</f>
        <v>0.1716702325127695</v>
      </c>
      <c r="X109" s="38">
        <v>0.12</v>
      </c>
      <c r="Y109" s="38">
        <v>3.3163265306122451E-2</v>
      </c>
      <c r="Z109" s="20">
        <v>17.989781011093388</v>
      </c>
      <c r="AA109" s="83">
        <v>0.88003451731957139</v>
      </c>
      <c r="AB109" s="20">
        <v>52.534084470543526</v>
      </c>
      <c r="AC109" s="37">
        <v>1.7670871103699752E-3</v>
      </c>
      <c r="AD109" s="20">
        <v>24.426872555074461</v>
      </c>
      <c r="AE109" s="35">
        <v>0.18469695049994334</v>
      </c>
      <c r="AF109" s="20">
        <v>180.51587035994433</v>
      </c>
      <c r="AG109" s="20">
        <v>156.15017709177488</v>
      </c>
      <c r="AH109" s="20">
        <v>201.74145887079678</v>
      </c>
      <c r="AI109" s="20">
        <v>49.127198085834117</v>
      </c>
      <c r="AJ109" s="20">
        <v>0.26757975002955031</v>
      </c>
      <c r="AK109" s="40">
        <v>59.738314739113335</v>
      </c>
      <c r="AL109" s="60">
        <v>1.0135000000000001</v>
      </c>
      <c r="AM109" s="32">
        <f t="shared" si="31"/>
        <v>1752</v>
      </c>
      <c r="AN109" s="32">
        <f t="shared" si="32"/>
        <v>57.135249944062373</v>
      </c>
      <c r="AO109" s="39">
        <f t="shared" si="33"/>
        <v>929.98871175520605</v>
      </c>
      <c r="AP109" s="38">
        <v>0.28345486800777348</v>
      </c>
      <c r="AQ109" s="32">
        <v>4022.6</v>
      </c>
      <c r="AR109" s="32">
        <f t="shared" si="27"/>
        <v>16.324933513358676</v>
      </c>
      <c r="AS109" s="32">
        <f t="shared" si="34"/>
        <v>428</v>
      </c>
      <c r="AT109" s="32">
        <f t="shared" si="35"/>
        <v>17.396655179830518</v>
      </c>
      <c r="AU109" s="32">
        <f t="shared" si="28"/>
        <v>647.00253794345508</v>
      </c>
      <c r="AV109" s="32">
        <v>473.2</v>
      </c>
      <c r="AW109" s="32">
        <f t="shared" si="29"/>
        <v>218.60219185267306</v>
      </c>
      <c r="AX109" s="32">
        <f t="shared" si="36"/>
        <v>7180</v>
      </c>
      <c r="AY109" s="32">
        <f t="shared" si="37"/>
        <v>374.135108725176</v>
      </c>
      <c r="AZ109" s="32">
        <f t="shared" si="30"/>
        <v>1336.7474673919965</v>
      </c>
      <c r="BA109" s="32">
        <v>7572</v>
      </c>
    </row>
    <row r="110" spans="1:53" x14ac:dyDescent="0.35">
      <c r="A110" s="31" t="s">
        <v>197</v>
      </c>
      <c r="B110" s="28" t="s">
        <v>42</v>
      </c>
      <c r="C110" s="20" t="s">
        <v>36</v>
      </c>
      <c r="D110" s="40">
        <v>1</v>
      </c>
      <c r="E110" s="32">
        <v>500.51103195065724</v>
      </c>
      <c r="F110" s="32">
        <v>503.35208114481054</v>
      </c>
      <c r="G110" s="32">
        <v>17.94573784</v>
      </c>
      <c r="H110" s="33">
        <v>144.72663300928915</v>
      </c>
      <c r="I110" s="34">
        <v>0.41</v>
      </c>
      <c r="J110" s="36">
        <v>4.2716164079707006</v>
      </c>
      <c r="K110" s="34">
        <v>0.7</v>
      </c>
      <c r="L110" s="36">
        <v>6.1794299063759617</v>
      </c>
      <c r="M110" s="34">
        <v>0.7</v>
      </c>
      <c r="N110" s="36">
        <v>4.3884092116345235</v>
      </c>
      <c r="O110" s="34">
        <v>0.56736231810017135</v>
      </c>
      <c r="P110" s="36">
        <f t="shared" si="26"/>
        <v>1.5229019828073684</v>
      </c>
      <c r="Q110" s="37">
        <v>1.28422114329265</v>
      </c>
      <c r="R110" s="39">
        <v>35.645619652392156</v>
      </c>
      <c r="S110" s="38">
        <v>0.2143754898654858</v>
      </c>
      <c r="T110" s="39">
        <v>275.14227259597357</v>
      </c>
      <c r="U110" s="38">
        <v>0.30028413666067788</v>
      </c>
      <c r="V110" s="38">
        <f>VLOOKUP(B110,[3]Sheet11!$A:$C,2,FALSE)</f>
        <v>0.23303534839953252</v>
      </c>
      <c r="W110" s="38">
        <f>VLOOKUP(B110,[3]Sheet11!$A:$C,3,FALSE)</f>
        <v>0.23479187064343068</v>
      </c>
      <c r="X110" s="38">
        <v>0.2</v>
      </c>
      <c r="Y110" s="38">
        <v>5.8673469387755105E-2</v>
      </c>
      <c r="Z110" s="20">
        <v>19.335071637755551</v>
      </c>
      <c r="AA110" s="83">
        <v>0.68586295839383704</v>
      </c>
      <c r="AB110" s="20">
        <v>49.844384555818571</v>
      </c>
      <c r="AC110" s="37">
        <v>2.5170581375287826E-3</v>
      </c>
      <c r="AD110" s="20">
        <v>26.07222177669356</v>
      </c>
      <c r="AE110" s="35">
        <v>0.23248015680043552</v>
      </c>
      <c r="AF110" s="20">
        <v>82.842952654219999</v>
      </c>
      <c r="AG110" s="20">
        <v>72.696984497256054</v>
      </c>
      <c r="AH110" s="20">
        <v>95.64174740007229</v>
      </c>
      <c r="AI110" s="20">
        <v>40.753836354219942</v>
      </c>
      <c r="AJ110" s="20">
        <v>0.21107563516157521</v>
      </c>
      <c r="AK110" s="40">
        <v>26.775258372932747</v>
      </c>
      <c r="AL110" s="60">
        <v>1.0135000000000001</v>
      </c>
      <c r="AM110" s="32">
        <f t="shared" si="31"/>
        <v>1752</v>
      </c>
      <c r="AN110" s="32">
        <f t="shared" si="32"/>
        <v>58.472676188069187</v>
      </c>
      <c r="AO110" s="39">
        <f t="shared" si="33"/>
        <v>1014.0645622905926</v>
      </c>
      <c r="AP110" s="38">
        <v>0.28345486800777348</v>
      </c>
      <c r="AQ110" s="32">
        <v>4022.6</v>
      </c>
      <c r="AR110" s="32">
        <f t="shared" si="27"/>
        <v>7.3169843282327429</v>
      </c>
      <c r="AS110" s="32">
        <f t="shared" si="34"/>
        <v>428</v>
      </c>
      <c r="AT110" s="32">
        <f t="shared" si="35"/>
        <v>17.803877397607138</v>
      </c>
      <c r="AU110" s="32">
        <f t="shared" si="28"/>
        <v>705.49495617236391</v>
      </c>
      <c r="AV110" s="32">
        <v>473.2</v>
      </c>
      <c r="AW110" s="32">
        <f t="shared" si="29"/>
        <v>97.97949930971906</v>
      </c>
      <c r="AX110" s="32">
        <f t="shared" si="36"/>
        <v>7180</v>
      </c>
      <c r="AY110" s="32">
        <f t="shared" si="37"/>
        <v>382.89289159482803</v>
      </c>
      <c r="AZ110" s="32">
        <f t="shared" si="30"/>
        <v>1457.596439913277</v>
      </c>
      <c r="BA110" s="32">
        <v>7572</v>
      </c>
    </row>
    <row r="111" spans="1:53" x14ac:dyDescent="0.35">
      <c r="A111" s="31" t="s">
        <v>310</v>
      </c>
      <c r="B111" s="28" t="s">
        <v>43</v>
      </c>
      <c r="C111" s="20" t="s">
        <v>36</v>
      </c>
      <c r="D111" s="40">
        <v>1</v>
      </c>
      <c r="E111" s="32">
        <v>533.38523170940039</v>
      </c>
      <c r="F111" s="32">
        <v>537.21136142455202</v>
      </c>
      <c r="G111" s="48">
        <v>26.289904547577848</v>
      </c>
      <c r="H111" s="33">
        <v>150.64463796786811</v>
      </c>
      <c r="I111" s="34">
        <v>0.41</v>
      </c>
      <c r="J111" s="36">
        <v>4.3488116179925385</v>
      </c>
      <c r="K111" s="34">
        <v>0.7</v>
      </c>
      <c r="L111" s="36">
        <v>6.2795056411555965</v>
      </c>
      <c r="M111" s="34">
        <v>0.7</v>
      </c>
      <c r="N111" s="36">
        <v>4.4152484651113904</v>
      </c>
      <c r="O111" s="34">
        <v>0.56736231810017135</v>
      </c>
      <c r="P111" s="36">
        <f t="shared" si="26"/>
        <v>1.5851748437057855</v>
      </c>
      <c r="Q111" s="37">
        <v>1.28422114329265</v>
      </c>
      <c r="R111" s="39">
        <v>40.450000000000003</v>
      </c>
      <c r="S111" s="38">
        <v>0.2143754898654858</v>
      </c>
      <c r="T111" s="39">
        <v>244.30999999999997</v>
      </c>
      <c r="U111" s="38">
        <v>0.30028413666067788</v>
      </c>
      <c r="V111" s="38">
        <f>VLOOKUP(B111,[3]Sheet11!$A:$C,2,FALSE)</f>
        <v>0.12631430155813372</v>
      </c>
      <c r="W111" s="38">
        <f>VLOOKUP(B111,[3]Sheet11!$A:$C,3,FALSE)</f>
        <v>0.40170228053849621</v>
      </c>
      <c r="X111" s="38">
        <v>0.01</v>
      </c>
      <c r="Y111" s="38">
        <v>0</v>
      </c>
      <c r="Z111" s="20">
        <v>24.72681875142597</v>
      </c>
      <c r="AA111" s="83">
        <v>1.6003352962225994</v>
      </c>
      <c r="AB111" s="20">
        <v>34.473310937590135</v>
      </c>
      <c r="AC111" s="37">
        <v>0.18501951741756098</v>
      </c>
      <c r="AD111" s="20">
        <v>22.453813470828631</v>
      </c>
      <c r="AE111" s="35">
        <v>0.18872768858424308</v>
      </c>
      <c r="AF111" s="20">
        <v>298.37569861823857</v>
      </c>
      <c r="AG111" s="20">
        <v>189.9770786248296</v>
      </c>
      <c r="AH111" s="20">
        <v>468.62525821726223</v>
      </c>
      <c r="AI111" s="20">
        <v>44.522630008464589</v>
      </c>
      <c r="AJ111" s="20">
        <v>0.22</v>
      </c>
      <c r="AK111" s="40">
        <v>42.984602121193788</v>
      </c>
      <c r="AL111" s="60">
        <v>1.0135000000000001</v>
      </c>
      <c r="AM111" s="32">
        <f t="shared" si="31"/>
        <v>1752</v>
      </c>
      <c r="AN111" s="32">
        <f t="shared" si="32"/>
        <v>62.405992063619955</v>
      </c>
      <c r="AO111" s="39">
        <f t="shared" si="33"/>
        <v>1150.7419970437159</v>
      </c>
      <c r="AP111" s="38">
        <v>0.28345486800777348</v>
      </c>
      <c r="AQ111" s="32">
        <v>4022.6</v>
      </c>
      <c r="AR111" s="32">
        <f t="shared" si="27"/>
        <v>11.746577967443349</v>
      </c>
      <c r="AS111" s="32">
        <f t="shared" si="34"/>
        <v>428</v>
      </c>
      <c r="AT111" s="32">
        <f t="shared" si="35"/>
        <v>19.001501282464599</v>
      </c>
      <c r="AU111" s="32">
        <f t="shared" si="28"/>
        <v>800.58282772079701</v>
      </c>
      <c r="AV111" s="32">
        <v>473.2</v>
      </c>
      <c r="AW111" s="32">
        <f t="shared" si="29"/>
        <v>157.29483298355746</v>
      </c>
      <c r="AX111" s="32">
        <f t="shared" si="36"/>
        <v>7180</v>
      </c>
      <c r="AY111" s="32">
        <f t="shared" si="37"/>
        <v>408.64917277309172</v>
      </c>
      <c r="AZ111" s="32">
        <f t="shared" si="30"/>
        <v>1654.0538941237148</v>
      </c>
      <c r="BA111" s="32">
        <v>7572</v>
      </c>
    </row>
    <row r="112" spans="1:53" x14ac:dyDescent="0.35">
      <c r="A112" s="31" t="s">
        <v>190</v>
      </c>
      <c r="B112" s="28" t="s">
        <v>44</v>
      </c>
      <c r="C112" s="20" t="s">
        <v>36</v>
      </c>
      <c r="D112" s="40">
        <v>1</v>
      </c>
      <c r="E112" s="32">
        <v>577.20921519982835</v>
      </c>
      <c r="F112" s="32">
        <v>577.20921519982835</v>
      </c>
      <c r="G112" s="32">
        <v>21.25385666</v>
      </c>
      <c r="H112" s="33">
        <v>158.32802983662035</v>
      </c>
      <c r="I112" s="34">
        <v>0.41</v>
      </c>
      <c r="J112" s="36">
        <v>4.4490347595984936</v>
      </c>
      <c r="K112" s="34">
        <v>0.7</v>
      </c>
      <c r="L112" s="36">
        <v>6.4094347460223613</v>
      </c>
      <c r="M112" s="34">
        <v>0.7</v>
      </c>
      <c r="N112" s="36">
        <v>4.4500940766596857</v>
      </c>
      <c r="O112" s="34">
        <v>0.56736231810017135</v>
      </c>
      <c r="P112" s="36">
        <f t="shared" si="26"/>
        <v>1.6660241833767897</v>
      </c>
      <c r="Q112" s="37">
        <v>1.28422114329265</v>
      </c>
      <c r="R112" s="39">
        <v>30.950492667548488</v>
      </c>
      <c r="S112" s="38">
        <v>0.2143754898654858</v>
      </c>
      <c r="T112" s="39">
        <v>211.77538189371495</v>
      </c>
      <c r="U112" s="38">
        <v>0.30028413666067788</v>
      </c>
      <c r="V112" s="38">
        <f>VLOOKUP(B112,[3]Sheet11!$A:$C,2,FALSE)</f>
        <v>0.22771052840286571</v>
      </c>
      <c r="W112" s="38">
        <f>VLOOKUP(B112,[3]Sheet11!$A:$C,3,FALSE)</f>
        <v>0.20643290882630391</v>
      </c>
      <c r="X112" s="38">
        <v>0.17</v>
      </c>
      <c r="Y112" s="38">
        <v>4.5918367346938785E-2</v>
      </c>
      <c r="Z112" s="20">
        <v>15.244264299676139</v>
      </c>
      <c r="AA112" s="83">
        <v>1.3329884530712957</v>
      </c>
      <c r="AB112" s="20">
        <v>46.155436711648534</v>
      </c>
      <c r="AC112" s="37">
        <v>0.11557848340329302</v>
      </c>
      <c r="AD112" s="20">
        <v>24.009792079459217</v>
      </c>
      <c r="AE112" s="35">
        <v>0.22305830792923625</v>
      </c>
      <c r="AF112" s="20">
        <v>40.604763203587076</v>
      </c>
      <c r="AG112" s="20">
        <v>5.9868457159432671</v>
      </c>
      <c r="AH112" s="20">
        <v>275.39490293339026</v>
      </c>
      <c r="AI112" s="20">
        <v>44.784048528634308</v>
      </c>
      <c r="AJ112" s="20">
        <v>0.20634255569718774</v>
      </c>
      <c r="AK112" s="40">
        <v>33.02353603383164</v>
      </c>
      <c r="AL112" s="60">
        <v>1.0135000000000001</v>
      </c>
      <c r="AM112" s="32">
        <f t="shared" si="31"/>
        <v>1752</v>
      </c>
      <c r="AN112" s="32">
        <f t="shared" si="32"/>
        <v>67.052404862192702</v>
      </c>
      <c r="AO112" s="39">
        <f t="shared" si="33"/>
        <v>880.49522229274737</v>
      </c>
      <c r="AP112" s="38">
        <v>0.28345486800777348</v>
      </c>
      <c r="AQ112" s="32">
        <v>4022.6</v>
      </c>
      <c r="AR112" s="32">
        <f t="shared" si="27"/>
        <v>9.0244767111806166</v>
      </c>
      <c r="AS112" s="32">
        <f t="shared" si="34"/>
        <v>428</v>
      </c>
      <c r="AT112" s="32">
        <f t="shared" si="35"/>
        <v>20.416250344717042</v>
      </c>
      <c r="AU112" s="32">
        <f t="shared" si="28"/>
        <v>612.56941753121782</v>
      </c>
      <c r="AV112" s="32">
        <v>473.2</v>
      </c>
      <c r="AW112" s="32">
        <f t="shared" si="29"/>
        <v>120.84400758956653</v>
      </c>
      <c r="AX112" s="32">
        <f t="shared" si="36"/>
        <v>7180</v>
      </c>
      <c r="AY112" s="32">
        <f t="shared" si="37"/>
        <v>439.07498099617658</v>
      </c>
      <c r="AZ112" s="32">
        <f t="shared" si="30"/>
        <v>1265.6064999210398</v>
      </c>
      <c r="BA112" s="32">
        <v>7572</v>
      </c>
    </row>
    <row r="113" spans="1:53" x14ac:dyDescent="0.35">
      <c r="A113" s="31" t="s">
        <v>206</v>
      </c>
      <c r="B113" s="28" t="s">
        <v>45</v>
      </c>
      <c r="C113" s="20" t="s">
        <v>36</v>
      </c>
      <c r="D113" s="40">
        <v>1</v>
      </c>
      <c r="E113" s="32">
        <v>590.6294547958986</v>
      </c>
      <c r="F113" s="32">
        <v>590.6294813880869</v>
      </c>
      <c r="G113" s="32">
        <v>35.007118230000003</v>
      </c>
      <c r="H113" s="33">
        <v>160.63729053323115</v>
      </c>
      <c r="I113" s="34">
        <v>0.41</v>
      </c>
      <c r="J113" s="36">
        <v>4.4791570500862079</v>
      </c>
      <c r="K113" s="34">
        <v>0.7</v>
      </c>
      <c r="L113" s="36">
        <v>6.4484852305401272</v>
      </c>
      <c r="M113" s="34">
        <v>0.7</v>
      </c>
      <c r="N113" s="36">
        <v>4.460567003535262</v>
      </c>
      <c r="O113" s="34">
        <v>0.56736231810017135</v>
      </c>
      <c r="P113" s="36">
        <f t="shared" si="26"/>
        <v>1.690323634145205</v>
      </c>
      <c r="Q113" s="37">
        <v>1.28422114329265</v>
      </c>
      <c r="R113" s="39">
        <v>33.502406477959333</v>
      </c>
      <c r="S113" s="38">
        <v>0.2143754898654858</v>
      </c>
      <c r="T113" s="39">
        <v>234.1208878167572</v>
      </c>
      <c r="U113" s="38">
        <v>0.30028413666067788</v>
      </c>
      <c r="V113" s="38">
        <f>VLOOKUP(B113,[3]Sheet11!$A:$C,2,FALSE)</f>
        <v>0.17887813156760846</v>
      </c>
      <c r="W113" s="38">
        <f>VLOOKUP(B113,[3]Sheet11!$A:$C,3,FALSE)</f>
        <v>0.23464886180608266</v>
      </c>
      <c r="X113" s="38">
        <v>0.19</v>
      </c>
      <c r="Y113" s="38">
        <v>5.6122448979591837E-2</v>
      </c>
      <c r="Z113" s="20">
        <v>14.67706681001752</v>
      </c>
      <c r="AA113" s="83">
        <v>1.5254196446110306</v>
      </c>
      <c r="AB113" s="20">
        <v>67.396958382531622</v>
      </c>
      <c r="AC113" s="37">
        <v>2.3285110400518777E-3</v>
      </c>
      <c r="AD113" s="20">
        <v>22.861300806375713</v>
      </c>
      <c r="AE113" s="35">
        <v>0.19414603320617921</v>
      </c>
      <c r="AF113" s="20">
        <v>119.31927463455618</v>
      </c>
      <c r="AG113" s="20">
        <v>107.99067753918862</v>
      </c>
      <c r="AH113" s="20">
        <v>144.9301998916014</v>
      </c>
      <c r="AI113" s="20">
        <v>44.544363183936511</v>
      </c>
      <c r="AJ113" s="20">
        <v>0.22260603784987079</v>
      </c>
      <c r="AK113" s="40">
        <v>61.304606241593781</v>
      </c>
      <c r="AL113" s="60">
        <v>1.0135000000000001</v>
      </c>
      <c r="AM113" s="32">
        <f t="shared" si="31"/>
        <v>1752</v>
      </c>
      <c r="AN113" s="32">
        <f t="shared" si="32"/>
        <v>68.61139092498793</v>
      </c>
      <c r="AO113" s="39">
        <f t="shared" si="33"/>
        <v>953.09335318213209</v>
      </c>
      <c r="AP113" s="38">
        <v>0.28345486800777348</v>
      </c>
      <c r="AQ113" s="32">
        <v>4022.6</v>
      </c>
      <c r="AR113" s="32">
        <f t="shared" si="27"/>
        <v>16.752960396142338</v>
      </c>
      <c r="AS113" s="32">
        <f t="shared" si="34"/>
        <v>428</v>
      </c>
      <c r="AT113" s="32">
        <f t="shared" si="35"/>
        <v>20.890933539262669</v>
      </c>
      <c r="AU113" s="32">
        <f t="shared" si="28"/>
        <v>663.07667029854701</v>
      </c>
      <c r="AV113" s="32">
        <v>473.2</v>
      </c>
      <c r="AW113" s="32">
        <f t="shared" si="29"/>
        <v>224.33376893210246</v>
      </c>
      <c r="AX113" s="32">
        <f t="shared" si="36"/>
        <v>7180</v>
      </c>
      <c r="AY113" s="32">
        <f t="shared" si="37"/>
        <v>449.2835898790637</v>
      </c>
      <c r="AZ113" s="32">
        <f t="shared" si="30"/>
        <v>1369.9576241627738</v>
      </c>
      <c r="BA113" s="32">
        <v>7572</v>
      </c>
    </row>
    <row r="114" spans="1:53" x14ac:dyDescent="0.35">
      <c r="A114" s="31" t="s">
        <v>208</v>
      </c>
      <c r="B114" s="28" t="s">
        <v>46</v>
      </c>
      <c r="C114" s="20" t="s">
        <v>36</v>
      </c>
      <c r="D114" s="40">
        <v>1</v>
      </c>
      <c r="E114" s="32">
        <v>614.26</v>
      </c>
      <c r="F114" s="100">
        <v>643.79004231123872</v>
      </c>
      <c r="G114" s="32">
        <v>23.981328959999999</v>
      </c>
      <c r="H114" s="33">
        <v>164.65683553513549</v>
      </c>
      <c r="I114" s="34">
        <v>0.41</v>
      </c>
      <c r="J114" s="36">
        <v>4.5315885067656119</v>
      </c>
      <c r="K114" s="34">
        <v>0.7</v>
      </c>
      <c r="L114" s="36">
        <v>6.5164572789518562</v>
      </c>
      <c r="M114" s="34">
        <v>0.7</v>
      </c>
      <c r="N114" s="36">
        <v>4.4787963879178134</v>
      </c>
      <c r="O114" s="34">
        <v>0.56736231810017135</v>
      </c>
      <c r="P114" s="36">
        <f t="shared" si="26"/>
        <v>1.73261974043955</v>
      </c>
      <c r="Q114" s="37">
        <v>1.28422114329265</v>
      </c>
      <c r="R114" s="39">
        <v>30.68</v>
      </c>
      <c r="S114" s="38">
        <v>0.2143754898654858</v>
      </c>
      <c r="T114" s="39">
        <v>180.66</v>
      </c>
      <c r="U114" s="38">
        <v>0.30028413666067788</v>
      </c>
      <c r="V114" s="38">
        <f>VLOOKUP(B114,[3]Sheet11!$A:$C,2,FALSE)</f>
        <v>0.28599833330896651</v>
      </c>
      <c r="W114" s="38">
        <f>VLOOKUP(B114,[3]Sheet11!$A:$C,3,FALSE)</f>
        <v>0.19842445439253098</v>
      </c>
      <c r="X114" s="38">
        <v>0.22</v>
      </c>
      <c r="Y114" s="38">
        <v>9.6938775510204078E-2</v>
      </c>
      <c r="Z114" s="20">
        <v>20.341326468847051</v>
      </c>
      <c r="AA114" s="83">
        <v>0.89286143120877315</v>
      </c>
      <c r="AB114" s="20">
        <v>46.22396961776829</v>
      </c>
      <c r="AC114" s="37">
        <v>5.1001244975479388E-3</v>
      </c>
      <c r="AD114" s="20">
        <v>27.005479099598677</v>
      </c>
      <c r="AE114" s="35">
        <v>0.20198563020953431</v>
      </c>
      <c r="AF114" s="20">
        <v>127.47132490744228</v>
      </c>
      <c r="AG114" s="20">
        <v>111.88925680179629</v>
      </c>
      <c r="AH114" s="20">
        <v>147.29356827624065</v>
      </c>
      <c r="AI114" s="20">
        <v>47.707042016728735</v>
      </c>
      <c r="AJ114" s="20">
        <v>0.22</v>
      </c>
      <c r="AK114" s="40">
        <v>38.35559297774644</v>
      </c>
      <c r="AL114" s="60">
        <v>1.0135000000000001</v>
      </c>
      <c r="AM114" s="32">
        <f t="shared" si="31"/>
        <v>1752</v>
      </c>
      <c r="AN114" s="32">
        <f t="shared" si="32"/>
        <v>74.78687004045284</v>
      </c>
      <c r="AO114" s="39">
        <f t="shared" si="33"/>
        <v>872.80011048952281</v>
      </c>
      <c r="AP114" s="38">
        <v>0.28345486800777348</v>
      </c>
      <c r="AQ114" s="32">
        <v>4022.6</v>
      </c>
      <c r="AR114" s="32">
        <f t="shared" si="27"/>
        <v>10.481589712760806</v>
      </c>
      <c r="AS114" s="32">
        <f t="shared" si="34"/>
        <v>428</v>
      </c>
      <c r="AT114" s="32">
        <f t="shared" si="35"/>
        <v>22.771255771985356</v>
      </c>
      <c r="AU114" s="32">
        <f t="shared" si="28"/>
        <v>607.21585054323975</v>
      </c>
      <c r="AV114" s="32">
        <v>473.2</v>
      </c>
      <c r="AW114" s="32">
        <f t="shared" si="29"/>
        <v>140.35576214965744</v>
      </c>
      <c r="AX114" s="32">
        <f t="shared" si="36"/>
        <v>7180</v>
      </c>
      <c r="AY114" s="32">
        <f t="shared" si="37"/>
        <v>489.7220854235228</v>
      </c>
      <c r="AZ114" s="32">
        <f t="shared" si="30"/>
        <v>1254.5456976938335</v>
      </c>
      <c r="BA114" s="32">
        <v>7572</v>
      </c>
    </row>
    <row r="115" spans="1:53" x14ac:dyDescent="0.35">
      <c r="A115" s="31" t="s">
        <v>221</v>
      </c>
      <c r="B115" s="28" t="s">
        <v>47</v>
      </c>
      <c r="C115" s="20" t="s">
        <v>36</v>
      </c>
      <c r="D115" s="40">
        <v>1</v>
      </c>
      <c r="E115" s="32">
        <v>634.83566010530183</v>
      </c>
      <c r="F115" s="32">
        <v>633.60973328682223</v>
      </c>
      <c r="G115" s="32">
        <v>32.982479099999999</v>
      </c>
      <c r="H115" s="33">
        <v>168.11036232377634</v>
      </c>
      <c r="I115" s="34">
        <v>0.41</v>
      </c>
      <c r="J115" s="36">
        <v>4.5766367498189915</v>
      </c>
      <c r="K115" s="34">
        <v>0.7</v>
      </c>
      <c r="L115" s="36">
        <v>6.5748577421777874</v>
      </c>
      <c r="M115" s="34">
        <v>0.7</v>
      </c>
      <c r="N115" s="36">
        <v>4.4944587744007949</v>
      </c>
      <c r="O115" s="34">
        <v>0.56736231810017135</v>
      </c>
      <c r="P115" s="36">
        <f t="shared" si="26"/>
        <v>1.7689598575606467</v>
      </c>
      <c r="Q115" s="37">
        <v>1.28422114329265</v>
      </c>
      <c r="R115" s="39">
        <v>36.992981979762803</v>
      </c>
      <c r="S115" s="38">
        <v>0.2143754898654858</v>
      </c>
      <c r="T115" s="39">
        <v>267.61643506523075</v>
      </c>
      <c r="U115" s="38">
        <v>0.30028413666067788</v>
      </c>
      <c r="V115" s="38">
        <f>VLOOKUP(B115,[3]Sheet11!$A:$C,2,FALSE)</f>
        <v>0.29282683508662155</v>
      </c>
      <c r="W115" s="38">
        <f>VLOOKUP(B115,[3]Sheet11!$A:$C,3,FALSE)</f>
        <v>0.16260635907434767</v>
      </c>
      <c r="X115" s="38">
        <v>0.32</v>
      </c>
      <c r="Y115" s="38">
        <v>0.10714285714285715</v>
      </c>
      <c r="Z115" s="20">
        <v>19.31034694404519</v>
      </c>
      <c r="AA115" s="83">
        <v>0.8101129801833522</v>
      </c>
      <c r="AB115" s="20">
        <v>49.430088794258303</v>
      </c>
      <c r="AC115" s="37">
        <v>7.4221954420464295E-2</v>
      </c>
      <c r="AD115" s="20">
        <v>24.132361083682174</v>
      </c>
      <c r="AE115" s="35">
        <v>0.17419006880272242</v>
      </c>
      <c r="AF115" s="20">
        <v>233.26199309329508</v>
      </c>
      <c r="AG115" s="20">
        <v>209.82392287594615</v>
      </c>
      <c r="AH115" s="20">
        <v>275.99696332814187</v>
      </c>
      <c r="AI115" s="20">
        <v>56.173195599124384</v>
      </c>
      <c r="AJ115" s="20">
        <v>0.28811866711674605</v>
      </c>
      <c r="AK115" s="40">
        <v>56.940051309815296</v>
      </c>
      <c r="AL115" s="60">
        <v>1.0135000000000001</v>
      </c>
      <c r="AM115" s="32">
        <f t="shared" si="31"/>
        <v>1752</v>
      </c>
      <c r="AN115" s="32">
        <f t="shared" si="32"/>
        <v>73.604258633094972</v>
      </c>
      <c r="AO115" s="39">
        <f t="shared" si="33"/>
        <v>1052.3950051914571</v>
      </c>
      <c r="AP115" s="38">
        <v>0.28345486800777348</v>
      </c>
      <c r="AQ115" s="32">
        <v>4022.6</v>
      </c>
      <c r="AR115" s="32">
        <f t="shared" si="27"/>
        <v>15.560240625123519</v>
      </c>
      <c r="AS115" s="32">
        <f t="shared" si="34"/>
        <v>428</v>
      </c>
      <c r="AT115" s="32">
        <f t="shared" si="35"/>
        <v>22.411171885318517</v>
      </c>
      <c r="AU115" s="32">
        <f t="shared" si="28"/>
        <v>732.16183236546328</v>
      </c>
      <c r="AV115" s="32">
        <v>473.2</v>
      </c>
      <c r="AW115" s="32">
        <f t="shared" si="29"/>
        <v>208.36242326031908</v>
      </c>
      <c r="AX115" s="32">
        <f t="shared" si="36"/>
        <v>7180</v>
      </c>
      <c r="AY115" s="32">
        <f t="shared" si="37"/>
        <v>481.97806666269366</v>
      </c>
      <c r="AZ115" s="32">
        <f t="shared" si="30"/>
        <v>1512.6918640018559</v>
      </c>
      <c r="BA115" s="32">
        <v>7572</v>
      </c>
    </row>
    <row r="116" spans="1:53" x14ac:dyDescent="0.35">
      <c r="A116" s="31" t="s">
        <v>189</v>
      </c>
      <c r="B116" s="28" t="s">
        <v>48</v>
      </c>
      <c r="C116" s="20" t="s">
        <v>36</v>
      </c>
      <c r="D116" s="40">
        <v>1</v>
      </c>
      <c r="E116" s="32">
        <v>675.66318584915973</v>
      </c>
      <c r="F116" s="32">
        <v>675.66318584915973</v>
      </c>
      <c r="G116" s="32">
        <v>56.706123349999999</v>
      </c>
      <c r="H116" s="33">
        <v>174.84286649782348</v>
      </c>
      <c r="I116" s="34">
        <v>0.41</v>
      </c>
      <c r="J116" s="36">
        <v>4.664456391290404</v>
      </c>
      <c r="K116" s="34">
        <v>0.7</v>
      </c>
      <c r="L116" s="36">
        <v>6.6887069712407019</v>
      </c>
      <c r="M116" s="34">
        <v>0.7</v>
      </c>
      <c r="N116" s="36">
        <v>4.5249919333498028</v>
      </c>
      <c r="O116" s="34">
        <v>0.56736231810017135</v>
      </c>
      <c r="P116" s="36">
        <f t="shared" si="26"/>
        <v>1.839803376426018</v>
      </c>
      <c r="Q116" s="37">
        <v>1.28422114329265</v>
      </c>
      <c r="R116" s="39">
        <v>34.50684582430204</v>
      </c>
      <c r="S116" s="38">
        <v>0.2143754898654858</v>
      </c>
      <c r="T116" s="39">
        <v>247.80585401283739</v>
      </c>
      <c r="U116" s="38">
        <v>0.30028413666067788</v>
      </c>
      <c r="V116" s="38">
        <f>VLOOKUP(B116,[3]Sheet11!$A:$C,2,FALSE)</f>
        <v>0.21730029901751388</v>
      </c>
      <c r="W116" s="38">
        <f>VLOOKUP(B116,[3]Sheet11!$A:$C,3,FALSE)</f>
        <v>0.19555253046357912</v>
      </c>
      <c r="X116" s="38">
        <v>0.28000000000000003</v>
      </c>
      <c r="Y116" s="38">
        <v>7.9081632653061229E-2</v>
      </c>
      <c r="Z116" s="20">
        <v>19.286102547344921</v>
      </c>
      <c r="AA116" s="83">
        <v>0.69278720845546127</v>
      </c>
      <c r="AB116" s="20">
        <v>43.357068388348473</v>
      </c>
      <c r="AC116" s="37">
        <v>7.3814170911364876E-3</v>
      </c>
      <c r="AD116" s="20">
        <v>22.411519398227856</v>
      </c>
      <c r="AE116" s="35">
        <v>0.19669372228279233</v>
      </c>
      <c r="AF116" s="20">
        <v>36.184696607352521</v>
      </c>
      <c r="AG116" s="20">
        <v>5.7941886637325606</v>
      </c>
      <c r="AH116" s="20">
        <v>225.97335788556984</v>
      </c>
      <c r="AI116" s="20">
        <v>46.606556952887701</v>
      </c>
      <c r="AJ116" s="20">
        <v>0.18366694459007382</v>
      </c>
      <c r="AK116" s="40">
        <v>111.47587168812059</v>
      </c>
      <c r="AL116" s="60">
        <v>1.0135000000000001</v>
      </c>
      <c r="AM116" s="32">
        <f t="shared" si="31"/>
        <v>1752</v>
      </c>
      <c r="AN116" s="32">
        <f t="shared" si="32"/>
        <v>78.489463257013981</v>
      </c>
      <c r="AO116" s="39">
        <f t="shared" si="33"/>
        <v>981.66815019868807</v>
      </c>
      <c r="AP116" s="38">
        <v>0.28345486800777348</v>
      </c>
      <c r="AQ116" s="32">
        <v>4022.6</v>
      </c>
      <c r="AR116" s="32">
        <f t="shared" si="27"/>
        <v>30.463467233713974</v>
      </c>
      <c r="AS116" s="32">
        <f t="shared" si="34"/>
        <v>428</v>
      </c>
      <c r="AT116" s="32">
        <f t="shared" si="35"/>
        <v>23.898628760162637</v>
      </c>
      <c r="AU116" s="32">
        <f t="shared" si="28"/>
        <v>682.9564451358541</v>
      </c>
      <c r="AV116" s="32">
        <v>473.2</v>
      </c>
      <c r="AW116" s="32">
        <f t="shared" si="29"/>
        <v>407.92697276669435</v>
      </c>
      <c r="AX116" s="32">
        <f t="shared" si="36"/>
        <v>7180</v>
      </c>
      <c r="AY116" s="32">
        <f t="shared" si="37"/>
        <v>513.96754014717294</v>
      </c>
      <c r="AZ116" s="32">
        <f t="shared" si="30"/>
        <v>1411.0304748977362</v>
      </c>
      <c r="BA116" s="32">
        <v>7572</v>
      </c>
    </row>
    <row r="117" spans="1:53" x14ac:dyDescent="0.35">
      <c r="A117" s="31" t="s">
        <v>207</v>
      </c>
      <c r="B117" s="28" t="s">
        <v>49</v>
      </c>
      <c r="C117" s="20" t="s">
        <v>36</v>
      </c>
      <c r="D117" s="40">
        <v>1</v>
      </c>
      <c r="E117" s="32">
        <v>685.69028412445607</v>
      </c>
      <c r="F117" s="32">
        <v>685.69031499661298</v>
      </c>
      <c r="G117" s="32">
        <v>34.801307680000001</v>
      </c>
      <c r="H117" s="33">
        <v>176.47309143522415</v>
      </c>
      <c r="I117" s="34">
        <v>0.41</v>
      </c>
      <c r="J117" s="36">
        <v>4.6857212528960126</v>
      </c>
      <c r="K117" s="34">
        <v>0.7</v>
      </c>
      <c r="L117" s="36">
        <v>6.7162747005022236</v>
      </c>
      <c r="M117" s="34">
        <v>0.7</v>
      </c>
      <c r="N117" s="36">
        <v>4.5323853067290818</v>
      </c>
      <c r="O117" s="34">
        <v>0.56736231810017135</v>
      </c>
      <c r="P117" s="36">
        <f t="shared" si="26"/>
        <v>1.8569575984096811</v>
      </c>
      <c r="Q117" s="37">
        <v>1.28422114329265</v>
      </c>
      <c r="R117" s="39">
        <v>38.016157601055831</v>
      </c>
      <c r="S117" s="38">
        <v>0.2143754898654858</v>
      </c>
      <c r="T117" s="39">
        <v>293.69891221593161</v>
      </c>
      <c r="U117" s="38">
        <v>0.30028413666067788</v>
      </c>
      <c r="V117" s="38">
        <f>VLOOKUP(B117,[3]Sheet11!$A:$C,2,FALSE)</f>
        <v>0.2129418739655641</v>
      </c>
      <c r="W117" s="38">
        <f>VLOOKUP(B117,[3]Sheet11!$A:$C,3,FALSE)</f>
        <v>0.22760091290894505</v>
      </c>
      <c r="X117" s="38">
        <v>0.24</v>
      </c>
      <c r="Y117" s="38">
        <v>6.3775510204081634E-2</v>
      </c>
      <c r="Z117" s="20">
        <v>15.84276705786386</v>
      </c>
      <c r="AA117" s="83">
        <v>1.3054678366627115</v>
      </c>
      <c r="AB117" s="20">
        <v>64.466172321066779</v>
      </c>
      <c r="AC117" s="37">
        <v>4.4373079725620289E-2</v>
      </c>
      <c r="AD117" s="20">
        <v>22.549046153097411</v>
      </c>
      <c r="AE117" s="35">
        <v>0.15852761814307667</v>
      </c>
      <c r="AF117" s="20">
        <v>121.5312997208505</v>
      </c>
      <c r="AG117" s="20">
        <v>110.10510576906979</v>
      </c>
      <c r="AH117" s="20">
        <v>146.2876857293179</v>
      </c>
      <c r="AI117" s="20">
        <v>46.457650390170826</v>
      </c>
      <c r="AJ117" s="20">
        <v>0.18503414975914453</v>
      </c>
      <c r="AK117" s="40">
        <v>60.858107754972998</v>
      </c>
      <c r="AL117" s="60">
        <v>1.0135000000000001</v>
      </c>
      <c r="AM117" s="32">
        <f t="shared" si="31"/>
        <v>1752</v>
      </c>
      <c r="AN117" s="32">
        <f t="shared" si="32"/>
        <v>79.654280286083363</v>
      </c>
      <c r="AO117" s="39">
        <f t="shared" si="33"/>
        <v>1081.5028212056272</v>
      </c>
      <c r="AP117" s="38">
        <v>0.28345486800777348</v>
      </c>
      <c r="AQ117" s="32">
        <v>4022.6</v>
      </c>
      <c r="AR117" s="32">
        <f t="shared" si="27"/>
        <v>16.630943929160772</v>
      </c>
      <c r="AS117" s="32">
        <f t="shared" si="34"/>
        <v>428</v>
      </c>
      <c r="AT117" s="32">
        <f t="shared" si="35"/>
        <v>24.253294578937453</v>
      </c>
      <c r="AU117" s="32">
        <f t="shared" si="28"/>
        <v>752.41243390192199</v>
      </c>
      <c r="AV117" s="32">
        <v>473.2</v>
      </c>
      <c r="AW117" s="32">
        <f t="shared" si="29"/>
        <v>222.69988374032121</v>
      </c>
      <c r="AX117" s="32">
        <f t="shared" si="36"/>
        <v>7180</v>
      </c>
      <c r="AY117" s="32">
        <f t="shared" si="37"/>
        <v>521.59503711695027</v>
      </c>
      <c r="AZ117" s="32">
        <f t="shared" si="30"/>
        <v>1554.5308657514772</v>
      </c>
      <c r="BA117" s="32">
        <v>7572</v>
      </c>
    </row>
    <row r="118" spans="1:53" x14ac:dyDescent="0.35">
      <c r="A118" s="31" t="s">
        <v>203</v>
      </c>
      <c r="B118" s="28" t="s">
        <v>50</v>
      </c>
      <c r="C118" s="20" t="s">
        <v>36</v>
      </c>
      <c r="D118" s="40">
        <v>1</v>
      </c>
      <c r="E118" s="32">
        <v>701.71487776794686</v>
      </c>
      <c r="F118" s="32">
        <v>603.70795936575064</v>
      </c>
      <c r="G118" s="48">
        <v>34.926041702870123</v>
      </c>
      <c r="H118" s="33">
        <v>179.06020921856472</v>
      </c>
      <c r="I118" s="34">
        <v>0.41</v>
      </c>
      <c r="J118" s="36">
        <v>4.7194679465933014</v>
      </c>
      <c r="K118" s="34">
        <v>0.7</v>
      </c>
      <c r="L118" s="36">
        <v>6.7600238549793499</v>
      </c>
      <c r="M118" s="34">
        <v>0.7</v>
      </c>
      <c r="N118" s="36">
        <v>4.5441183671857033</v>
      </c>
      <c r="O118" s="34">
        <v>0.56736231810017135</v>
      </c>
      <c r="P118" s="36">
        <f t="shared" si="26"/>
        <v>1.8841808310661936</v>
      </c>
      <c r="Q118" s="37">
        <v>1.28422114329265</v>
      </c>
      <c r="R118" s="39">
        <v>18.294705795591359</v>
      </c>
      <c r="S118" s="38">
        <v>0.2143754898654858</v>
      </c>
      <c r="T118" s="39">
        <v>148.40710467071182</v>
      </c>
      <c r="U118" s="38">
        <v>0.30028413666067788</v>
      </c>
      <c r="V118" s="38">
        <f>VLOOKUP(B118,[3]Sheet11!$A:$C,2,FALSE)</f>
        <v>0.14708867931209499</v>
      </c>
      <c r="W118" s="38">
        <f>VLOOKUP(B118,[3]Sheet11!$A:$C,3,FALSE)</f>
        <v>0.25254370153024136</v>
      </c>
      <c r="X118" s="38">
        <v>0.19</v>
      </c>
      <c r="Y118" s="38">
        <v>3.5714285714285719E-2</v>
      </c>
      <c r="Z118" s="20">
        <v>19.63036412653803</v>
      </c>
      <c r="AA118" s="83">
        <v>0.73175632964946458</v>
      </c>
      <c r="AB118" s="20">
        <v>54.78710048766515</v>
      </c>
      <c r="AC118" s="37">
        <v>0.23361913376256924</v>
      </c>
      <c r="AD118" s="20">
        <v>24.642259779559819</v>
      </c>
      <c r="AE118" s="35">
        <v>0.18902476906978569</v>
      </c>
      <c r="AF118" s="20">
        <v>110.19706539123081</v>
      </c>
      <c r="AG118" s="20">
        <v>95.242347020767355</v>
      </c>
      <c r="AH118" s="20">
        <v>125.82767655059079</v>
      </c>
      <c r="AI118" s="20">
        <v>50.288647614354645</v>
      </c>
      <c r="AJ118" s="20">
        <v>0.22</v>
      </c>
      <c r="AK118" s="40">
        <v>61.128638343690746</v>
      </c>
      <c r="AL118" s="60">
        <v>1.0135000000000001</v>
      </c>
      <c r="AM118" s="32">
        <f t="shared" si="31"/>
        <v>1752</v>
      </c>
      <c r="AN118" s="32">
        <f t="shared" si="32"/>
        <v>70.130672629518571</v>
      </c>
      <c r="AO118" s="39">
        <f t="shared" si="33"/>
        <v>520.45701563772661</v>
      </c>
      <c r="AP118" s="38">
        <v>0.28345486800777348</v>
      </c>
      <c r="AQ118" s="32">
        <v>4022.6</v>
      </c>
      <c r="AR118" s="32">
        <f t="shared" si="27"/>
        <v>16.704872929224369</v>
      </c>
      <c r="AS118" s="32">
        <f t="shared" si="34"/>
        <v>428</v>
      </c>
      <c r="AT118" s="32">
        <f t="shared" si="35"/>
        <v>21.353527471390748</v>
      </c>
      <c r="AU118" s="32">
        <f t="shared" si="28"/>
        <v>362.08720143769051</v>
      </c>
      <c r="AV118" s="32">
        <v>473.2</v>
      </c>
      <c r="AW118" s="32">
        <f t="shared" si="29"/>
        <v>223.68984436969552</v>
      </c>
      <c r="AX118" s="32">
        <f t="shared" si="36"/>
        <v>7180</v>
      </c>
      <c r="AY118" s="32">
        <f t="shared" si="37"/>
        <v>459.23220524812632</v>
      </c>
      <c r="AZ118" s="32">
        <f t="shared" si="30"/>
        <v>748.09466904933447</v>
      </c>
      <c r="BA118" s="32">
        <v>7572</v>
      </c>
    </row>
    <row r="119" spans="1:53" x14ac:dyDescent="0.35">
      <c r="A119" s="31" t="s">
        <v>204</v>
      </c>
      <c r="B119" s="28" t="s">
        <v>51</v>
      </c>
      <c r="C119" s="20" t="s">
        <v>36</v>
      </c>
      <c r="D119" s="40">
        <v>1</v>
      </c>
      <c r="E119" s="32">
        <v>751.82135009765602</v>
      </c>
      <c r="F119" s="32">
        <v>749.706787109375</v>
      </c>
      <c r="G119" s="32">
        <v>23.394529339999998</v>
      </c>
      <c r="H119" s="33">
        <v>187.01226435707659</v>
      </c>
      <c r="I119" s="34">
        <v>0.41</v>
      </c>
      <c r="J119" s="36">
        <v>4.8231955660899324</v>
      </c>
      <c r="K119" s="34">
        <v>0.7</v>
      </c>
      <c r="L119" s="36">
        <v>6.8944961588325437</v>
      </c>
      <c r="M119" s="34">
        <v>0.7</v>
      </c>
      <c r="N119" s="36">
        <v>4.5801824166446572</v>
      </c>
      <c r="O119" s="34">
        <v>0.56736231810017135</v>
      </c>
      <c r="P119" s="36">
        <f t="shared" si="26"/>
        <v>1.9678572096706481</v>
      </c>
      <c r="Q119" s="37">
        <v>1.28422114329265</v>
      </c>
      <c r="R119" s="39">
        <v>28.819802056660908</v>
      </c>
      <c r="S119" s="38">
        <v>0.2143754898654858</v>
      </c>
      <c r="T119" s="39">
        <v>207.97233668839868</v>
      </c>
      <c r="U119" s="38">
        <v>0.30028413666067788</v>
      </c>
      <c r="V119" s="38">
        <f>VLOOKUP(B119,[3]Sheet11!$A:$C,2,FALSE)</f>
        <v>0.13414986284229269</v>
      </c>
      <c r="W119" s="38">
        <f>VLOOKUP(B119,[3]Sheet11!$A:$C,3,FALSE)</f>
        <v>0.24639667089834666</v>
      </c>
      <c r="X119" s="38">
        <v>0.16</v>
      </c>
      <c r="Y119" s="38">
        <v>4.5918367346938778E-2</v>
      </c>
      <c r="Z119" s="20">
        <v>17.805008229263489</v>
      </c>
      <c r="AA119" s="83">
        <v>0.83653765738396135</v>
      </c>
      <c r="AB119" s="20">
        <v>51.80116847265387</v>
      </c>
      <c r="AC119" s="37">
        <v>4.5641709215557581E-3</v>
      </c>
      <c r="AD119" s="20">
        <v>23.243989407426383</v>
      </c>
      <c r="AE119" s="35">
        <v>0.19161913304339254</v>
      </c>
      <c r="AF119" s="20">
        <v>116.72016983594231</v>
      </c>
      <c r="AG119" s="20">
        <v>101.83614361104897</v>
      </c>
      <c r="AH119" s="20">
        <v>134.26895344865108</v>
      </c>
      <c r="AI119" s="20">
        <v>49.081533517308593</v>
      </c>
      <c r="AJ119" s="20">
        <v>0.18104656757102097</v>
      </c>
      <c r="AK119" s="40">
        <v>37.195523759355339</v>
      </c>
      <c r="AL119" s="60">
        <v>1.0135000000000001</v>
      </c>
      <c r="AM119" s="32">
        <f t="shared" si="31"/>
        <v>1752</v>
      </c>
      <c r="AN119" s="32">
        <f t="shared" si="32"/>
        <v>87.090853183603983</v>
      </c>
      <c r="AO119" s="39">
        <f t="shared" si="33"/>
        <v>819.88026138656517</v>
      </c>
      <c r="AP119" s="38">
        <v>0.28345486800777348</v>
      </c>
      <c r="AQ119" s="32">
        <v>4022.6</v>
      </c>
      <c r="AR119" s="32">
        <f t="shared" si="27"/>
        <v>10.164572854420658</v>
      </c>
      <c r="AS119" s="32">
        <f t="shared" si="34"/>
        <v>428</v>
      </c>
      <c r="AT119" s="32">
        <f t="shared" si="35"/>
        <v>26.517597168748448</v>
      </c>
      <c r="AU119" s="32">
        <f t="shared" si="28"/>
        <v>570.39897712917752</v>
      </c>
      <c r="AV119" s="32">
        <v>473.2</v>
      </c>
      <c r="AW119" s="32">
        <f t="shared" si="29"/>
        <v>136.11068635619731</v>
      </c>
      <c r="AX119" s="32">
        <f t="shared" si="36"/>
        <v>7180</v>
      </c>
      <c r="AY119" s="32">
        <f t="shared" si="37"/>
        <v>570.29147254482598</v>
      </c>
      <c r="AZ119" s="32">
        <f t="shared" si="30"/>
        <v>1178.4797483237235</v>
      </c>
      <c r="BA119" s="32">
        <v>7572</v>
      </c>
    </row>
    <row r="120" spans="1:53" x14ac:dyDescent="0.35">
      <c r="A120" s="31" t="s">
        <v>234</v>
      </c>
      <c r="B120" s="28" t="s">
        <v>184</v>
      </c>
      <c r="C120" s="20" t="s">
        <v>36</v>
      </c>
      <c r="D120" s="40">
        <v>1</v>
      </c>
      <c r="E120" s="32">
        <v>772.15239514323673</v>
      </c>
      <c r="F120" s="32">
        <v>772.15145238398941</v>
      </c>
      <c r="G120" s="32">
        <v>18.580989840000001</v>
      </c>
      <c r="H120" s="33">
        <v>190.18259141855987</v>
      </c>
      <c r="I120" s="34">
        <v>0.41</v>
      </c>
      <c r="J120" s="36">
        <v>4.86454971585189</v>
      </c>
      <c r="K120" s="34">
        <v>0.7</v>
      </c>
      <c r="L120" s="36">
        <v>6.9481076059993399</v>
      </c>
      <c r="M120" s="34">
        <v>0.7</v>
      </c>
      <c r="N120" s="36">
        <v>4.5945604396783093</v>
      </c>
      <c r="O120" s="34">
        <v>0.56736231810017135</v>
      </c>
      <c r="P120" s="36">
        <f t="shared" si="26"/>
        <v>2.0012173263795807</v>
      </c>
      <c r="Q120" s="37">
        <v>1.28422114329265</v>
      </c>
      <c r="R120" s="39">
        <v>39.854125808866925</v>
      </c>
      <c r="S120" s="38">
        <v>0.2143754898654858</v>
      </c>
      <c r="T120" s="39">
        <v>327.55611978322838</v>
      </c>
      <c r="U120" s="38">
        <v>0.30028413666067788</v>
      </c>
      <c r="V120" s="38">
        <f>VLOOKUP(B120,[3]Sheet11!$A:$C,2,FALSE)</f>
        <v>0.2108188358902128</v>
      </c>
      <c r="W120" s="38">
        <f>VLOOKUP(B120,[3]Sheet11!$A:$C,3,FALSE)</f>
        <v>0.17972546189974309</v>
      </c>
      <c r="X120" s="38">
        <v>0.23</v>
      </c>
      <c r="Y120" s="38">
        <v>4.8469387755102039E-2</v>
      </c>
      <c r="Z120" s="20">
        <v>18.345519895798098</v>
      </c>
      <c r="AA120" s="83">
        <v>0.82374998918005615</v>
      </c>
      <c r="AB120" s="20">
        <v>39.1911845871089</v>
      </c>
      <c r="AC120" s="37">
        <v>8.4394304930449707E-3</v>
      </c>
      <c r="AD120" s="20">
        <v>21.153513924382633</v>
      </c>
      <c r="AE120" s="35">
        <v>0.15807200284299164</v>
      </c>
      <c r="AF120" s="20">
        <v>358.549697566124</v>
      </c>
      <c r="AG120" s="20">
        <v>311.33567351293101</v>
      </c>
      <c r="AH120" s="20">
        <v>411.94073745446383</v>
      </c>
      <c r="AI120" s="20">
        <v>54.298945161069959</v>
      </c>
      <c r="AJ120" s="20">
        <v>0.18550694561222869</v>
      </c>
      <c r="AK120" s="40">
        <v>27.955207036844055</v>
      </c>
      <c r="AL120" s="60">
        <v>1.0135000000000001</v>
      </c>
      <c r="AM120" s="32">
        <f t="shared" si="31"/>
        <v>1752</v>
      </c>
      <c r="AN120" s="32">
        <f t="shared" si="32"/>
        <v>89.698172580729036</v>
      </c>
      <c r="AO120" s="39">
        <f t="shared" si="33"/>
        <v>1133.7902675828682</v>
      </c>
      <c r="AP120" s="38">
        <v>0.28345486800777348</v>
      </c>
      <c r="AQ120" s="32">
        <v>4022.6</v>
      </c>
      <c r="AR120" s="32">
        <f t="shared" si="27"/>
        <v>7.6394337239288088</v>
      </c>
      <c r="AS120" s="32">
        <f t="shared" si="34"/>
        <v>428</v>
      </c>
      <c r="AT120" s="32">
        <f t="shared" si="35"/>
        <v>27.311478993714232</v>
      </c>
      <c r="AU120" s="32">
        <f t="shared" si="28"/>
        <v>788.78933835359885</v>
      </c>
      <c r="AV120" s="32">
        <v>473.2</v>
      </c>
      <c r="AW120" s="32">
        <f t="shared" si="29"/>
        <v>102.29732054942271</v>
      </c>
      <c r="AX120" s="32">
        <f t="shared" si="36"/>
        <v>7180</v>
      </c>
      <c r="AY120" s="32">
        <f t="shared" si="37"/>
        <v>587.3648156575224</v>
      </c>
      <c r="AZ120" s="32">
        <f t="shared" si="30"/>
        <v>1629.6878118925285</v>
      </c>
      <c r="BA120" s="32">
        <v>7572</v>
      </c>
    </row>
    <row r="121" spans="1:53" x14ac:dyDescent="0.35">
      <c r="A121" s="31" t="s">
        <v>195</v>
      </c>
      <c r="B121" s="28" t="s">
        <v>52</v>
      </c>
      <c r="C121" s="20" t="s">
        <v>36</v>
      </c>
      <c r="D121" s="40">
        <v>1</v>
      </c>
      <c r="E121" s="32">
        <v>795.1185692604854</v>
      </c>
      <c r="F121" s="32">
        <v>795.11860503473497</v>
      </c>
      <c r="G121" s="32">
        <v>61.431941989999999</v>
      </c>
      <c r="H121" s="33">
        <v>193.7269097741258</v>
      </c>
      <c r="I121" s="34">
        <v>0.41</v>
      </c>
      <c r="J121" s="36">
        <v>4.9107822556617045</v>
      </c>
      <c r="K121" s="34">
        <v>0.7</v>
      </c>
      <c r="L121" s="36">
        <v>7.0080433894616387</v>
      </c>
      <c r="M121" s="34">
        <v>0.7</v>
      </c>
      <c r="N121" s="36">
        <v>4.610634582808224</v>
      </c>
      <c r="O121" s="34">
        <v>0.56736231810017135</v>
      </c>
      <c r="P121" s="36">
        <f t="shared" si="26"/>
        <v>2.0385128077927734</v>
      </c>
      <c r="Q121" s="37">
        <v>1.28422114329265</v>
      </c>
      <c r="R121" s="39">
        <v>39.792301863935258</v>
      </c>
      <c r="S121" s="38">
        <v>0.2143754898654858</v>
      </c>
      <c r="T121" s="39">
        <v>301.56543165827622</v>
      </c>
      <c r="U121" s="38">
        <v>0.30028413666067788</v>
      </c>
      <c r="V121" s="38">
        <f>VLOOKUP(B121,[3]Sheet11!$A:$C,2,FALSE)</f>
        <v>0.3393368983957219</v>
      </c>
      <c r="W121" s="38">
        <f>VLOOKUP(B121,[3]Sheet11!$A:$C,3,FALSE)</f>
        <v>0.18934636042137848</v>
      </c>
      <c r="X121" s="38">
        <v>0.39</v>
      </c>
      <c r="Y121" s="38">
        <v>9.438775510204081E-2</v>
      </c>
      <c r="Z121" s="20">
        <v>19.683593052589089</v>
      </c>
      <c r="AA121" s="83">
        <v>0.68164312973789731</v>
      </c>
      <c r="AB121" s="20">
        <v>45.564647648884218</v>
      </c>
      <c r="AC121" s="37">
        <v>6.0644433316951359E-2</v>
      </c>
      <c r="AD121" s="20">
        <v>25.382356622508834</v>
      </c>
      <c r="AE121" s="35">
        <v>0.17478769872343064</v>
      </c>
      <c r="AF121" s="20">
        <v>78.300531105662387</v>
      </c>
      <c r="AG121" s="20">
        <v>71.057516672135819</v>
      </c>
      <c r="AH121" s="20">
        <v>92.491670095162561</v>
      </c>
      <c r="AI121" s="20">
        <v>45.972012355596085</v>
      </c>
      <c r="AJ121" s="20">
        <v>0.2190614489930299</v>
      </c>
      <c r="AK121" s="40">
        <v>123.1058578648599</v>
      </c>
      <c r="AL121" s="60">
        <v>1.0135000000000001</v>
      </c>
      <c r="AM121" s="32">
        <f t="shared" si="31"/>
        <v>1752</v>
      </c>
      <c r="AN121" s="32">
        <f t="shared" si="32"/>
        <v>92.366187535300469</v>
      </c>
      <c r="AO121" s="39">
        <f t="shared" si="33"/>
        <v>1132.0314688225274</v>
      </c>
      <c r="AP121" s="38">
        <v>0.28345486800777348</v>
      </c>
      <c r="AQ121" s="32">
        <v>4022.6</v>
      </c>
      <c r="AR121" s="32">
        <f t="shared" si="27"/>
        <v>33.641641106306345</v>
      </c>
      <c r="AS121" s="32">
        <f t="shared" si="34"/>
        <v>428</v>
      </c>
      <c r="AT121" s="32">
        <f t="shared" si="35"/>
        <v>28.123841523409151</v>
      </c>
      <c r="AU121" s="32">
        <f t="shared" si="28"/>
        <v>787.56572429539744</v>
      </c>
      <c r="AV121" s="32">
        <v>473.2</v>
      </c>
      <c r="AW121" s="32">
        <f t="shared" si="29"/>
        <v>450.48492708050964</v>
      </c>
      <c r="AX121" s="32">
        <f t="shared" si="36"/>
        <v>7180</v>
      </c>
      <c r="AY121" s="32">
        <f t="shared" si="37"/>
        <v>604.83560761321075</v>
      </c>
      <c r="AZ121" s="32">
        <f t="shared" si="30"/>
        <v>1627.1597491764762</v>
      </c>
      <c r="BA121" s="32">
        <v>7572</v>
      </c>
    </row>
    <row r="122" spans="1:53" x14ac:dyDescent="0.35">
      <c r="A122" s="31" t="s">
        <v>224</v>
      </c>
      <c r="B122" s="28" t="s">
        <v>53</v>
      </c>
      <c r="C122" s="20" t="s">
        <v>36</v>
      </c>
      <c r="D122" s="40">
        <v>1</v>
      </c>
      <c r="E122" s="32">
        <v>822.34798859419959</v>
      </c>
      <c r="F122" s="32">
        <v>821.22819407243571</v>
      </c>
      <c r="G122" s="32">
        <v>57.49529648</v>
      </c>
      <c r="H122" s="33">
        <v>197.88045763252373</v>
      </c>
      <c r="I122" s="34">
        <v>0.41</v>
      </c>
      <c r="J122" s="36">
        <v>4.9649616626593236</v>
      </c>
      <c r="K122" s="34">
        <v>0.7</v>
      </c>
      <c r="L122" s="36">
        <v>7.0782814775979084</v>
      </c>
      <c r="M122" s="34">
        <v>0.7</v>
      </c>
      <c r="N122" s="36">
        <v>4.6294716950749573</v>
      </c>
      <c r="O122" s="34">
        <v>0.56736231810017135</v>
      </c>
      <c r="P122" s="36">
        <f t="shared" si="26"/>
        <v>2.082218973946957</v>
      </c>
      <c r="Q122" s="37">
        <v>1.28422114329265</v>
      </c>
      <c r="R122" s="39">
        <v>36.54923749939865</v>
      </c>
      <c r="S122" s="38">
        <v>0.2143754898654858</v>
      </c>
      <c r="T122" s="39">
        <v>289.9599442228494</v>
      </c>
      <c r="U122" s="38">
        <v>0.30028413666067788</v>
      </c>
      <c r="V122" s="38">
        <f>VLOOKUP(B122,[3]Sheet11!$A:$C,2,FALSE)</f>
        <v>0.23794375666147413</v>
      </c>
      <c r="W122" s="38">
        <f>VLOOKUP(B122,[3]Sheet11!$A:$C,3,FALSE)</f>
        <v>0.17909400127401723</v>
      </c>
      <c r="X122" s="38">
        <v>0.18</v>
      </c>
      <c r="Y122" s="38">
        <v>3.5714285714285719E-2</v>
      </c>
      <c r="Z122" s="20">
        <v>19.314971249222239</v>
      </c>
      <c r="AA122" s="83">
        <v>0.69230396851040588</v>
      </c>
      <c r="AB122" s="20">
        <v>46.089108408273958</v>
      </c>
      <c r="AC122" s="37">
        <v>0.10396209789264517</v>
      </c>
      <c r="AD122" s="20">
        <v>22.191114901035942</v>
      </c>
      <c r="AE122" s="35">
        <v>0.2245528350994854</v>
      </c>
      <c r="AF122" s="20">
        <v>273.69880080210157</v>
      </c>
      <c r="AG122" s="20">
        <v>236.51939007810554</v>
      </c>
      <c r="AH122" s="20">
        <v>310.71715705201188</v>
      </c>
      <c r="AI122" s="20">
        <v>60.095725112255408</v>
      </c>
      <c r="AJ122" s="20">
        <v>0.21323857864525306</v>
      </c>
      <c r="AK122" s="40">
        <v>113.40236143323105</v>
      </c>
      <c r="AL122" s="60">
        <v>1.0135000000000001</v>
      </c>
      <c r="AM122" s="32">
        <f t="shared" si="31"/>
        <v>1752</v>
      </c>
      <c r="AN122" s="32">
        <f t="shared" si="32"/>
        <v>95.399248492817009</v>
      </c>
      <c r="AO122" s="39">
        <f t="shared" si="33"/>
        <v>1039.7711384544639</v>
      </c>
      <c r="AP122" s="38">
        <v>0.28345486800777348</v>
      </c>
      <c r="AQ122" s="32">
        <v>4022.6</v>
      </c>
      <c r="AR122" s="32">
        <f t="shared" si="27"/>
        <v>30.989926962958798</v>
      </c>
      <c r="AS122" s="32">
        <f t="shared" si="34"/>
        <v>428</v>
      </c>
      <c r="AT122" s="32">
        <f t="shared" si="35"/>
        <v>29.047353990213473</v>
      </c>
      <c r="AU122" s="32">
        <f t="shared" si="28"/>
        <v>723.37928079870358</v>
      </c>
      <c r="AV122" s="32">
        <v>473.2</v>
      </c>
      <c r="AW122" s="32">
        <f t="shared" si="29"/>
        <v>414.97663398834089</v>
      </c>
      <c r="AX122" s="32">
        <f t="shared" si="36"/>
        <v>7180</v>
      </c>
      <c r="AY122" s="32">
        <f t="shared" si="37"/>
        <v>624.69680699925595</v>
      </c>
      <c r="AZ122" s="32">
        <f t="shared" si="30"/>
        <v>1494.5465664556943</v>
      </c>
      <c r="BA122" s="32">
        <v>7572</v>
      </c>
    </row>
    <row r="123" spans="1:53" x14ac:dyDescent="0.35">
      <c r="A123" s="31" t="s">
        <v>200</v>
      </c>
      <c r="B123" s="28" t="s">
        <v>54</v>
      </c>
      <c r="C123" s="20" t="s">
        <v>36</v>
      </c>
      <c r="D123" s="40">
        <v>1</v>
      </c>
      <c r="E123" s="32">
        <v>873.79486237550259</v>
      </c>
      <c r="F123" s="32">
        <v>881.51008863979894</v>
      </c>
      <c r="G123" s="32">
        <v>35.451591489999998</v>
      </c>
      <c r="H123" s="33">
        <v>205.59182091037712</v>
      </c>
      <c r="I123" s="34">
        <v>0.41</v>
      </c>
      <c r="J123" s="36">
        <v>5.065549666886259</v>
      </c>
      <c r="K123" s="34">
        <v>0.7</v>
      </c>
      <c r="L123" s="36">
        <v>7.2086835897261086</v>
      </c>
      <c r="M123" s="34">
        <v>0.7</v>
      </c>
      <c r="N123" s="36">
        <v>4.6644441621673458</v>
      </c>
      <c r="O123" s="34">
        <v>0.56736231810017135</v>
      </c>
      <c r="P123" s="36">
        <f t="shared" si="26"/>
        <v>2.1633626458600395</v>
      </c>
      <c r="Q123" s="37">
        <v>1.28422114329265</v>
      </c>
      <c r="R123" s="39">
        <v>41.180670657010587</v>
      </c>
      <c r="S123" s="38">
        <v>0.2143754898654858</v>
      </c>
      <c r="T123" s="39">
        <v>327.06202305896915</v>
      </c>
      <c r="U123" s="38">
        <v>0.30028413666067788</v>
      </c>
      <c r="V123" s="38">
        <f>VLOOKUP(B123,[3]Sheet11!$A:$C,2,FALSE)</f>
        <v>0.16213159306590208</v>
      </c>
      <c r="W123" s="38">
        <f>VLOOKUP(B123,[3]Sheet11!$A:$C,3,FALSE)</f>
        <v>0.22640728212987105</v>
      </c>
      <c r="X123" s="38">
        <v>0.19</v>
      </c>
      <c r="Y123" s="38">
        <v>5.10204081632653E-2</v>
      </c>
      <c r="Z123" s="20">
        <v>16.233435380005361</v>
      </c>
      <c r="AA123" s="83">
        <v>1.1890084842733526</v>
      </c>
      <c r="AB123" s="20">
        <v>65.557605205396854</v>
      </c>
      <c r="AC123" s="37">
        <v>0.16763246602293344</v>
      </c>
      <c r="AD123" s="20">
        <v>20.730005437216992</v>
      </c>
      <c r="AE123" s="35">
        <v>0.17235972654107592</v>
      </c>
      <c r="AF123" s="20">
        <v>92.290926283622653</v>
      </c>
      <c r="AG123" s="20">
        <v>83.37851371104378</v>
      </c>
      <c r="AH123" s="20">
        <v>111.77596597202441</v>
      </c>
      <c r="AI123" s="20">
        <v>54.677439277285409</v>
      </c>
      <c r="AJ123" s="20">
        <v>0.17244516407080598</v>
      </c>
      <c r="AK123" s="40">
        <v>62.271019510538338</v>
      </c>
      <c r="AL123" s="60">
        <v>1.0135000000000001</v>
      </c>
      <c r="AM123" s="32">
        <f t="shared" si="31"/>
        <v>1752</v>
      </c>
      <c r="AN123" s="32">
        <f t="shared" si="32"/>
        <v>102.40198839015477</v>
      </c>
      <c r="AO123" s="39">
        <f t="shared" si="33"/>
        <v>1171.528484337402</v>
      </c>
      <c r="AP123" s="38">
        <v>0.28345486800777348</v>
      </c>
      <c r="AQ123" s="32">
        <v>4022.6</v>
      </c>
      <c r="AR123" s="32">
        <f t="shared" si="27"/>
        <v>17.017056101400289</v>
      </c>
      <c r="AS123" s="32">
        <f t="shared" si="34"/>
        <v>428</v>
      </c>
      <c r="AT123" s="32">
        <f t="shared" si="35"/>
        <v>31.179562240414487</v>
      </c>
      <c r="AU123" s="32">
        <f t="shared" si="28"/>
        <v>815.04419683630124</v>
      </c>
      <c r="AV123" s="32">
        <v>473.2</v>
      </c>
      <c r="AW123" s="32">
        <f t="shared" si="29"/>
        <v>227.87019375006716</v>
      </c>
      <c r="AX123" s="32">
        <f t="shared" si="36"/>
        <v>7180</v>
      </c>
      <c r="AY123" s="32">
        <f t="shared" si="37"/>
        <v>670.55240149529197</v>
      </c>
      <c r="AZ123" s="32">
        <f t="shared" si="30"/>
        <v>1683.9319817763796</v>
      </c>
      <c r="BA123" s="32">
        <v>7572</v>
      </c>
    </row>
    <row r="124" spans="1:53" x14ac:dyDescent="0.35">
      <c r="A124" s="31" t="s">
        <v>209</v>
      </c>
      <c r="B124" s="28" t="s">
        <v>55</v>
      </c>
      <c r="C124" s="20" t="s">
        <v>36</v>
      </c>
      <c r="D124" s="40">
        <v>1</v>
      </c>
      <c r="E124" s="32">
        <v>883.89203231127931</v>
      </c>
      <c r="F124" s="32">
        <v>883.46572807812845</v>
      </c>
      <c r="G124" s="32">
        <v>33.90138245</v>
      </c>
      <c r="H124" s="33">
        <v>207.08534427161422</v>
      </c>
      <c r="I124" s="34">
        <v>0.41</v>
      </c>
      <c r="J124" s="36">
        <v>5.0850313757307397</v>
      </c>
      <c r="K124" s="34">
        <v>0.7</v>
      </c>
      <c r="L124" s="36">
        <v>7.2339396428778855</v>
      </c>
      <c r="M124" s="34">
        <v>0.7</v>
      </c>
      <c r="N124" s="36">
        <v>4.6712175684666688</v>
      </c>
      <c r="O124" s="34">
        <v>0.56736231810017135</v>
      </c>
      <c r="P124" s="36">
        <f t="shared" si="26"/>
        <v>2.1790784104080276</v>
      </c>
      <c r="Q124" s="37">
        <v>1.28422114329265</v>
      </c>
      <c r="R124" s="39">
        <v>38.080924806037409</v>
      </c>
      <c r="S124" s="38">
        <v>0.2143754898654858</v>
      </c>
      <c r="T124" s="39">
        <v>297.25093204781217</v>
      </c>
      <c r="U124" s="38">
        <v>0.30028413666067788</v>
      </c>
      <c r="V124" s="38">
        <f>VLOOKUP(B124,[3]Sheet11!$A:$C,2,FALSE)</f>
        <v>0.25641121617764717</v>
      </c>
      <c r="W124" s="38">
        <f>VLOOKUP(B124,[3]Sheet11!$A:$C,3,FALSE)</f>
        <v>0.19021554620169945</v>
      </c>
      <c r="X124" s="38">
        <v>0.14000000000000001</v>
      </c>
      <c r="Y124" s="38">
        <v>3.8265306122448987E-2</v>
      </c>
      <c r="Z124" s="20">
        <v>18.903772068342509</v>
      </c>
      <c r="AA124" s="83">
        <v>0.91835225515565111</v>
      </c>
      <c r="AB124" s="20">
        <v>50.156315886716413</v>
      </c>
      <c r="AC124" s="37">
        <v>2.0493754933712817E-3</v>
      </c>
      <c r="AD124" s="20">
        <v>22.952898365006931</v>
      </c>
      <c r="AE124" s="35">
        <v>0.21995045110193776</v>
      </c>
      <c r="AF124" s="20">
        <v>135.88962309681168</v>
      </c>
      <c r="AG124" s="20">
        <v>119.85986996661514</v>
      </c>
      <c r="AH124" s="20">
        <v>157.37677937514917</v>
      </c>
      <c r="AI124" s="20">
        <v>56.338764116210093</v>
      </c>
      <c r="AJ124" s="20">
        <v>0.19724231842690865</v>
      </c>
      <c r="AK124" s="40">
        <v>58.913220539948846</v>
      </c>
      <c r="AL124" s="60">
        <v>1.0135000000000001</v>
      </c>
      <c r="AM124" s="32">
        <f t="shared" si="31"/>
        <v>1752</v>
      </c>
      <c r="AN124" s="32">
        <f t="shared" si="32"/>
        <v>102.62916828252351</v>
      </c>
      <c r="AO124" s="39">
        <f t="shared" si="33"/>
        <v>1083.3453513120164</v>
      </c>
      <c r="AP124" s="38">
        <v>0.28345486800777348</v>
      </c>
      <c r="AQ124" s="32">
        <v>4022.6</v>
      </c>
      <c r="AR124" s="32">
        <f t="shared" si="27"/>
        <v>16.099456648093192</v>
      </c>
      <c r="AS124" s="32">
        <f t="shared" si="34"/>
        <v>428</v>
      </c>
      <c r="AT124" s="32">
        <f t="shared" si="35"/>
        <v>31.248734428427998</v>
      </c>
      <c r="AU124" s="32">
        <f t="shared" si="28"/>
        <v>753.69430070310182</v>
      </c>
      <c r="AV124" s="32">
        <v>473.2</v>
      </c>
      <c r="AW124" s="32">
        <f t="shared" si="29"/>
        <v>215.58290010984476</v>
      </c>
      <c r="AX124" s="32">
        <f t="shared" si="36"/>
        <v>7180</v>
      </c>
      <c r="AY124" s="32">
        <f t="shared" si="37"/>
        <v>672.04002907747235</v>
      </c>
      <c r="AZ124" s="32">
        <f t="shared" si="30"/>
        <v>1557.1792822560826</v>
      </c>
      <c r="BA124" s="32">
        <v>7572</v>
      </c>
    </row>
    <row r="125" spans="1:53" x14ac:dyDescent="0.35">
      <c r="A125" s="31" t="s">
        <v>218</v>
      </c>
      <c r="B125" s="28" t="s">
        <v>56</v>
      </c>
      <c r="C125" s="20" t="s">
        <v>36</v>
      </c>
      <c r="D125" s="40">
        <v>1</v>
      </c>
      <c r="E125" s="32">
        <v>893.07715577686326</v>
      </c>
      <c r="F125" s="32">
        <v>893.07719598629717</v>
      </c>
      <c r="G125" s="32">
        <v>54.176967619999999</v>
      </c>
      <c r="H125" s="33">
        <v>208.43848797480152</v>
      </c>
      <c r="I125" s="34">
        <v>0.41</v>
      </c>
      <c r="J125" s="36">
        <v>5.1026819544457602</v>
      </c>
      <c r="K125" s="34">
        <v>0.7</v>
      </c>
      <c r="L125" s="36">
        <v>7.2568218221438201</v>
      </c>
      <c r="M125" s="34">
        <v>0.7</v>
      </c>
      <c r="N125" s="36">
        <v>4.6773543269004065</v>
      </c>
      <c r="O125" s="34">
        <v>0.56736231810017135</v>
      </c>
      <c r="P125" s="36">
        <f t="shared" si="26"/>
        <v>2.1933170144974006</v>
      </c>
      <c r="Q125" s="37">
        <v>1.28422114329265</v>
      </c>
      <c r="R125" s="39">
        <v>39.678236437784733</v>
      </c>
      <c r="S125" s="38">
        <v>0.2143754898654858</v>
      </c>
      <c r="T125" s="39">
        <v>307.21523923612102</v>
      </c>
      <c r="U125" s="38">
        <v>0.30028413666067788</v>
      </c>
      <c r="V125" s="38">
        <f>VLOOKUP(B125,[3]Sheet11!$A:$C,2,FALSE)</f>
        <v>0.20318017074998779</v>
      </c>
      <c r="W125" s="38">
        <f>VLOOKUP(B125,[3]Sheet11!$A:$C,3,FALSE)</f>
        <v>0.23536541667138591</v>
      </c>
      <c r="X125" s="38">
        <v>0.17</v>
      </c>
      <c r="Y125" s="38">
        <v>4.5918367346938785E-2</v>
      </c>
      <c r="Z125" s="20">
        <v>17.907314243895879</v>
      </c>
      <c r="AA125" s="83">
        <v>0.86566605527849705</v>
      </c>
      <c r="AB125" s="20">
        <v>63.235968979012533</v>
      </c>
      <c r="AC125" s="37">
        <v>3.5742181492613559E-2</v>
      </c>
      <c r="AD125" s="20">
        <v>22.55401505715848</v>
      </c>
      <c r="AE125" s="35">
        <v>0.13932471827482246</v>
      </c>
      <c r="AF125" s="20">
        <v>214.04832153791511</v>
      </c>
      <c r="AG125" s="20">
        <v>195.28315221577492</v>
      </c>
      <c r="AH125" s="20">
        <v>256.7315525233725</v>
      </c>
      <c r="AI125" s="20">
        <v>54.244694858419805</v>
      </c>
      <c r="AJ125" s="20">
        <v>0.18726862408726308</v>
      </c>
      <c r="AK125" s="40">
        <v>105.34539983502827</v>
      </c>
      <c r="AL125" s="60">
        <v>1.0135000000000001</v>
      </c>
      <c r="AM125" s="32">
        <f t="shared" si="31"/>
        <v>1752</v>
      </c>
      <c r="AN125" s="32">
        <f t="shared" si="32"/>
        <v>103.74569937822922</v>
      </c>
      <c r="AO125" s="39">
        <f t="shared" si="33"/>
        <v>1128.7864780615362</v>
      </c>
      <c r="AP125" s="38">
        <v>0.28345486800777348</v>
      </c>
      <c r="AQ125" s="32">
        <v>4022.6</v>
      </c>
      <c r="AR125" s="32">
        <f t="shared" si="27"/>
        <v>28.788168125523327</v>
      </c>
      <c r="AS125" s="32">
        <f t="shared" si="34"/>
        <v>428</v>
      </c>
      <c r="AT125" s="32">
        <f t="shared" si="35"/>
        <v>31.58869804963501</v>
      </c>
      <c r="AU125" s="32">
        <f t="shared" si="28"/>
        <v>785.30815145453801</v>
      </c>
      <c r="AV125" s="32">
        <v>473.2</v>
      </c>
      <c r="AW125" s="32">
        <f t="shared" si="29"/>
        <v>385.49355478311583</v>
      </c>
      <c r="AX125" s="32">
        <f t="shared" si="36"/>
        <v>7180</v>
      </c>
      <c r="AY125" s="32">
        <f t="shared" si="37"/>
        <v>679.35133835319732</v>
      </c>
      <c r="AZ125" s="32">
        <f t="shared" si="30"/>
        <v>1622.4954633344701</v>
      </c>
      <c r="BA125" s="32">
        <v>7572</v>
      </c>
    </row>
    <row r="126" spans="1:53" x14ac:dyDescent="0.35">
      <c r="A126" s="31" t="s">
        <v>225</v>
      </c>
      <c r="B126" s="41" t="s">
        <v>59</v>
      </c>
      <c r="C126" s="20" t="s">
        <v>36</v>
      </c>
      <c r="D126" s="40">
        <v>1</v>
      </c>
      <c r="E126" s="32">
        <v>925.07742804853365</v>
      </c>
      <c r="F126" s="32">
        <v>925.00069721676198</v>
      </c>
      <c r="G126" s="32">
        <v>28.696710589999999</v>
      </c>
      <c r="H126" s="33">
        <v>213.11305236988053</v>
      </c>
      <c r="I126" s="34">
        <v>0.41</v>
      </c>
      <c r="J126" s="36">
        <v>5.1636575674714997</v>
      </c>
      <c r="K126" s="34">
        <v>0.7</v>
      </c>
      <c r="L126" s="36">
        <v>7.3358704998462763</v>
      </c>
      <c r="M126" s="34">
        <v>0.7</v>
      </c>
      <c r="N126" s="36">
        <v>4.698554346091262</v>
      </c>
      <c r="O126" s="34">
        <v>0.56736231810017135</v>
      </c>
      <c r="P126" s="36">
        <f t="shared" si="26"/>
        <v>2.2425056347119652</v>
      </c>
      <c r="Q126" s="37">
        <v>1.28422114329265</v>
      </c>
      <c r="R126" s="39">
        <v>33.780334862083976</v>
      </c>
      <c r="S126" s="38">
        <v>0.2143754898654858</v>
      </c>
      <c r="T126" s="39">
        <v>483.93273145013251</v>
      </c>
      <c r="U126" s="38">
        <v>0.30028413666067788</v>
      </c>
      <c r="V126" s="38">
        <f>VLOOKUP(B126,[3]Sheet11!$A:$C,2,FALSE)</f>
        <v>0.26353604505926992</v>
      </c>
      <c r="W126" s="38">
        <f>VLOOKUP(B126,[3]Sheet11!$A:$C,3,FALSE)</f>
        <v>0.17988967185067481</v>
      </c>
      <c r="X126" s="38">
        <v>0.15</v>
      </c>
      <c r="Y126" s="38">
        <v>4.0816326530612242E-2</v>
      </c>
      <c r="Z126" s="20">
        <v>19.050663799094131</v>
      </c>
      <c r="AA126" s="83">
        <v>0.69324657299939552</v>
      </c>
      <c r="AB126" s="20">
        <v>48.287743196261061</v>
      </c>
      <c r="AC126" s="37">
        <v>4.887171627397268E-2</v>
      </c>
      <c r="AD126" s="20">
        <v>22.158716611111018</v>
      </c>
      <c r="AE126" s="35">
        <v>0.19074974888365825</v>
      </c>
      <c r="AF126" s="20">
        <v>278.79536070121338</v>
      </c>
      <c r="AG126" s="20">
        <v>244.60585432657254</v>
      </c>
      <c r="AH126" s="20">
        <v>324.11707745266472</v>
      </c>
      <c r="AI126" s="20">
        <v>57.811665655284983</v>
      </c>
      <c r="AJ126" s="20">
        <v>0.17716407808742032</v>
      </c>
      <c r="AK126" s="40">
        <v>47.9154489276833</v>
      </c>
      <c r="AL126" s="60">
        <v>1.0135000000000001</v>
      </c>
      <c r="AM126" s="32">
        <f t="shared" si="31"/>
        <v>1752</v>
      </c>
      <c r="AN126" s="32">
        <f t="shared" si="32"/>
        <v>107.45414247434783</v>
      </c>
      <c r="AO126" s="39">
        <f t="shared" si="33"/>
        <v>960.9999999999992</v>
      </c>
      <c r="AP126" s="38">
        <v>0.28345486800777348</v>
      </c>
      <c r="AQ126" s="32">
        <v>4022.6</v>
      </c>
      <c r="AR126" s="32">
        <f t="shared" si="27"/>
        <v>13.094050634391452</v>
      </c>
      <c r="AS126" s="32">
        <f t="shared" si="34"/>
        <v>428</v>
      </c>
      <c r="AT126" s="32">
        <f t="shared" si="35"/>
        <v>32.717852220840356</v>
      </c>
      <c r="AU126" s="32">
        <f t="shared" si="28"/>
        <v>668.57740433232652</v>
      </c>
      <c r="AV126" s="32">
        <v>473.2</v>
      </c>
      <c r="AW126" s="32">
        <f t="shared" si="29"/>
        <v>175.33842735503737</v>
      </c>
      <c r="AX126" s="32">
        <f t="shared" si="36"/>
        <v>7180</v>
      </c>
      <c r="AY126" s="32">
        <f t="shared" si="37"/>
        <v>703.63509946959812</v>
      </c>
      <c r="AZ126" s="32">
        <f t="shared" si="30"/>
        <v>1381.3224826559476</v>
      </c>
      <c r="BA126" s="32">
        <v>7572</v>
      </c>
    </row>
    <row r="127" spans="1:53" x14ac:dyDescent="0.35">
      <c r="A127" s="31" t="s">
        <v>220</v>
      </c>
      <c r="B127" s="28" t="s">
        <v>60</v>
      </c>
      <c r="C127" s="20" t="s">
        <v>36</v>
      </c>
      <c r="D127" s="40">
        <v>1</v>
      </c>
      <c r="E127" s="32">
        <v>973.20612907613349</v>
      </c>
      <c r="F127" s="32">
        <v>964.05001018689461</v>
      </c>
      <c r="G127" s="32">
        <v>53.499797819999998</v>
      </c>
      <c r="H127" s="33">
        <v>220.03253516052072</v>
      </c>
      <c r="I127" s="34">
        <v>0.41</v>
      </c>
      <c r="J127" s="36">
        <v>5.2539161818195019</v>
      </c>
      <c r="K127" s="34">
        <v>0.7</v>
      </c>
      <c r="L127" s="36">
        <v>7.4528816090655265</v>
      </c>
      <c r="M127" s="34">
        <v>0.7</v>
      </c>
      <c r="N127" s="36">
        <v>4.72993548785215</v>
      </c>
      <c r="O127" s="34">
        <v>0.56736231810017135</v>
      </c>
      <c r="P127" s="36">
        <f t="shared" si="26"/>
        <v>2.3153166567246934</v>
      </c>
      <c r="Q127" s="37">
        <v>1.28422114329265</v>
      </c>
      <c r="R127" s="39">
        <v>37.597739821145922</v>
      </c>
      <c r="S127" s="38">
        <v>0.2143754898654858</v>
      </c>
      <c r="T127" s="39">
        <v>285.06179876547634</v>
      </c>
      <c r="U127" s="38">
        <v>0.30028413666067788</v>
      </c>
      <c r="V127" s="38">
        <f>VLOOKUP(B127,[3]Sheet11!$A:$C,2,FALSE)</f>
        <v>0.23131115074243036</v>
      </c>
      <c r="W127" s="38">
        <f>VLOOKUP(B127,[3]Sheet11!$A:$C,3,FALSE)</f>
        <v>0.20809894304623433</v>
      </c>
      <c r="X127" s="38">
        <v>0.11</v>
      </c>
      <c r="Y127" s="38">
        <v>2.0408163265306121E-2</v>
      </c>
      <c r="Z127" s="20">
        <v>18.570852088200109</v>
      </c>
      <c r="AA127" s="83">
        <v>0.6996421528754897</v>
      </c>
      <c r="AB127" s="20">
        <v>45.304194873527898</v>
      </c>
      <c r="AC127" s="37">
        <v>0.12579495830562168</v>
      </c>
      <c r="AD127" s="20">
        <v>24.002958135768573</v>
      </c>
      <c r="AE127" s="35">
        <v>0.18298927804721374</v>
      </c>
      <c r="AF127" s="20">
        <v>230.69050493968149</v>
      </c>
      <c r="AG127" s="20">
        <v>202.69409320605808</v>
      </c>
      <c r="AH127" s="20">
        <v>265.55672231120599</v>
      </c>
      <c r="AI127" s="20">
        <v>64.875275976824469</v>
      </c>
      <c r="AJ127" s="20">
        <v>0.23007703939338145</v>
      </c>
      <c r="AK127" s="40">
        <v>103.71547537608453</v>
      </c>
      <c r="AL127" s="60">
        <v>1.0135000000000001</v>
      </c>
      <c r="AM127" s="32">
        <f t="shared" si="31"/>
        <v>1752</v>
      </c>
      <c r="AN127" s="32">
        <f t="shared" si="32"/>
        <v>111.9903665572522</v>
      </c>
      <c r="AO127" s="39">
        <f t="shared" si="33"/>
        <v>1069.5994612142274</v>
      </c>
      <c r="AP127" s="38">
        <v>0.28345486800777348</v>
      </c>
      <c r="AQ127" s="32">
        <v>4022.6</v>
      </c>
      <c r="AR127" s="32">
        <f t="shared" si="27"/>
        <v>28.3427520045588</v>
      </c>
      <c r="AS127" s="32">
        <f t="shared" si="34"/>
        <v>428</v>
      </c>
      <c r="AT127" s="32">
        <f t="shared" si="35"/>
        <v>34.099050802556398</v>
      </c>
      <c r="AU127" s="32">
        <f t="shared" si="28"/>
        <v>744.13114615386439</v>
      </c>
      <c r="AV127" s="32">
        <v>473.2</v>
      </c>
      <c r="AW127" s="32">
        <f t="shared" si="29"/>
        <v>379.5291237335386</v>
      </c>
      <c r="AX127" s="32">
        <f t="shared" si="36"/>
        <v>7180</v>
      </c>
      <c r="AY127" s="32">
        <f t="shared" si="37"/>
        <v>733.33936596218859</v>
      </c>
      <c r="AZ127" s="32">
        <f t="shared" si="30"/>
        <v>1537.421210418212</v>
      </c>
      <c r="BA127" s="32">
        <v>7572</v>
      </c>
    </row>
    <row r="128" spans="1:53" x14ac:dyDescent="0.35">
      <c r="A128" s="31" t="s">
        <v>192</v>
      </c>
      <c r="B128" s="28" t="s">
        <v>61</v>
      </c>
      <c r="C128" s="20" t="s">
        <v>36</v>
      </c>
      <c r="D128" s="40">
        <v>1</v>
      </c>
      <c r="E128" s="32">
        <v>1071.7777647554512</v>
      </c>
      <c r="F128" s="100">
        <v>1071.7777647554512</v>
      </c>
      <c r="G128" s="32">
        <v>33.23439407</v>
      </c>
      <c r="H128" s="33">
        <v>233.82117809126427</v>
      </c>
      <c r="I128" s="34">
        <v>0.41</v>
      </c>
      <c r="J128" s="36">
        <v>5.4337769954560038</v>
      </c>
      <c r="K128" s="34">
        <v>0.7</v>
      </c>
      <c r="L128" s="36">
        <v>7.6860528521730185</v>
      </c>
      <c r="M128" s="34">
        <v>0.7</v>
      </c>
      <c r="N128" s="36">
        <v>4.7924695487916793</v>
      </c>
      <c r="O128" s="34">
        <v>0.56736231810017135</v>
      </c>
      <c r="P128" s="36">
        <f t="shared" si="26"/>
        <v>2.4604091751010753</v>
      </c>
      <c r="Q128" s="37">
        <v>1.28422114329265</v>
      </c>
      <c r="R128" s="39">
        <v>17.09160574893696</v>
      </c>
      <c r="S128" s="38">
        <v>0.2143754898654858</v>
      </c>
      <c r="T128" s="39">
        <v>101.45626683557268</v>
      </c>
      <c r="U128" s="38">
        <v>0.30028413666067788</v>
      </c>
      <c r="V128" s="38">
        <f>VLOOKUP(B128,[3]Sheet11!$A:$C,2,FALSE)</f>
        <v>0.24441105394102067</v>
      </c>
      <c r="W128" s="38">
        <f>VLOOKUP(B128,[3]Sheet11!$A:$C,3,FALSE)</f>
        <v>0.2192148376395737</v>
      </c>
      <c r="X128" s="38">
        <v>0.17</v>
      </c>
      <c r="Y128" s="38">
        <v>4.5918367346938785E-2</v>
      </c>
      <c r="Z128" s="20">
        <v>20.1008082633622</v>
      </c>
      <c r="AA128" s="83">
        <v>1.0271986772343673</v>
      </c>
      <c r="AB128" s="20">
        <v>59.765873503894213</v>
      </c>
      <c r="AC128" s="37">
        <v>3.7588225229396558E-3</v>
      </c>
      <c r="AD128" s="20">
        <v>22.611416063070983</v>
      </c>
      <c r="AE128" s="35">
        <v>0.25195964127489667</v>
      </c>
      <c r="AF128" s="20">
        <v>157.09869509324386</v>
      </c>
      <c r="AG128" s="20">
        <v>40</v>
      </c>
      <c r="AH128" s="20">
        <v>617</v>
      </c>
      <c r="AI128" s="20">
        <v>62.666947654019161</v>
      </c>
      <c r="AJ128" s="20">
        <v>0.22</v>
      </c>
      <c r="AK128" s="40">
        <v>57.479695331561317</v>
      </c>
      <c r="AL128" s="60">
        <v>1.0135000000000001</v>
      </c>
      <c r="AM128" s="32">
        <f t="shared" si="31"/>
        <v>1752</v>
      </c>
      <c r="AN128" s="32">
        <f t="shared" si="32"/>
        <v>124.50472846279641</v>
      </c>
      <c r="AO128" s="39">
        <f t="shared" si="33"/>
        <v>486.23061884340098</v>
      </c>
      <c r="AP128" s="38">
        <v>0.28345486800777348</v>
      </c>
      <c r="AQ128" s="32">
        <v>4022.6</v>
      </c>
      <c r="AR128" s="32">
        <f t="shared" si="27"/>
        <v>15.707711353321299</v>
      </c>
      <c r="AS128" s="32">
        <f t="shared" si="34"/>
        <v>428</v>
      </c>
      <c r="AT128" s="32">
        <f t="shared" si="35"/>
        <v>37.909448745673892</v>
      </c>
      <c r="AU128" s="32">
        <f t="shared" si="28"/>
        <v>338.27555156422693</v>
      </c>
      <c r="AV128" s="32">
        <v>473.2</v>
      </c>
      <c r="AW128" s="32">
        <f t="shared" si="29"/>
        <v>210.33715867910439</v>
      </c>
      <c r="AX128" s="32">
        <f t="shared" si="36"/>
        <v>7180</v>
      </c>
      <c r="AY128" s="32">
        <f t="shared" si="37"/>
        <v>815.28636289912151</v>
      </c>
      <c r="AZ128" s="32">
        <f t="shared" si="30"/>
        <v>698.89832004589482</v>
      </c>
      <c r="BA128" s="32">
        <v>7572</v>
      </c>
    </row>
    <row r="129" spans="1:53" x14ac:dyDescent="0.35">
      <c r="A129" s="31" t="s">
        <v>237</v>
      </c>
      <c r="B129" s="28" t="s">
        <v>64</v>
      </c>
      <c r="C129" s="20" t="s">
        <v>36</v>
      </c>
      <c r="D129" s="40">
        <v>1</v>
      </c>
      <c r="E129" s="32">
        <v>1137.3436326916426</v>
      </c>
      <c r="F129" s="32">
        <v>1137.3443948319618</v>
      </c>
      <c r="G129" s="32">
        <v>53.753658289999997</v>
      </c>
      <c r="H129" s="33">
        <v>242.73344949612203</v>
      </c>
      <c r="I129" s="34">
        <v>0.41</v>
      </c>
      <c r="J129" s="36">
        <v>5.5500297981631483</v>
      </c>
      <c r="K129" s="34">
        <v>0.7</v>
      </c>
      <c r="L129" s="36">
        <v>7.8367627815561836</v>
      </c>
      <c r="M129" s="34">
        <v>0.7</v>
      </c>
      <c r="N129" s="36">
        <v>4.8328883576578061</v>
      </c>
      <c r="O129" s="34">
        <v>0.56736231810017135</v>
      </c>
      <c r="P129" s="36">
        <f t="shared" si="26"/>
        <v>2.5541895354367168</v>
      </c>
      <c r="Q129" s="37">
        <v>1.28422114329265</v>
      </c>
      <c r="R129" s="39">
        <v>32.677314717775523</v>
      </c>
      <c r="S129" s="38">
        <v>0.2143754898654858</v>
      </c>
      <c r="T129" s="39">
        <v>234.04881376497673</v>
      </c>
      <c r="U129" s="38">
        <v>0.30028413666067788</v>
      </c>
      <c r="V129" s="38">
        <f>VLOOKUP(B129,[3]Sheet11!$A:$C,2,FALSE)</f>
        <v>0.31908493939325794</v>
      </c>
      <c r="W129" s="38">
        <f>VLOOKUP(B129,[3]Sheet11!$A:$C,3,FALSE)</f>
        <v>0.18066030445360245</v>
      </c>
      <c r="X129" s="38">
        <v>0.14000000000000001</v>
      </c>
      <c r="Y129" s="38">
        <v>3.3163265306122451E-2</v>
      </c>
      <c r="Z129" s="20">
        <v>18.87185798572672</v>
      </c>
      <c r="AA129" s="83">
        <v>0.78772361070528818</v>
      </c>
      <c r="AB129" s="20">
        <v>51.451638888672747</v>
      </c>
      <c r="AC129" s="37">
        <v>2.7434470896833445E-3</v>
      </c>
      <c r="AD129" s="20">
        <v>25.543835046342078</v>
      </c>
      <c r="AE129" s="35">
        <v>0.17689216423982512</v>
      </c>
      <c r="AF129" s="20">
        <v>431.462524937284</v>
      </c>
      <c r="AG129" s="20">
        <v>362.93697841733933</v>
      </c>
      <c r="AH129" s="20">
        <v>499.73644893282085</v>
      </c>
      <c r="AI129" s="20">
        <v>68.468001052011033</v>
      </c>
      <c r="AJ129" s="20">
        <v>0.20319313262537139</v>
      </c>
      <c r="AK129" s="40">
        <v>104.32593274368696</v>
      </c>
      <c r="AL129" s="60">
        <v>1.0135000000000001</v>
      </c>
      <c r="AM129" s="32">
        <f t="shared" si="31"/>
        <v>1752</v>
      </c>
      <c r="AN129" s="32">
        <f t="shared" si="32"/>
        <v>132.12137786749759</v>
      </c>
      <c r="AO129" s="39">
        <f t="shared" si="33"/>
        <v>929.62072673322643</v>
      </c>
      <c r="AP129" s="38">
        <v>0.28345486800777348</v>
      </c>
      <c r="AQ129" s="32">
        <v>4022.6</v>
      </c>
      <c r="AR129" s="32">
        <f t="shared" si="27"/>
        <v>28.509574185304466</v>
      </c>
      <c r="AS129" s="32">
        <f t="shared" si="34"/>
        <v>428</v>
      </c>
      <c r="AT129" s="32">
        <f t="shared" si="35"/>
        <v>40.228581390564294</v>
      </c>
      <c r="AU129" s="32">
        <f t="shared" si="28"/>
        <v>646.74652704769198</v>
      </c>
      <c r="AV129" s="32">
        <v>473.2</v>
      </c>
      <c r="AW129" s="32">
        <f t="shared" si="29"/>
        <v>381.76298853493603</v>
      </c>
      <c r="AX129" s="32">
        <f t="shared" si="36"/>
        <v>7180</v>
      </c>
      <c r="AY129" s="32">
        <f t="shared" si="37"/>
        <v>865.16198181982895</v>
      </c>
      <c r="AZ129" s="32">
        <f t="shared" si="30"/>
        <v>1336.2185329652109</v>
      </c>
      <c r="BA129" s="32">
        <v>7572</v>
      </c>
    </row>
    <row r="130" spans="1:53" x14ac:dyDescent="0.35">
      <c r="A130" s="31" t="s">
        <v>217</v>
      </c>
      <c r="B130" s="28" t="s">
        <v>65</v>
      </c>
      <c r="C130" s="20" t="s">
        <v>36</v>
      </c>
      <c r="D130" s="40">
        <v>1</v>
      </c>
      <c r="E130" s="32">
        <v>1189.1759994663123</v>
      </c>
      <c r="F130" s="32">
        <v>1189.1759994663578</v>
      </c>
      <c r="G130" s="32">
        <v>46.84191895</v>
      </c>
      <c r="H130" s="33">
        <v>249.64502842467587</v>
      </c>
      <c r="I130" s="34">
        <v>0.41</v>
      </c>
      <c r="J130" s="36">
        <v>5.6401853135279616</v>
      </c>
      <c r="K130" s="34">
        <v>0.7</v>
      </c>
      <c r="L130" s="36">
        <v>7.9536402334345837</v>
      </c>
      <c r="M130" s="34">
        <v>0.7</v>
      </c>
      <c r="N130" s="36">
        <v>4.8642336539336908</v>
      </c>
      <c r="O130" s="34">
        <v>0.56736231810017135</v>
      </c>
      <c r="P130" s="36">
        <f t="shared" si="26"/>
        <v>2.6269173881875556</v>
      </c>
      <c r="Q130" s="37">
        <v>1.28422114329265</v>
      </c>
      <c r="R130" s="39">
        <v>44.580615650417137</v>
      </c>
      <c r="S130" s="38">
        <v>0.2143754898654858</v>
      </c>
      <c r="T130" s="39">
        <v>360.46211853082769</v>
      </c>
      <c r="U130" s="38">
        <v>0.30028413666067788</v>
      </c>
      <c r="V130" s="38">
        <f>VLOOKUP(B130,[3]Sheet11!$A:$C,2,FALSE)</f>
        <v>0.25886570343217657</v>
      </c>
      <c r="W130" s="38">
        <f>VLOOKUP(B130,[3]Sheet11!$A:$C,3,FALSE)</f>
        <v>0.17687686450145765</v>
      </c>
      <c r="X130" s="38">
        <v>0.14000000000000001</v>
      </c>
      <c r="Y130" s="38">
        <v>3.5714285714285719E-2</v>
      </c>
      <c r="Z130" s="20">
        <v>18.1633678516699</v>
      </c>
      <c r="AA130" s="83">
        <v>0.80280473423930687</v>
      </c>
      <c r="AB130" s="20">
        <v>55.280579802678218</v>
      </c>
      <c r="AC130" s="37">
        <v>2.8867031672046932E-3</v>
      </c>
      <c r="AD130" s="20">
        <v>21.499551614376401</v>
      </c>
      <c r="AE130" s="35">
        <v>0.15929416111813727</v>
      </c>
      <c r="AF130" s="20">
        <v>193.78522512751911</v>
      </c>
      <c r="AG130" s="20">
        <v>175.23984888528329</v>
      </c>
      <c r="AH130" s="20">
        <v>228.34190578796577</v>
      </c>
      <c r="AI130" s="20">
        <v>62.627673169845977</v>
      </c>
      <c r="AJ130" s="20">
        <v>0.17308418947958468</v>
      </c>
      <c r="AK130" s="40">
        <v>87.961028852746978</v>
      </c>
      <c r="AL130" s="60">
        <v>1.0135000000000001</v>
      </c>
      <c r="AM130" s="32">
        <f t="shared" si="31"/>
        <v>1752</v>
      </c>
      <c r="AN130" s="32">
        <f t="shared" si="32"/>
        <v>138.14247671187314</v>
      </c>
      <c r="AO130" s="39">
        <f t="shared" si="33"/>
        <v>1268.2518339431235</v>
      </c>
      <c r="AP130" s="38">
        <v>0.28345486800777348</v>
      </c>
      <c r="AQ130" s="32">
        <v>4022.6</v>
      </c>
      <c r="AR130" s="32">
        <f t="shared" si="27"/>
        <v>24.037469989884617</v>
      </c>
      <c r="AS130" s="32">
        <f t="shared" si="34"/>
        <v>428</v>
      </c>
      <c r="AT130" s="32">
        <f t="shared" si="35"/>
        <v>42.061897609567971</v>
      </c>
      <c r="AU130" s="32">
        <f t="shared" si="28"/>
        <v>882.33560788491877</v>
      </c>
      <c r="AV130" s="32">
        <v>473.2</v>
      </c>
      <c r="AW130" s="32">
        <f t="shared" si="29"/>
        <v>321.87840900434651</v>
      </c>
      <c r="AX130" s="32">
        <f t="shared" si="36"/>
        <v>7180</v>
      </c>
      <c r="AY130" s="32">
        <f t="shared" si="37"/>
        <v>904.5895588933688</v>
      </c>
      <c r="AZ130" s="32">
        <f t="shared" si="30"/>
        <v>1822.9602204945634</v>
      </c>
      <c r="BA130" s="32">
        <v>7572</v>
      </c>
    </row>
  </sheetData>
  <autoFilter ref="A1:BA130"/>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O10" sqref="O10"/>
    </sheetView>
  </sheetViews>
  <sheetFormatPr defaultRowHeight="14.5" x14ac:dyDescent="0.35"/>
  <sheetData>
    <row r="1" spans="1:16" x14ac:dyDescent="0.35">
      <c r="A1">
        <f>363.65*14.6</f>
        <v>5309.29</v>
      </c>
    </row>
    <row r="2" spans="1:16" x14ac:dyDescent="0.35">
      <c r="F2" t="s">
        <v>439</v>
      </c>
      <c r="G2" s="39">
        <v>133.13556904320885</v>
      </c>
      <c r="H2">
        <v>4744</v>
      </c>
      <c r="I2">
        <v>5572</v>
      </c>
      <c r="K2">
        <f>LN(H2/$G2)</f>
        <v>3.5732680154913705</v>
      </c>
      <c r="L2">
        <f t="shared" ref="L2:L4" si="0">LN(I2/$G2)</f>
        <v>3.7341414097135055</v>
      </c>
      <c r="N2">
        <f>L2-K2</f>
        <v>0.16087339422213498</v>
      </c>
    </row>
    <row r="3" spans="1:16" x14ac:dyDescent="0.35">
      <c r="F3" t="s">
        <v>440</v>
      </c>
      <c r="G3" s="39">
        <v>156.70355647434519</v>
      </c>
      <c r="H3">
        <v>4061</v>
      </c>
      <c r="I3">
        <v>6363</v>
      </c>
      <c r="K3">
        <f t="shared" ref="K3:K4" si="1">LN(H3/$G3)</f>
        <v>3.2548286825107504</v>
      </c>
      <c r="L3">
        <f t="shared" si="0"/>
        <v>3.7038993980572448</v>
      </c>
      <c r="N3">
        <f>L3-K3</f>
        <v>0.44907071554649436</v>
      </c>
    </row>
    <row r="4" spans="1:16" x14ac:dyDescent="0.35">
      <c r="F4" t="s">
        <v>413</v>
      </c>
      <c r="G4" s="39">
        <v>33.780334862083976</v>
      </c>
      <c r="H4">
        <v>989</v>
      </c>
      <c r="I4">
        <v>933</v>
      </c>
      <c r="K4">
        <f t="shared" si="1"/>
        <v>3.3768155072642472</v>
      </c>
      <c r="L4">
        <f t="shared" si="0"/>
        <v>3.3185263764888786</v>
      </c>
      <c r="N4">
        <f>L4-K4</f>
        <v>-5.8289130775368569E-2</v>
      </c>
    </row>
    <row r="6" spans="1:16" x14ac:dyDescent="0.35">
      <c r="N6">
        <f>SUMPRODUCT(N2:N4,N2:N4)</f>
        <v>0.23094237929653891</v>
      </c>
    </row>
    <row r="7" spans="1:16" x14ac:dyDescent="0.35">
      <c r="M7" t="s">
        <v>441</v>
      </c>
      <c r="N7">
        <f>SQRT(N6/2)/2</f>
        <v>0.16990526010711782</v>
      </c>
      <c r="O7" s="98">
        <f>N7</f>
        <v>0.16990526010711782</v>
      </c>
      <c r="P7" t="s">
        <v>442</v>
      </c>
    </row>
    <row r="8" spans="1:16" x14ac:dyDescent="0.35">
      <c r="K8">
        <f>AVERAGE(K2:L4)</f>
        <v>3.4935798982543331</v>
      </c>
      <c r="O8" s="98">
        <f>AVERAGE(K13:L16)</f>
        <v>0.22688954313770598</v>
      </c>
      <c r="P8" t="s">
        <v>443</v>
      </c>
    </row>
    <row r="9" spans="1:16" x14ac:dyDescent="0.35">
      <c r="K9">
        <f>(K2-K$8)</f>
        <v>7.9688117237037392E-2</v>
      </c>
      <c r="L9">
        <f>(L2-K$8)</f>
        <v>0.24056151145917237</v>
      </c>
    </row>
    <row r="10" spans="1:16" x14ac:dyDescent="0.35">
      <c r="K10">
        <f>(K3-K$8)</f>
        <v>-0.23875121574358271</v>
      </c>
      <c r="L10">
        <f>(L3-K$8)</f>
        <v>0.21031949980291165</v>
      </c>
      <c r="O10" s="98">
        <f>SQRT(O7^2+O8^2)</f>
        <v>0.28345486800777348</v>
      </c>
      <c r="P10" t="s">
        <v>444</v>
      </c>
    </row>
    <row r="11" spans="1:16" x14ac:dyDescent="0.35">
      <c r="K11">
        <f>(K4-K$8)</f>
        <v>-0.11676439099008595</v>
      </c>
      <c r="L11">
        <f>(L4-K$8)</f>
        <v>-0.17505352176545452</v>
      </c>
    </row>
    <row r="13" spans="1:16" x14ac:dyDescent="0.35">
      <c r="K13">
        <f>SQRT(SUMPRODUCT(K9:K11,K9:K11)/2)</f>
        <v>0.19619666415501089</v>
      </c>
      <c r="L13">
        <f>SQRT(SUMPRODUCT(L9:L11,L9:L11)/2)</f>
        <v>0.25763139198800772</v>
      </c>
    </row>
    <row r="14" spans="1:16" x14ac:dyDescent="0.35">
      <c r="K14">
        <f>SQRT((SUMPRODUCT(K9:K10,K9:K10)+L11^2)/2)</f>
        <v>0.21679030712916</v>
      </c>
      <c r="L14">
        <f>SQRT((K9^2+L10^2+L11^2)/2)</f>
        <v>0.20152943148411256</v>
      </c>
    </row>
    <row r="15" spans="1:16" x14ac:dyDescent="0.35">
      <c r="K15">
        <f>SQRT((K9^2+L10^2+K11^2)/2)</f>
        <v>0.17919041691649756</v>
      </c>
      <c r="L15">
        <f>SQRT((L9^2+K10^2+L11^2)/2)</f>
        <v>0.26973664869372938</v>
      </c>
    </row>
    <row r="16" spans="1:16" x14ac:dyDescent="0.35">
      <c r="K16">
        <f>SQRT((L9^2+K10^2+K11^2)/2)</f>
        <v>0.25348166286523172</v>
      </c>
      <c r="L16">
        <f>SQRT((L9^2+L10^2+K11^2)/2)</f>
        <v>0.24055982186989805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
  <sheetViews>
    <sheetView topLeftCell="A11" workbookViewId="0">
      <selection activeCell="M26" sqref="M26"/>
    </sheetView>
  </sheetViews>
  <sheetFormatPr defaultRowHeight="14.5" x14ac:dyDescent="0.35"/>
  <cols>
    <col min="1" max="1" width="6.26953125" style="92" customWidth="1"/>
    <col min="2" max="2" width="17.7265625" style="92" customWidth="1"/>
    <col min="3" max="5" width="7.1796875" style="93" customWidth="1"/>
    <col min="6" max="8" width="8.36328125" style="95" customWidth="1"/>
  </cols>
  <sheetData>
    <row r="1" spans="1:12" ht="26" x14ac:dyDescent="0.35">
      <c r="A1" s="27" t="s">
        <v>314</v>
      </c>
      <c r="B1" s="27" t="s">
        <v>32</v>
      </c>
      <c r="C1" s="93" t="s">
        <v>416</v>
      </c>
      <c r="D1" s="93" t="s">
        <v>417</v>
      </c>
      <c r="E1" s="93" t="s">
        <v>418</v>
      </c>
      <c r="F1" s="94" t="s">
        <v>419</v>
      </c>
      <c r="G1" s="94" t="s">
        <v>417</v>
      </c>
      <c r="H1" s="94" t="s">
        <v>418</v>
      </c>
    </row>
    <row r="2" spans="1:12" x14ac:dyDescent="0.35">
      <c r="A2" s="89" t="s">
        <v>191</v>
      </c>
      <c r="B2" s="27" t="s">
        <v>37</v>
      </c>
    </row>
    <row r="3" spans="1:12" x14ac:dyDescent="0.35">
      <c r="A3" s="89" t="s">
        <v>290</v>
      </c>
      <c r="B3" s="27" t="s">
        <v>135</v>
      </c>
      <c r="C3" s="93">
        <v>42.4</v>
      </c>
      <c r="D3" s="93">
        <v>34.200000000000003</v>
      </c>
      <c r="E3" s="93">
        <v>51.8</v>
      </c>
      <c r="F3" s="95">
        <v>1557</v>
      </c>
      <c r="G3" s="95">
        <v>1239</v>
      </c>
      <c r="H3" s="95">
        <v>1930</v>
      </c>
    </row>
    <row r="4" spans="1:12" x14ac:dyDescent="0.35">
      <c r="A4" s="89" t="s">
        <v>291</v>
      </c>
      <c r="B4" s="91" t="s">
        <v>103</v>
      </c>
    </row>
    <row r="5" spans="1:12" x14ac:dyDescent="0.35">
      <c r="A5" s="89" t="s">
        <v>241</v>
      </c>
      <c r="B5" s="27" t="s">
        <v>78</v>
      </c>
    </row>
    <row r="6" spans="1:12" x14ac:dyDescent="0.35">
      <c r="A6" s="89" t="s">
        <v>293</v>
      </c>
      <c r="B6" s="27" t="s">
        <v>160</v>
      </c>
      <c r="C6" s="93">
        <v>97.1</v>
      </c>
      <c r="D6" s="93">
        <v>83.4</v>
      </c>
      <c r="E6" s="93">
        <v>111.6</v>
      </c>
      <c r="F6" s="95">
        <v>51697</v>
      </c>
      <c r="G6" s="95">
        <v>44188</v>
      </c>
      <c r="H6" s="95">
        <v>59603</v>
      </c>
    </row>
    <row r="7" spans="1:12" x14ac:dyDescent="0.35">
      <c r="A7" s="89" t="s">
        <v>259</v>
      </c>
      <c r="B7" s="27" t="s">
        <v>124</v>
      </c>
      <c r="C7" s="93">
        <v>68</v>
      </c>
      <c r="D7" s="93">
        <v>61.2</v>
      </c>
      <c r="E7" s="93">
        <v>76.2</v>
      </c>
      <c r="F7" s="94">
        <v>2596</v>
      </c>
      <c r="G7" s="94">
        <v>2325</v>
      </c>
      <c r="H7" s="94">
        <v>2910</v>
      </c>
    </row>
    <row r="8" spans="1:12" x14ac:dyDescent="0.35">
      <c r="A8" s="89" t="s">
        <v>260</v>
      </c>
      <c r="B8" s="27" t="s">
        <v>129</v>
      </c>
      <c r="C8" s="93">
        <v>107</v>
      </c>
      <c r="D8" s="93">
        <v>91.9</v>
      </c>
      <c r="E8" s="93">
        <v>123.7</v>
      </c>
      <c r="F8" s="94">
        <v>8641</v>
      </c>
      <c r="G8" s="94">
        <v>7471</v>
      </c>
      <c r="H8" s="94">
        <v>9939</v>
      </c>
    </row>
    <row r="9" spans="1:12" x14ac:dyDescent="0.35">
      <c r="A9" s="89" t="s">
        <v>223</v>
      </c>
      <c r="B9" s="27" t="s">
        <v>89</v>
      </c>
    </row>
    <row r="10" spans="1:12" x14ac:dyDescent="0.35">
      <c r="A10" s="89" t="s">
        <v>294</v>
      </c>
      <c r="B10" s="27" t="s">
        <v>142</v>
      </c>
      <c r="C10" s="93">
        <v>42.8</v>
      </c>
      <c r="D10" s="93">
        <v>37.1</v>
      </c>
      <c r="E10" s="93">
        <v>49.9</v>
      </c>
      <c r="F10" s="95">
        <v>6375</v>
      </c>
      <c r="G10" s="95">
        <v>5484</v>
      </c>
      <c r="H10" s="95">
        <v>7500</v>
      </c>
    </row>
    <row r="11" spans="1:12" x14ac:dyDescent="0.35">
      <c r="A11" s="89" t="s">
        <v>282</v>
      </c>
      <c r="B11" s="27" t="s">
        <v>133</v>
      </c>
      <c r="C11" s="93">
        <v>137.6</v>
      </c>
      <c r="D11" s="93">
        <v>124</v>
      </c>
      <c r="E11" s="93">
        <v>153.1</v>
      </c>
      <c r="F11" s="95">
        <v>383</v>
      </c>
      <c r="G11" s="95">
        <v>344</v>
      </c>
      <c r="H11" s="95">
        <v>427</v>
      </c>
      <c r="L11" t="s">
        <v>420</v>
      </c>
    </row>
    <row r="12" spans="1:12" x14ac:dyDescent="0.35">
      <c r="A12" s="89" t="s">
        <v>222</v>
      </c>
      <c r="B12" s="27" t="s">
        <v>69</v>
      </c>
      <c r="L12" t="s">
        <v>421</v>
      </c>
    </row>
    <row r="13" spans="1:12" x14ac:dyDescent="0.35">
      <c r="A13" s="89" t="s">
        <v>235</v>
      </c>
      <c r="B13" s="27" t="s">
        <v>97</v>
      </c>
    </row>
    <row r="14" spans="1:12" x14ac:dyDescent="0.35">
      <c r="A14" s="89" t="s">
        <v>274</v>
      </c>
      <c r="B14" s="27" t="s">
        <v>99</v>
      </c>
      <c r="C14" s="93">
        <v>189.8</v>
      </c>
      <c r="D14" s="93">
        <v>160.30000000000001</v>
      </c>
      <c r="E14" s="93">
        <v>221.2</v>
      </c>
      <c r="F14" s="95">
        <v>16794</v>
      </c>
      <c r="G14" s="95">
        <v>14237</v>
      </c>
      <c r="H14" s="95">
        <v>19646</v>
      </c>
    </row>
    <row r="15" spans="1:12" ht="26" x14ac:dyDescent="0.35">
      <c r="A15" s="89" t="s">
        <v>252</v>
      </c>
      <c r="B15" s="27" t="s">
        <v>141</v>
      </c>
      <c r="C15" s="93">
        <v>53.7</v>
      </c>
      <c r="D15" s="93">
        <v>45.5</v>
      </c>
      <c r="E15" s="93">
        <v>63.2</v>
      </c>
      <c r="F15" s="95">
        <v>2899</v>
      </c>
      <c r="G15" s="95">
        <v>2443</v>
      </c>
      <c r="H15" s="95">
        <v>3428</v>
      </c>
      <c r="L15" t="s">
        <v>422</v>
      </c>
    </row>
    <row r="16" spans="1:12" x14ac:dyDescent="0.35">
      <c r="A16" s="89" t="s">
        <v>276</v>
      </c>
      <c r="B16" s="27" t="s">
        <v>138</v>
      </c>
    </row>
    <row r="17" spans="1:13" x14ac:dyDescent="0.35">
      <c r="A17" s="89" t="s">
        <v>301</v>
      </c>
      <c r="B17" s="27" t="s">
        <v>145</v>
      </c>
      <c r="L17">
        <f>5.3/19.4</f>
        <v>0.27319587628865982</v>
      </c>
      <c r="M17" t="s">
        <v>423</v>
      </c>
    </row>
    <row r="18" spans="1:13" x14ac:dyDescent="0.35">
      <c r="A18" s="89" t="s">
        <v>306</v>
      </c>
      <c r="B18" s="27" t="s">
        <v>163</v>
      </c>
      <c r="C18" s="93">
        <v>50.4</v>
      </c>
      <c r="D18" s="93">
        <v>44.1</v>
      </c>
      <c r="E18" s="93">
        <v>58.6</v>
      </c>
      <c r="F18" s="95">
        <v>6861</v>
      </c>
      <c r="G18" s="95">
        <v>5908</v>
      </c>
      <c r="H18" s="95">
        <v>8138</v>
      </c>
      <c r="L18">
        <f>1/6*(1-L17)</f>
        <v>0.12113402061855669</v>
      </c>
      <c r="M18" t="s">
        <v>425</v>
      </c>
    </row>
    <row r="19" spans="1:13" x14ac:dyDescent="0.35">
      <c r="A19" s="89" t="s">
        <v>218</v>
      </c>
      <c r="B19" s="27" t="s">
        <v>56</v>
      </c>
      <c r="L19">
        <f>(1-L17)*0.5</f>
        <v>0.36340206185567009</v>
      </c>
      <c r="M19" t="s">
        <v>424</v>
      </c>
    </row>
    <row r="20" spans="1:13" x14ac:dyDescent="0.35">
      <c r="A20" s="89" t="s">
        <v>198</v>
      </c>
      <c r="B20" s="27" t="s">
        <v>35</v>
      </c>
      <c r="L20">
        <f>1/6*(1-L17)</f>
        <v>0.12113402061855669</v>
      </c>
      <c r="M20" t="s">
        <v>426</v>
      </c>
    </row>
    <row r="21" spans="1:13" x14ac:dyDescent="0.35">
      <c r="A21" s="89" t="s">
        <v>273</v>
      </c>
      <c r="B21" s="27" t="s">
        <v>98</v>
      </c>
      <c r="L21">
        <f>40%*(1-L17)</f>
        <v>0.2907216494845361</v>
      </c>
      <c r="M21" t="s">
        <v>427</v>
      </c>
    </row>
    <row r="22" spans="1:13" x14ac:dyDescent="0.35">
      <c r="A22" s="89" t="s">
        <v>228</v>
      </c>
      <c r="B22" s="27" t="s">
        <v>73</v>
      </c>
    </row>
    <row r="23" spans="1:13" x14ac:dyDescent="0.35">
      <c r="A23" s="89" t="s">
        <v>210</v>
      </c>
      <c r="B23" s="27" t="s">
        <v>75</v>
      </c>
    </row>
    <row r="24" spans="1:13" ht="26" x14ac:dyDescent="0.35">
      <c r="A24" s="89" t="s">
        <v>188</v>
      </c>
      <c r="B24" s="27" t="s">
        <v>39</v>
      </c>
    </row>
    <row r="25" spans="1:13" x14ac:dyDescent="0.35">
      <c r="A25" s="89" t="s">
        <v>207</v>
      </c>
      <c r="B25" s="27" t="s">
        <v>49</v>
      </c>
    </row>
    <row r="26" spans="1:13" x14ac:dyDescent="0.35">
      <c r="A26" s="89" t="s">
        <v>302</v>
      </c>
      <c r="B26" s="91" t="s">
        <v>165</v>
      </c>
      <c r="M26">
        <f>SQRT(0.7^2-0.41^2)</f>
        <v>0.56736231810017135</v>
      </c>
    </row>
    <row r="27" spans="1:13" x14ac:dyDescent="0.35">
      <c r="A27" s="89" t="s">
        <v>305</v>
      </c>
      <c r="B27" s="27" t="s">
        <v>132</v>
      </c>
      <c r="C27" s="93">
        <v>56.5</v>
      </c>
      <c r="D27" s="93">
        <v>49.8</v>
      </c>
      <c r="E27" s="93">
        <v>64.2</v>
      </c>
      <c r="F27" s="95">
        <v>29293</v>
      </c>
      <c r="G27" s="95">
        <v>25814</v>
      </c>
      <c r="H27" s="95">
        <v>33157</v>
      </c>
    </row>
    <row r="28" spans="1:13" x14ac:dyDescent="0.35">
      <c r="A28" s="89" t="s">
        <v>231</v>
      </c>
      <c r="B28" s="27" t="s">
        <v>71</v>
      </c>
    </row>
    <row r="29" spans="1:13" x14ac:dyDescent="0.35">
      <c r="A29" s="89" t="s">
        <v>190</v>
      </c>
      <c r="B29" s="27" t="s">
        <v>44</v>
      </c>
    </row>
    <row r="30" spans="1:13" x14ac:dyDescent="0.35">
      <c r="A30" s="89" t="s">
        <v>255</v>
      </c>
      <c r="B30" s="27" t="s">
        <v>85</v>
      </c>
    </row>
    <row r="31" spans="1:13" x14ac:dyDescent="0.35">
      <c r="A31" s="89" t="s">
        <v>308</v>
      </c>
      <c r="B31" s="27" t="s">
        <v>164</v>
      </c>
      <c r="C31" s="93">
        <v>50.2</v>
      </c>
      <c r="D31" s="93">
        <v>45.4</v>
      </c>
      <c r="E31" s="93">
        <v>55.6</v>
      </c>
      <c r="F31" s="95">
        <v>2413</v>
      </c>
      <c r="G31" s="95">
        <v>2175</v>
      </c>
      <c r="H31" s="95">
        <v>2682</v>
      </c>
    </row>
    <row r="32" spans="1:13" x14ac:dyDescent="0.35">
      <c r="A32" s="89" t="s">
        <v>229</v>
      </c>
      <c r="B32" s="27" t="s">
        <v>91</v>
      </c>
    </row>
    <row r="33" spans="1:8" x14ac:dyDescent="0.35">
      <c r="A33" s="89" t="s">
        <v>313</v>
      </c>
      <c r="B33" s="27" t="s">
        <v>154</v>
      </c>
      <c r="C33" s="93">
        <v>53.6</v>
      </c>
      <c r="D33" s="93">
        <v>45.9</v>
      </c>
      <c r="E33" s="93">
        <v>62.4</v>
      </c>
      <c r="F33" s="95">
        <v>9831</v>
      </c>
      <c r="G33" s="95">
        <v>8348</v>
      </c>
      <c r="H33" s="95">
        <v>11550</v>
      </c>
    </row>
    <row r="34" spans="1:8" x14ac:dyDescent="0.35">
      <c r="A34" s="89" t="s">
        <v>202</v>
      </c>
      <c r="B34" s="27" t="s">
        <v>96</v>
      </c>
    </row>
    <row r="35" spans="1:8" x14ac:dyDescent="0.35">
      <c r="A35" s="89" t="s">
        <v>287</v>
      </c>
      <c r="B35" s="27" t="s">
        <v>146</v>
      </c>
      <c r="C35" s="93">
        <v>110.5</v>
      </c>
      <c r="D35" s="93">
        <v>95.1</v>
      </c>
      <c r="E35" s="93">
        <v>126.9</v>
      </c>
      <c r="F35" s="95">
        <v>10489</v>
      </c>
      <c r="G35" s="95">
        <v>8993</v>
      </c>
      <c r="H35" s="95">
        <v>12120</v>
      </c>
    </row>
    <row r="36" spans="1:8" x14ac:dyDescent="0.35">
      <c r="A36" s="89" t="s">
        <v>296</v>
      </c>
      <c r="B36" s="27" t="s">
        <v>131</v>
      </c>
      <c r="C36" s="93">
        <v>100.6</v>
      </c>
      <c r="D36" s="93">
        <v>88.8</v>
      </c>
      <c r="E36" s="93">
        <v>113.9</v>
      </c>
      <c r="F36" s="95">
        <v>14639</v>
      </c>
      <c r="G36" s="95">
        <v>12917</v>
      </c>
      <c r="H36" s="95">
        <v>16513</v>
      </c>
    </row>
    <row r="37" spans="1:8" x14ac:dyDescent="0.35">
      <c r="A37" s="89" t="s">
        <v>253</v>
      </c>
      <c r="B37" s="27" t="s">
        <v>104</v>
      </c>
    </row>
    <row r="38" spans="1:8" x14ac:dyDescent="0.35">
      <c r="A38" s="89" t="s">
        <v>286</v>
      </c>
      <c r="B38" s="27" t="s">
        <v>117</v>
      </c>
    </row>
    <row r="39" spans="1:8" x14ac:dyDescent="0.35">
      <c r="A39" s="89" t="s">
        <v>307</v>
      </c>
      <c r="B39" s="27" t="s">
        <v>144</v>
      </c>
    </row>
    <row r="40" spans="1:8" x14ac:dyDescent="0.35">
      <c r="A40" s="89" t="s">
        <v>208</v>
      </c>
      <c r="B40" s="27" t="s">
        <v>46</v>
      </c>
    </row>
    <row r="41" spans="1:8" x14ac:dyDescent="0.35">
      <c r="A41" s="89" t="s">
        <v>265</v>
      </c>
      <c r="B41" s="27" t="s">
        <v>109</v>
      </c>
    </row>
    <row r="42" spans="1:8" x14ac:dyDescent="0.35">
      <c r="A42" s="89" t="s">
        <v>225</v>
      </c>
      <c r="B42" s="90" t="s">
        <v>59</v>
      </c>
    </row>
    <row r="43" spans="1:8" x14ac:dyDescent="0.35">
      <c r="A43" s="89" t="s">
        <v>242</v>
      </c>
      <c r="B43" s="27" t="s">
        <v>119</v>
      </c>
    </row>
    <row r="44" spans="1:8" x14ac:dyDescent="0.35">
      <c r="A44" s="89" t="s">
        <v>280</v>
      </c>
      <c r="B44" s="27" t="s">
        <v>147</v>
      </c>
    </row>
    <row r="45" spans="1:8" x14ac:dyDescent="0.35">
      <c r="A45" s="89" t="s">
        <v>234</v>
      </c>
      <c r="B45" s="27" t="s">
        <v>184</v>
      </c>
    </row>
    <row r="46" spans="1:8" x14ac:dyDescent="0.35">
      <c r="A46" s="89" t="s">
        <v>251</v>
      </c>
      <c r="B46" s="27" t="s">
        <v>125</v>
      </c>
      <c r="C46" s="93">
        <v>78.599999999999994</v>
      </c>
      <c r="D46" s="93">
        <v>69</v>
      </c>
      <c r="E46" s="93">
        <v>89.3</v>
      </c>
      <c r="F46" s="94">
        <v>4285</v>
      </c>
      <c r="G46" s="94">
        <v>3744</v>
      </c>
      <c r="H46" s="94">
        <v>4923</v>
      </c>
    </row>
    <row r="47" spans="1:8" x14ac:dyDescent="0.35">
      <c r="A47" s="89" t="s">
        <v>243</v>
      </c>
      <c r="B47" s="27" t="s">
        <v>88</v>
      </c>
    </row>
    <row r="48" spans="1:8" x14ac:dyDescent="0.35">
      <c r="A48" s="89" t="s">
        <v>261</v>
      </c>
      <c r="B48" s="27" t="s">
        <v>149</v>
      </c>
      <c r="C48" s="93">
        <v>134.6</v>
      </c>
      <c r="D48" s="93">
        <v>119.3</v>
      </c>
      <c r="E48" s="93">
        <v>152.30000000000001</v>
      </c>
      <c r="F48" s="95">
        <v>210</v>
      </c>
      <c r="G48" s="95">
        <v>187</v>
      </c>
      <c r="H48" s="95">
        <v>240</v>
      </c>
    </row>
    <row r="49" spans="1:8" x14ac:dyDescent="0.35">
      <c r="A49" s="89" t="s">
        <v>262</v>
      </c>
      <c r="B49" s="27" t="s">
        <v>126</v>
      </c>
    </row>
    <row r="50" spans="1:8" x14ac:dyDescent="0.35">
      <c r="A50" s="89" t="s">
        <v>217</v>
      </c>
      <c r="B50" s="27" t="s">
        <v>65</v>
      </c>
    </row>
    <row r="51" spans="1:8" x14ac:dyDescent="0.35">
      <c r="A51" s="89" t="s">
        <v>195</v>
      </c>
      <c r="B51" s="27" t="s">
        <v>52</v>
      </c>
    </row>
    <row r="52" spans="1:8" x14ac:dyDescent="0.35">
      <c r="A52" s="89" t="s">
        <v>279</v>
      </c>
      <c r="B52" s="27" t="s">
        <v>156</v>
      </c>
      <c r="C52" s="93">
        <v>193.1</v>
      </c>
      <c r="D52" s="93">
        <v>168.7</v>
      </c>
      <c r="E52" s="93">
        <v>219.6</v>
      </c>
      <c r="F52" s="95">
        <v>1164</v>
      </c>
      <c r="G52" s="95">
        <v>1016</v>
      </c>
      <c r="H52" s="95">
        <v>1325</v>
      </c>
    </row>
    <row r="53" spans="1:8" x14ac:dyDescent="0.35">
      <c r="A53" s="89" t="s">
        <v>216</v>
      </c>
      <c r="B53" s="27" t="s">
        <v>77</v>
      </c>
      <c r="C53" s="93">
        <v>384</v>
      </c>
      <c r="D53" s="93">
        <v>332.9</v>
      </c>
      <c r="E53" s="93">
        <v>435.6</v>
      </c>
      <c r="F53" s="95">
        <v>31342</v>
      </c>
      <c r="G53" s="95">
        <v>27076</v>
      </c>
      <c r="H53" s="95">
        <v>35740</v>
      </c>
    </row>
    <row r="54" spans="1:8" x14ac:dyDescent="0.35">
      <c r="A54" s="89" t="s">
        <v>270</v>
      </c>
      <c r="B54" s="27" t="s">
        <v>94</v>
      </c>
    </row>
    <row r="55" spans="1:8" x14ac:dyDescent="0.35">
      <c r="A55" s="89" t="s">
        <v>239</v>
      </c>
      <c r="B55" s="91" t="s">
        <v>84</v>
      </c>
    </row>
    <row r="56" spans="1:8" x14ac:dyDescent="0.35">
      <c r="A56" s="89" t="s">
        <v>246</v>
      </c>
      <c r="B56" s="27" t="s">
        <v>115</v>
      </c>
    </row>
    <row r="57" spans="1:8" x14ac:dyDescent="0.35">
      <c r="A57" s="89" t="s">
        <v>250</v>
      </c>
      <c r="B57" s="27" t="s">
        <v>111</v>
      </c>
    </row>
    <row r="58" spans="1:8" x14ac:dyDescent="0.35">
      <c r="A58" s="89" t="s">
        <v>264</v>
      </c>
      <c r="B58" s="27" t="s">
        <v>120</v>
      </c>
    </row>
    <row r="59" spans="1:8" x14ac:dyDescent="0.35">
      <c r="A59" s="89" t="s">
        <v>272</v>
      </c>
      <c r="B59" s="27" t="s">
        <v>127</v>
      </c>
      <c r="C59" s="93">
        <v>105.1</v>
      </c>
      <c r="D59" s="93">
        <v>88.7</v>
      </c>
      <c r="E59" s="93">
        <v>123.7</v>
      </c>
      <c r="F59" s="95">
        <v>2954</v>
      </c>
      <c r="G59" s="95">
        <v>2499</v>
      </c>
      <c r="H59" s="95">
        <v>3488</v>
      </c>
    </row>
    <row r="60" spans="1:8" x14ac:dyDescent="0.35">
      <c r="A60" s="89" t="s">
        <v>298</v>
      </c>
      <c r="B60" s="27" t="s">
        <v>112</v>
      </c>
    </row>
    <row r="61" spans="1:8" x14ac:dyDescent="0.35">
      <c r="A61" s="89" t="s">
        <v>292</v>
      </c>
      <c r="B61" s="27" t="s">
        <v>159</v>
      </c>
      <c r="C61" s="93">
        <v>79.900000000000006</v>
      </c>
      <c r="D61" s="93">
        <v>69.7</v>
      </c>
      <c r="E61" s="93">
        <v>90.8</v>
      </c>
      <c r="F61" s="95">
        <v>13046</v>
      </c>
      <c r="G61" s="95">
        <v>11418</v>
      </c>
      <c r="H61" s="95">
        <v>14748</v>
      </c>
    </row>
    <row r="62" spans="1:8" x14ac:dyDescent="0.35">
      <c r="A62" s="89" t="s">
        <v>245</v>
      </c>
      <c r="B62" s="27" t="s">
        <v>82</v>
      </c>
    </row>
    <row r="63" spans="1:8" x14ac:dyDescent="0.35">
      <c r="A63" s="89" t="s">
        <v>193</v>
      </c>
      <c r="B63" s="27" t="s">
        <v>72</v>
      </c>
    </row>
    <row r="64" spans="1:8" x14ac:dyDescent="0.35">
      <c r="A64" s="89" t="s">
        <v>248</v>
      </c>
      <c r="B64" s="27" t="s">
        <v>68</v>
      </c>
      <c r="C64" s="93">
        <v>89.3</v>
      </c>
      <c r="D64" s="93">
        <v>78.2</v>
      </c>
      <c r="E64" s="93">
        <v>102.2</v>
      </c>
      <c r="F64" s="95">
        <v>4456</v>
      </c>
      <c r="G64" s="95">
        <v>3943</v>
      </c>
      <c r="H64" s="95">
        <v>5005</v>
      </c>
    </row>
    <row r="65" spans="1:8" x14ac:dyDescent="0.35">
      <c r="A65" s="89" t="s">
        <v>211</v>
      </c>
      <c r="B65" s="27" t="s">
        <v>90</v>
      </c>
    </row>
    <row r="66" spans="1:8" x14ac:dyDescent="0.35">
      <c r="A66" s="89" t="s">
        <v>277</v>
      </c>
      <c r="B66" s="27" t="s">
        <v>114</v>
      </c>
    </row>
    <row r="67" spans="1:8" x14ac:dyDescent="0.35">
      <c r="A67" s="89" t="s">
        <v>244</v>
      </c>
      <c r="B67" s="27" t="s">
        <v>62</v>
      </c>
    </row>
    <row r="68" spans="1:8" x14ac:dyDescent="0.35">
      <c r="A68" s="89" t="s">
        <v>189</v>
      </c>
      <c r="B68" s="27" t="s">
        <v>48</v>
      </c>
    </row>
    <row r="69" spans="1:8" x14ac:dyDescent="0.35">
      <c r="A69" s="89" t="s">
        <v>283</v>
      </c>
      <c r="B69" s="27" t="s">
        <v>134</v>
      </c>
    </row>
    <row r="70" spans="1:8" x14ac:dyDescent="0.35">
      <c r="A70" s="89" t="s">
        <v>197</v>
      </c>
      <c r="B70" s="27" t="s">
        <v>42</v>
      </c>
    </row>
    <row r="71" spans="1:8" x14ac:dyDescent="0.35">
      <c r="A71" s="89" t="s">
        <v>221</v>
      </c>
      <c r="B71" s="27" t="s">
        <v>47</v>
      </c>
    </row>
    <row r="72" spans="1:8" x14ac:dyDescent="0.35">
      <c r="A72" s="89" t="s">
        <v>299</v>
      </c>
      <c r="B72" s="27" t="s">
        <v>161</v>
      </c>
    </row>
    <row r="73" spans="1:8" x14ac:dyDescent="0.35">
      <c r="A73" s="89" t="s">
        <v>256</v>
      </c>
      <c r="B73" s="27" t="s">
        <v>158</v>
      </c>
    </row>
    <row r="74" spans="1:8" x14ac:dyDescent="0.35">
      <c r="A74" s="89" t="s">
        <v>200</v>
      </c>
      <c r="B74" s="27" t="s">
        <v>54</v>
      </c>
    </row>
    <row r="75" spans="1:8" x14ac:dyDescent="0.35">
      <c r="A75" s="89" t="s">
        <v>240</v>
      </c>
      <c r="B75" s="27" t="s">
        <v>83</v>
      </c>
    </row>
    <row r="76" spans="1:8" x14ac:dyDescent="0.35">
      <c r="A76" s="89" t="s">
        <v>288</v>
      </c>
      <c r="B76" s="27" t="s">
        <v>150</v>
      </c>
    </row>
    <row r="77" spans="1:8" x14ac:dyDescent="0.35">
      <c r="A77" s="89" t="s">
        <v>303</v>
      </c>
      <c r="B77" s="27" t="s">
        <v>157</v>
      </c>
    </row>
    <row r="78" spans="1:8" x14ac:dyDescent="0.35">
      <c r="A78" s="89" t="s">
        <v>219</v>
      </c>
      <c r="B78" s="27" t="s">
        <v>101</v>
      </c>
    </row>
    <row r="79" spans="1:8" x14ac:dyDescent="0.35">
      <c r="A79" s="89" t="s">
        <v>284</v>
      </c>
      <c r="B79" s="27" t="s">
        <v>128</v>
      </c>
      <c r="C79" s="93">
        <v>81.900000000000006</v>
      </c>
      <c r="D79" s="93">
        <v>72.5</v>
      </c>
      <c r="E79" s="93">
        <v>92.6</v>
      </c>
      <c r="F79" s="95">
        <v>4089</v>
      </c>
      <c r="G79" s="95">
        <v>3626</v>
      </c>
      <c r="H79" s="95">
        <v>4633</v>
      </c>
    </row>
    <row r="80" spans="1:8" x14ac:dyDescent="0.35">
      <c r="A80" s="89" t="s">
        <v>263</v>
      </c>
      <c r="B80" s="27" t="s">
        <v>118</v>
      </c>
      <c r="C80" s="93">
        <v>149.4</v>
      </c>
      <c r="D80" s="93">
        <v>131.69999999999999</v>
      </c>
      <c r="E80" s="93">
        <v>170.8</v>
      </c>
      <c r="F80" s="95">
        <v>3518</v>
      </c>
      <c r="G80" s="95">
        <v>3100</v>
      </c>
      <c r="H80" s="95">
        <v>3990</v>
      </c>
    </row>
    <row r="81" spans="1:8" x14ac:dyDescent="0.35">
      <c r="A81" s="89" t="s">
        <v>271</v>
      </c>
      <c r="B81" s="27" t="s">
        <v>153</v>
      </c>
    </row>
    <row r="82" spans="1:8" x14ac:dyDescent="0.35">
      <c r="A82" s="89" t="s">
        <v>254</v>
      </c>
      <c r="B82" s="27" t="s">
        <v>106</v>
      </c>
    </row>
    <row r="83" spans="1:8" x14ac:dyDescent="0.35">
      <c r="A83" s="89" t="s">
        <v>213</v>
      </c>
      <c r="B83" s="27" t="s">
        <v>41</v>
      </c>
    </row>
    <row r="84" spans="1:8" x14ac:dyDescent="0.35">
      <c r="A84" s="89" t="s">
        <v>311</v>
      </c>
      <c r="B84" s="27" t="s">
        <v>67</v>
      </c>
    </row>
    <row r="85" spans="1:8" x14ac:dyDescent="0.35">
      <c r="A85" s="89" t="s">
        <v>285</v>
      </c>
      <c r="B85" s="27" t="s">
        <v>122</v>
      </c>
    </row>
    <row r="86" spans="1:8" x14ac:dyDescent="0.35">
      <c r="A86" s="89" t="s">
        <v>232</v>
      </c>
      <c r="B86" s="27" t="s">
        <v>66</v>
      </c>
    </row>
    <row r="87" spans="1:8" x14ac:dyDescent="0.35">
      <c r="A87" s="89" t="s">
        <v>268</v>
      </c>
      <c r="B87" s="27" t="s">
        <v>80</v>
      </c>
    </row>
    <row r="88" spans="1:8" x14ac:dyDescent="0.35">
      <c r="A88" s="89" t="s">
        <v>206</v>
      </c>
      <c r="B88" s="27" t="s">
        <v>45</v>
      </c>
    </row>
    <row r="89" spans="1:8" x14ac:dyDescent="0.35">
      <c r="A89" s="89" t="s">
        <v>215</v>
      </c>
      <c r="B89" s="27" t="s">
        <v>81</v>
      </c>
    </row>
    <row r="90" spans="1:8" x14ac:dyDescent="0.35">
      <c r="A90" s="89" t="s">
        <v>297</v>
      </c>
      <c r="B90" s="27" t="s">
        <v>137</v>
      </c>
    </row>
    <row r="91" spans="1:8" x14ac:dyDescent="0.35">
      <c r="A91" s="89" t="s">
        <v>212</v>
      </c>
      <c r="B91" s="90" t="s">
        <v>70</v>
      </c>
    </row>
    <row r="92" spans="1:8" x14ac:dyDescent="0.35">
      <c r="A92" s="89" t="s">
        <v>199</v>
      </c>
      <c r="B92" s="27" t="s">
        <v>92</v>
      </c>
    </row>
    <row r="93" spans="1:8" x14ac:dyDescent="0.35">
      <c r="A93" s="89" t="s">
        <v>289</v>
      </c>
      <c r="B93" s="27" t="s">
        <v>130</v>
      </c>
    </row>
    <row r="94" spans="1:8" x14ac:dyDescent="0.35">
      <c r="A94" s="89" t="s">
        <v>295</v>
      </c>
      <c r="B94" s="27" t="s">
        <v>136</v>
      </c>
      <c r="C94" s="93">
        <v>88.8</v>
      </c>
      <c r="D94" s="93">
        <v>75</v>
      </c>
      <c r="E94" s="93">
        <v>104.1</v>
      </c>
      <c r="F94" s="95">
        <v>28559</v>
      </c>
      <c r="G94" s="95">
        <v>24096</v>
      </c>
      <c r="H94" s="95">
        <v>33428</v>
      </c>
    </row>
    <row r="95" spans="1:8" x14ac:dyDescent="0.35">
      <c r="A95" s="89" t="s">
        <v>249</v>
      </c>
      <c r="B95" s="27" t="s">
        <v>100</v>
      </c>
    </row>
    <row r="96" spans="1:8" x14ac:dyDescent="0.35">
      <c r="A96" s="89" t="s">
        <v>304</v>
      </c>
      <c r="B96" s="27" t="s">
        <v>162</v>
      </c>
      <c r="C96" s="93">
        <v>66.8</v>
      </c>
      <c r="D96" s="93">
        <v>59.5</v>
      </c>
      <c r="E96" s="93">
        <v>76</v>
      </c>
      <c r="F96" s="95">
        <v>141660</v>
      </c>
      <c r="G96" s="95">
        <v>125207</v>
      </c>
      <c r="H96" s="95">
        <v>163131</v>
      </c>
    </row>
    <row r="97" spans="1:8" x14ac:dyDescent="0.35">
      <c r="A97" s="89" t="s">
        <v>224</v>
      </c>
      <c r="B97" s="27" t="s">
        <v>53</v>
      </c>
    </row>
    <row r="98" spans="1:8" x14ac:dyDescent="0.35">
      <c r="A98" s="89" t="s">
        <v>185</v>
      </c>
      <c r="B98" s="27" t="s">
        <v>152</v>
      </c>
      <c r="C98" s="93">
        <v>104.1</v>
      </c>
      <c r="D98" s="93">
        <v>92.6</v>
      </c>
      <c r="E98" s="93">
        <v>117.5</v>
      </c>
      <c r="F98" s="95">
        <v>202</v>
      </c>
      <c r="G98" s="95">
        <v>181</v>
      </c>
      <c r="H98" s="95">
        <v>228</v>
      </c>
    </row>
    <row r="99" spans="1:8" ht="26" x14ac:dyDescent="0.35">
      <c r="A99" s="89" t="s">
        <v>186</v>
      </c>
      <c r="B99" s="27" t="s">
        <v>148</v>
      </c>
      <c r="C99" s="93">
        <v>135.9</v>
      </c>
      <c r="D99" s="93">
        <v>120.8</v>
      </c>
      <c r="E99" s="93">
        <v>152.5</v>
      </c>
      <c r="F99" s="95">
        <v>175</v>
      </c>
      <c r="G99" s="95">
        <v>155</v>
      </c>
      <c r="H99" s="95">
        <v>196</v>
      </c>
    </row>
    <row r="100" spans="1:8" x14ac:dyDescent="0.35">
      <c r="A100" s="89" t="s">
        <v>226</v>
      </c>
      <c r="B100" s="27" t="s">
        <v>108</v>
      </c>
    </row>
    <row r="101" spans="1:8" ht="26" x14ac:dyDescent="0.35">
      <c r="A101" s="89" t="s">
        <v>205</v>
      </c>
      <c r="B101" s="27" t="s">
        <v>87</v>
      </c>
    </row>
    <row r="102" spans="1:8" x14ac:dyDescent="0.35">
      <c r="A102" s="89" t="s">
        <v>238</v>
      </c>
      <c r="B102" s="27" t="s">
        <v>74</v>
      </c>
    </row>
    <row r="103" spans="1:8" x14ac:dyDescent="0.35">
      <c r="A103" s="89" t="s">
        <v>267</v>
      </c>
      <c r="B103" s="27" t="s">
        <v>151</v>
      </c>
      <c r="C103" s="93">
        <v>53.8</v>
      </c>
      <c r="D103" s="93">
        <v>46.7</v>
      </c>
      <c r="E103" s="93">
        <v>63.3</v>
      </c>
      <c r="F103" s="95">
        <v>8155</v>
      </c>
      <c r="G103" s="95">
        <v>7004</v>
      </c>
      <c r="H103" s="95">
        <v>9677</v>
      </c>
    </row>
    <row r="104" spans="1:8" x14ac:dyDescent="0.35">
      <c r="A104" s="89" t="s">
        <v>201</v>
      </c>
      <c r="B104" s="27" t="s">
        <v>40</v>
      </c>
    </row>
    <row r="105" spans="1:8" x14ac:dyDescent="0.35">
      <c r="A105" s="89" t="s">
        <v>194</v>
      </c>
      <c r="B105" s="27" t="s">
        <v>86</v>
      </c>
    </row>
    <row r="106" spans="1:8" x14ac:dyDescent="0.35">
      <c r="A106" s="89" t="s">
        <v>309</v>
      </c>
      <c r="B106" s="27" t="s">
        <v>38</v>
      </c>
    </row>
    <row r="107" spans="1:8" x14ac:dyDescent="0.35">
      <c r="A107" s="89" t="s">
        <v>281</v>
      </c>
      <c r="B107" s="90" t="s">
        <v>139</v>
      </c>
    </row>
    <row r="108" spans="1:8" x14ac:dyDescent="0.35">
      <c r="A108" s="89" t="s">
        <v>192</v>
      </c>
      <c r="B108" s="27" t="s">
        <v>61</v>
      </c>
    </row>
    <row r="109" spans="1:8" x14ac:dyDescent="0.35">
      <c r="A109" s="89" t="s">
        <v>258</v>
      </c>
      <c r="B109" s="27" t="s">
        <v>110</v>
      </c>
    </row>
    <row r="110" spans="1:8" x14ac:dyDescent="0.35">
      <c r="A110" s="89" t="s">
        <v>204</v>
      </c>
      <c r="B110" s="27" t="s">
        <v>51</v>
      </c>
    </row>
    <row r="111" spans="1:8" x14ac:dyDescent="0.35">
      <c r="A111" s="89" t="s">
        <v>257</v>
      </c>
      <c r="B111" s="27" t="s">
        <v>123</v>
      </c>
      <c r="C111" s="93">
        <v>164.4</v>
      </c>
      <c r="D111" s="93">
        <v>147.4</v>
      </c>
      <c r="E111" s="93">
        <v>183.3</v>
      </c>
      <c r="F111" s="95">
        <v>879</v>
      </c>
      <c r="G111" s="95">
        <v>786</v>
      </c>
      <c r="H111" s="95">
        <v>981</v>
      </c>
    </row>
    <row r="112" spans="1:8" x14ac:dyDescent="0.35">
      <c r="A112" s="89" t="s">
        <v>310</v>
      </c>
      <c r="B112" s="27" t="s">
        <v>43</v>
      </c>
    </row>
    <row r="113" spans="1:8" x14ac:dyDescent="0.35">
      <c r="A113" s="89" t="s">
        <v>233</v>
      </c>
      <c r="B113" s="27" t="s">
        <v>57</v>
      </c>
      <c r="C113" s="93">
        <v>154.19999999999999</v>
      </c>
      <c r="D113" s="93">
        <v>134.80000000000001</v>
      </c>
      <c r="E113" s="93">
        <v>176.6</v>
      </c>
      <c r="F113" s="95">
        <v>11898</v>
      </c>
      <c r="G113" s="95">
        <v>10162</v>
      </c>
      <c r="H113" s="95">
        <v>13980</v>
      </c>
    </row>
    <row r="114" spans="1:8" x14ac:dyDescent="0.35">
      <c r="A114" s="89" t="s">
        <v>230</v>
      </c>
      <c r="B114" s="27" t="s">
        <v>63</v>
      </c>
    </row>
    <row r="115" spans="1:8" x14ac:dyDescent="0.35">
      <c r="A115" s="89" t="s">
        <v>300</v>
      </c>
      <c r="B115" s="27" t="s">
        <v>140</v>
      </c>
    </row>
    <row r="116" spans="1:8" x14ac:dyDescent="0.35">
      <c r="A116" s="89" t="s">
        <v>196</v>
      </c>
      <c r="B116" s="27" t="s">
        <v>93</v>
      </c>
    </row>
    <row r="117" spans="1:8" x14ac:dyDescent="0.35">
      <c r="A117" s="89" t="s">
        <v>220</v>
      </c>
      <c r="B117" s="27" t="s">
        <v>60</v>
      </c>
    </row>
    <row r="118" spans="1:8" x14ac:dyDescent="0.35">
      <c r="A118" s="89" t="s">
        <v>236</v>
      </c>
      <c r="B118" s="27" t="s">
        <v>116</v>
      </c>
    </row>
    <row r="119" spans="1:8" x14ac:dyDescent="0.35">
      <c r="A119" s="89" t="s">
        <v>278</v>
      </c>
      <c r="B119" s="27" t="s">
        <v>107</v>
      </c>
    </row>
    <row r="120" spans="1:8" x14ac:dyDescent="0.35">
      <c r="A120" s="89" t="s">
        <v>187</v>
      </c>
      <c r="B120" s="27" t="s">
        <v>155</v>
      </c>
    </row>
    <row r="121" spans="1:8" x14ac:dyDescent="0.35">
      <c r="A121" s="89" t="s">
        <v>269</v>
      </c>
      <c r="B121" s="27" t="s">
        <v>143</v>
      </c>
      <c r="C121" s="93">
        <v>106.9</v>
      </c>
      <c r="D121" s="93">
        <v>91.5</v>
      </c>
      <c r="E121" s="93">
        <v>123.9</v>
      </c>
      <c r="F121" s="95">
        <v>4418</v>
      </c>
      <c r="G121" s="95">
        <v>3776</v>
      </c>
      <c r="H121" s="95">
        <v>5087</v>
      </c>
    </row>
    <row r="122" spans="1:8" x14ac:dyDescent="0.35">
      <c r="A122" s="89" t="s">
        <v>209</v>
      </c>
      <c r="B122" s="27" t="s">
        <v>55</v>
      </c>
    </row>
    <row r="123" spans="1:8" x14ac:dyDescent="0.35">
      <c r="A123" s="89" t="s">
        <v>275</v>
      </c>
      <c r="B123" s="27" t="s">
        <v>121</v>
      </c>
      <c r="C123" s="93">
        <v>65.099999999999994</v>
      </c>
      <c r="D123" s="93">
        <v>57</v>
      </c>
      <c r="E123" s="93">
        <v>74.900000000000006</v>
      </c>
      <c r="F123" s="95">
        <v>43575</v>
      </c>
      <c r="G123" s="95">
        <v>37504</v>
      </c>
      <c r="H123" s="95">
        <v>51070</v>
      </c>
    </row>
    <row r="124" spans="1:8" x14ac:dyDescent="0.35">
      <c r="A124" s="89" t="s">
        <v>247</v>
      </c>
      <c r="B124" s="27" t="s">
        <v>79</v>
      </c>
      <c r="C124" s="93">
        <v>109.8</v>
      </c>
      <c r="D124" s="93">
        <v>93.5</v>
      </c>
      <c r="E124" s="93">
        <v>128</v>
      </c>
      <c r="F124" s="95">
        <v>25422</v>
      </c>
      <c r="G124" s="95">
        <v>21758</v>
      </c>
      <c r="H124" s="95">
        <v>29183</v>
      </c>
    </row>
    <row r="125" spans="1:8" x14ac:dyDescent="0.35">
      <c r="A125" s="89" t="s">
        <v>214</v>
      </c>
      <c r="B125" s="27" t="s">
        <v>95</v>
      </c>
    </row>
    <row r="126" spans="1:8" x14ac:dyDescent="0.35">
      <c r="A126" s="89" t="s">
        <v>266</v>
      </c>
      <c r="B126" s="27" t="s">
        <v>105</v>
      </c>
    </row>
    <row r="127" spans="1:8" x14ac:dyDescent="0.35">
      <c r="A127" s="89" t="s">
        <v>312</v>
      </c>
      <c r="B127" s="27" t="s">
        <v>102</v>
      </c>
    </row>
    <row r="128" spans="1:8" x14ac:dyDescent="0.35">
      <c r="A128" s="89" t="s">
        <v>203</v>
      </c>
      <c r="B128" s="27" t="s">
        <v>50</v>
      </c>
    </row>
    <row r="129" spans="1:2" x14ac:dyDescent="0.35">
      <c r="A129" s="89" t="s">
        <v>237</v>
      </c>
      <c r="B129" s="27" t="s">
        <v>64</v>
      </c>
    </row>
    <row r="130" spans="1:2" x14ac:dyDescent="0.35">
      <c r="A130" s="89" t="s">
        <v>227</v>
      </c>
      <c r="B130" s="27" t="s">
        <v>76</v>
      </c>
    </row>
  </sheetData>
  <autoFilter ref="A1:E1">
    <sortState ref="A2:E130">
      <sortCondition ref="B1"/>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K17" sqref="K17"/>
    </sheetView>
  </sheetViews>
  <sheetFormatPr defaultRowHeight="14.5" x14ac:dyDescent="0.35"/>
  <sheetData>
    <row r="1" spans="1:11" x14ac:dyDescent="0.35">
      <c r="A1" t="s">
        <v>413</v>
      </c>
      <c r="B1" t="s">
        <v>414</v>
      </c>
      <c r="C1" t="s">
        <v>415</v>
      </c>
      <c r="F1">
        <v>1.0522610463200801E-2</v>
      </c>
      <c r="H1">
        <v>1.28422114329265</v>
      </c>
    </row>
    <row r="2" spans="1:11" x14ac:dyDescent="0.35">
      <c r="A2">
        <v>3.57</v>
      </c>
      <c r="B2">
        <v>0.47</v>
      </c>
      <c r="C2">
        <v>8.02</v>
      </c>
    </row>
    <row r="3" spans="1:11" x14ac:dyDescent="0.35">
      <c r="A3">
        <v>190.15894337198716</v>
      </c>
      <c r="B3">
        <v>286.7822215218867</v>
      </c>
      <c r="C3">
        <v>718.9479564320593</v>
      </c>
    </row>
    <row r="4" spans="1:11" x14ac:dyDescent="0.35">
      <c r="A4">
        <v>1.87737685995467E-2</v>
      </c>
      <c r="B4">
        <v>1.6388742562416145E-3</v>
      </c>
      <c r="C4">
        <v>1.1155188533814118E-2</v>
      </c>
      <c r="E4">
        <f>AVERAGE(A4:C4)</f>
        <v>1.0522610463200811E-2</v>
      </c>
    </row>
    <row r="5" spans="1:11" x14ac:dyDescent="0.35">
      <c r="A5">
        <f>0.01052261*A3</f>
        <v>2.0009683991155058</v>
      </c>
      <c r="B5">
        <f>0.01052261*B3</f>
        <v>3.01769747200842</v>
      </c>
      <c r="C5">
        <f>0.01052261*C3</f>
        <v>7.5652089558315518</v>
      </c>
    </row>
    <row r="7" spans="1:11" x14ac:dyDescent="0.35">
      <c r="A7">
        <f>A2-A5</f>
        <v>1.569031600884494</v>
      </c>
      <c r="B7">
        <f>B2-B5</f>
        <v>-2.5476974720084202</v>
      </c>
      <c r="C7">
        <f>C2-C5</f>
        <v>0.45479104416844773</v>
      </c>
    </row>
    <row r="8" spans="1:11" x14ac:dyDescent="0.35">
      <c r="A8">
        <f>LN(A5/A2)</f>
        <v>-0.57893433286062901</v>
      </c>
      <c r="B8">
        <f>LN(B5/B2)</f>
        <v>1.8595166983826428</v>
      </c>
      <c r="C8">
        <f>LN(C5/C2)</f>
        <v>-5.8378453627425747E-2</v>
      </c>
      <c r="E8">
        <f>_xlfn.STDEV.S(A8:C8)</f>
        <v>1.2842211432926542</v>
      </c>
    </row>
    <row r="16" spans="1:11" x14ac:dyDescent="0.35">
      <c r="K16">
        <f>83.9*9</f>
        <v>755.1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election activeCell="E13" sqref="E13"/>
    </sheetView>
  </sheetViews>
  <sheetFormatPr defaultRowHeight="14.5" x14ac:dyDescent="0.35"/>
  <sheetData>
    <row r="2" spans="1:2" x14ac:dyDescent="0.35">
      <c r="A2" t="s">
        <v>445</v>
      </c>
      <c r="B2">
        <v>642.29999999999995</v>
      </c>
    </row>
    <row r="3" spans="1:2" x14ac:dyDescent="0.35">
      <c r="A3" t="s">
        <v>444</v>
      </c>
      <c r="B3">
        <v>23.469387755102002</v>
      </c>
    </row>
    <row r="4" spans="1:2" x14ac:dyDescent="0.35">
      <c r="A4" t="s">
        <v>446</v>
      </c>
      <c r="B4" s="99">
        <v>0.65</v>
      </c>
    </row>
    <row r="5" spans="1:2" x14ac:dyDescent="0.35">
      <c r="A5" t="s">
        <v>447</v>
      </c>
      <c r="B5">
        <f>(73%-57%)/2/1.96</f>
        <v>4.0816326530612256E-2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41"/>
  <sheetViews>
    <sheetView workbookViewId="0">
      <selection activeCell="F113" sqref="F113"/>
    </sheetView>
  </sheetViews>
  <sheetFormatPr defaultRowHeight="14.5" x14ac:dyDescent="0.35"/>
  <cols>
    <col min="1" max="1" width="13.1796875" style="22" customWidth="1"/>
    <col min="2" max="5" width="9.453125" style="22" customWidth="1"/>
    <col min="6" max="6" width="19.90625" style="22" customWidth="1"/>
    <col min="7" max="7" width="10.453125" style="22" customWidth="1"/>
    <col min="8" max="11" width="9.453125" style="22" customWidth="1"/>
    <col min="12" max="13" width="8.7265625" style="22"/>
    <col min="14" max="14" width="12.6328125" style="22" customWidth="1"/>
  </cols>
  <sheetData>
    <row r="1" spans="1:14" x14ac:dyDescent="0.35">
      <c r="A1" s="23" t="s">
        <v>341</v>
      </c>
      <c r="B1" s="22" t="s">
        <v>315</v>
      </c>
      <c r="C1" s="22" t="s">
        <v>397</v>
      </c>
      <c r="D1" s="22" t="s">
        <v>398</v>
      </c>
      <c r="E1" s="22" t="s">
        <v>347</v>
      </c>
      <c r="F1" s="23" t="s">
        <v>316</v>
      </c>
      <c r="G1" s="23" t="s">
        <v>314</v>
      </c>
      <c r="H1" s="22" t="s">
        <v>344</v>
      </c>
      <c r="I1" s="22" t="s">
        <v>345</v>
      </c>
      <c r="J1" s="22" t="s">
        <v>351</v>
      </c>
      <c r="K1" s="22" t="s">
        <v>346</v>
      </c>
      <c r="L1" s="23" t="s">
        <v>342</v>
      </c>
      <c r="M1" s="23" t="s">
        <v>343</v>
      </c>
      <c r="N1" s="23" t="s">
        <v>320</v>
      </c>
    </row>
    <row r="2" spans="1:14" hidden="1" x14ac:dyDescent="0.35">
      <c r="A2" s="22">
        <v>0</v>
      </c>
      <c r="B2" s="22">
        <v>20</v>
      </c>
      <c r="C2" s="22">
        <v>0</v>
      </c>
      <c r="D2" s="22">
        <v>2</v>
      </c>
      <c r="E2" s="22">
        <v>0</v>
      </c>
      <c r="F2" s="22" t="s">
        <v>323</v>
      </c>
      <c r="G2" s="22" t="s">
        <v>317</v>
      </c>
      <c r="H2" s="22">
        <v>0</v>
      </c>
      <c r="I2" s="22">
        <v>1</v>
      </c>
      <c r="J2" s="22">
        <v>0</v>
      </c>
      <c r="K2" s="22">
        <v>0</v>
      </c>
      <c r="L2" s="22">
        <v>999</v>
      </c>
      <c r="M2" s="22">
        <v>999</v>
      </c>
      <c r="N2" s="22">
        <v>1</v>
      </c>
    </row>
    <row r="3" spans="1:14" hidden="1" x14ac:dyDescent="0.35">
      <c r="A3" s="22">
        <v>0</v>
      </c>
      <c r="B3" s="22">
        <v>20</v>
      </c>
      <c r="C3" s="22">
        <v>0</v>
      </c>
      <c r="D3" s="22">
        <v>2</v>
      </c>
      <c r="E3" s="22">
        <v>0</v>
      </c>
      <c r="F3" s="22" t="s">
        <v>323</v>
      </c>
      <c r="G3" s="22" t="s">
        <v>317</v>
      </c>
      <c r="H3" s="22">
        <v>0</v>
      </c>
      <c r="I3" s="22">
        <v>1</v>
      </c>
      <c r="J3" s="22">
        <v>0</v>
      </c>
      <c r="K3" s="22">
        <v>0</v>
      </c>
      <c r="L3" s="22">
        <v>999</v>
      </c>
      <c r="M3" s="22">
        <v>999</v>
      </c>
      <c r="N3" s="22">
        <v>0</v>
      </c>
    </row>
    <row r="4" spans="1:14" hidden="1" x14ac:dyDescent="0.35">
      <c r="A4" s="22">
        <v>0</v>
      </c>
      <c r="B4" s="22">
        <v>21</v>
      </c>
      <c r="C4" s="22">
        <v>0</v>
      </c>
      <c r="D4" s="22">
        <v>2</v>
      </c>
      <c r="E4" s="22">
        <v>1</v>
      </c>
      <c r="F4" s="22" t="s">
        <v>321</v>
      </c>
      <c r="G4" s="22" t="s">
        <v>318</v>
      </c>
      <c r="H4" s="22">
        <v>1</v>
      </c>
      <c r="I4" s="22">
        <v>1</v>
      </c>
      <c r="J4" s="22">
        <v>0</v>
      </c>
      <c r="K4" s="22">
        <v>0</v>
      </c>
      <c r="L4" s="22">
        <v>999</v>
      </c>
      <c r="M4" s="22">
        <v>999</v>
      </c>
      <c r="N4" s="22">
        <v>1</v>
      </c>
    </row>
    <row r="5" spans="1:14" hidden="1" x14ac:dyDescent="0.35">
      <c r="A5" s="22">
        <v>0</v>
      </c>
      <c r="B5" s="22">
        <v>21</v>
      </c>
      <c r="C5" s="22">
        <v>0</v>
      </c>
      <c r="D5" s="22">
        <v>2</v>
      </c>
      <c r="E5" s="22">
        <v>1</v>
      </c>
      <c r="F5" s="22" t="s">
        <v>321</v>
      </c>
      <c r="G5" s="22" t="s">
        <v>318</v>
      </c>
      <c r="H5" s="22">
        <v>1</v>
      </c>
      <c r="I5" s="22">
        <v>1</v>
      </c>
      <c r="J5" s="22">
        <v>0</v>
      </c>
      <c r="K5" s="22">
        <v>0</v>
      </c>
      <c r="L5" s="22">
        <v>999</v>
      </c>
      <c r="M5" s="22">
        <v>999</v>
      </c>
      <c r="N5" s="22">
        <v>0</v>
      </c>
    </row>
    <row r="6" spans="1:14" hidden="1" x14ac:dyDescent="0.35">
      <c r="A6" s="22">
        <v>0</v>
      </c>
      <c r="B6" s="22">
        <v>22</v>
      </c>
      <c r="C6" s="22">
        <v>0</v>
      </c>
      <c r="D6" s="22">
        <v>2</v>
      </c>
      <c r="E6" s="22">
        <v>2</v>
      </c>
      <c r="F6" s="22" t="s">
        <v>327</v>
      </c>
      <c r="G6" s="22" t="s">
        <v>319</v>
      </c>
      <c r="H6" s="22">
        <v>1</v>
      </c>
      <c r="I6" s="22">
        <v>1</v>
      </c>
      <c r="J6" s="22">
        <v>0</v>
      </c>
      <c r="K6" s="22">
        <v>0</v>
      </c>
      <c r="L6" s="22">
        <v>0</v>
      </c>
      <c r="M6" s="22">
        <v>999</v>
      </c>
      <c r="N6" s="22">
        <v>1</v>
      </c>
    </row>
    <row r="7" spans="1:14" hidden="1" x14ac:dyDescent="0.35">
      <c r="A7" s="22">
        <v>0</v>
      </c>
      <c r="B7" s="22">
        <v>22</v>
      </c>
      <c r="C7" s="22">
        <v>0</v>
      </c>
      <c r="D7" s="22">
        <v>2</v>
      </c>
      <c r="E7" s="22">
        <v>2</v>
      </c>
      <c r="F7" s="22" t="s">
        <v>327</v>
      </c>
      <c r="G7" s="22" t="s">
        <v>319</v>
      </c>
      <c r="H7" s="22">
        <v>1</v>
      </c>
      <c r="I7" s="22">
        <v>1</v>
      </c>
      <c r="J7" s="22">
        <v>0</v>
      </c>
      <c r="K7" s="22">
        <v>0</v>
      </c>
      <c r="L7" s="22">
        <v>0</v>
      </c>
      <c r="M7" s="22">
        <v>999</v>
      </c>
      <c r="N7" s="22">
        <v>0</v>
      </c>
    </row>
    <row r="8" spans="1:14" hidden="1" x14ac:dyDescent="0.35">
      <c r="A8" s="22">
        <v>0</v>
      </c>
      <c r="B8" s="22">
        <v>22</v>
      </c>
      <c r="C8" s="22">
        <v>0</v>
      </c>
      <c r="D8" s="22">
        <v>2</v>
      </c>
      <c r="E8" s="22">
        <v>2</v>
      </c>
      <c r="F8" s="22" t="s">
        <v>327</v>
      </c>
      <c r="G8" s="22" t="s">
        <v>319</v>
      </c>
      <c r="H8" s="22">
        <v>1</v>
      </c>
      <c r="I8" s="22">
        <v>1</v>
      </c>
      <c r="J8" s="22">
        <v>0</v>
      </c>
      <c r="K8" s="22">
        <v>0</v>
      </c>
      <c r="L8" s="22">
        <v>1</v>
      </c>
      <c r="M8" s="22">
        <v>999</v>
      </c>
      <c r="N8" s="22">
        <v>1</v>
      </c>
    </row>
    <row r="9" spans="1:14" hidden="1" x14ac:dyDescent="0.35">
      <c r="A9" s="22">
        <v>0</v>
      </c>
      <c r="B9" s="22">
        <v>22</v>
      </c>
      <c r="C9" s="22">
        <v>0</v>
      </c>
      <c r="D9" s="22">
        <v>2</v>
      </c>
      <c r="E9" s="22">
        <v>2</v>
      </c>
      <c r="F9" s="22" t="s">
        <v>327</v>
      </c>
      <c r="G9" s="22" t="s">
        <v>319</v>
      </c>
      <c r="H9" s="22">
        <v>1</v>
      </c>
      <c r="I9" s="22">
        <v>1</v>
      </c>
      <c r="J9" s="22">
        <v>0</v>
      </c>
      <c r="K9" s="22">
        <v>0</v>
      </c>
      <c r="L9" s="22">
        <v>1</v>
      </c>
      <c r="M9" s="22">
        <v>999</v>
      </c>
      <c r="N9" s="22">
        <v>0</v>
      </c>
    </row>
    <row r="10" spans="1:14" hidden="1" x14ac:dyDescent="0.35">
      <c r="A10" s="22">
        <v>0</v>
      </c>
      <c r="B10" s="22">
        <v>23</v>
      </c>
      <c r="C10" s="22">
        <v>0</v>
      </c>
      <c r="D10" s="22">
        <v>2</v>
      </c>
      <c r="E10" s="22">
        <v>3</v>
      </c>
      <c r="F10" s="22" t="s">
        <v>324</v>
      </c>
      <c r="G10" s="22" t="s">
        <v>319</v>
      </c>
      <c r="H10" s="22">
        <v>1</v>
      </c>
      <c r="I10" s="22">
        <v>1</v>
      </c>
      <c r="J10" s="22">
        <v>0</v>
      </c>
      <c r="K10" s="22">
        <v>0</v>
      </c>
      <c r="L10" s="22">
        <v>999</v>
      </c>
      <c r="M10" s="22">
        <v>0</v>
      </c>
      <c r="N10" s="22">
        <v>1</v>
      </c>
    </row>
    <row r="11" spans="1:14" hidden="1" x14ac:dyDescent="0.35">
      <c r="A11" s="22">
        <v>0</v>
      </c>
      <c r="B11" s="22">
        <v>23</v>
      </c>
      <c r="C11" s="22">
        <v>0</v>
      </c>
      <c r="D11" s="22">
        <v>2</v>
      </c>
      <c r="E11" s="22">
        <v>3</v>
      </c>
      <c r="F11" s="22" t="s">
        <v>324</v>
      </c>
      <c r="G11" s="22" t="s">
        <v>319</v>
      </c>
      <c r="H11" s="22">
        <v>1</v>
      </c>
      <c r="I11" s="22">
        <v>1</v>
      </c>
      <c r="J11" s="22">
        <v>0</v>
      </c>
      <c r="K11" s="22">
        <v>0</v>
      </c>
      <c r="L11" s="22">
        <v>999</v>
      </c>
      <c r="M11" s="22">
        <v>0</v>
      </c>
      <c r="N11" s="22">
        <v>0</v>
      </c>
    </row>
    <row r="12" spans="1:14" hidden="1" x14ac:dyDescent="0.35">
      <c r="A12" s="22">
        <v>0</v>
      </c>
      <c r="B12" s="22">
        <v>23</v>
      </c>
      <c r="C12" s="22">
        <v>0</v>
      </c>
      <c r="D12" s="22">
        <v>2</v>
      </c>
      <c r="E12" s="22">
        <v>3</v>
      </c>
      <c r="F12" s="22" t="s">
        <v>324</v>
      </c>
      <c r="G12" s="22" t="s">
        <v>319</v>
      </c>
      <c r="H12" s="22">
        <v>1</v>
      </c>
      <c r="I12" s="22">
        <v>1</v>
      </c>
      <c r="J12" s="22">
        <v>0</v>
      </c>
      <c r="K12" s="22">
        <v>0</v>
      </c>
      <c r="L12" s="22">
        <v>999</v>
      </c>
      <c r="M12" s="22">
        <v>1</v>
      </c>
      <c r="N12" s="22">
        <v>1</v>
      </c>
    </row>
    <row r="13" spans="1:14" hidden="1" x14ac:dyDescent="0.35">
      <c r="A13" s="22">
        <v>0</v>
      </c>
      <c r="B13" s="22">
        <v>23</v>
      </c>
      <c r="C13" s="22">
        <v>0</v>
      </c>
      <c r="D13" s="22">
        <v>2</v>
      </c>
      <c r="E13" s="22">
        <v>3</v>
      </c>
      <c r="F13" s="22" t="s">
        <v>324</v>
      </c>
      <c r="G13" s="22" t="s">
        <v>319</v>
      </c>
      <c r="H13" s="22">
        <v>1</v>
      </c>
      <c r="I13" s="22">
        <v>1</v>
      </c>
      <c r="J13" s="22">
        <v>0</v>
      </c>
      <c r="K13" s="22">
        <v>0</v>
      </c>
      <c r="L13" s="22">
        <v>999</v>
      </c>
      <c r="M13" s="22">
        <v>1</v>
      </c>
      <c r="N13" s="22">
        <v>0</v>
      </c>
    </row>
    <row r="14" spans="1:14" hidden="1" x14ac:dyDescent="0.35">
      <c r="A14" s="22">
        <v>0</v>
      </c>
      <c r="B14" s="22">
        <v>24</v>
      </c>
      <c r="C14" s="22">
        <v>0</v>
      </c>
      <c r="D14" s="22">
        <v>2</v>
      </c>
      <c r="E14" s="22">
        <v>4</v>
      </c>
      <c r="F14" s="22" t="s">
        <v>333</v>
      </c>
      <c r="G14" s="22" t="s">
        <v>319</v>
      </c>
      <c r="H14" s="22">
        <v>1</v>
      </c>
      <c r="I14" s="22">
        <v>1</v>
      </c>
      <c r="J14" s="22">
        <v>0</v>
      </c>
      <c r="K14" s="22">
        <v>0</v>
      </c>
      <c r="L14" s="22">
        <v>0</v>
      </c>
      <c r="M14" s="22">
        <v>999</v>
      </c>
      <c r="N14" s="22">
        <v>1</v>
      </c>
    </row>
    <row r="15" spans="1:14" hidden="1" x14ac:dyDescent="0.35">
      <c r="A15" s="22">
        <v>0</v>
      </c>
      <c r="B15" s="22">
        <v>24</v>
      </c>
      <c r="C15" s="22">
        <v>0</v>
      </c>
      <c r="D15" s="22">
        <v>2</v>
      </c>
      <c r="E15" s="22">
        <v>4</v>
      </c>
      <c r="F15" s="22" t="s">
        <v>333</v>
      </c>
      <c r="G15" s="22" t="s">
        <v>319</v>
      </c>
      <c r="H15" s="22">
        <v>1</v>
      </c>
      <c r="I15" s="22">
        <v>1</v>
      </c>
      <c r="J15" s="22">
        <v>0</v>
      </c>
      <c r="K15" s="22">
        <v>0</v>
      </c>
      <c r="L15" s="22">
        <v>0</v>
      </c>
      <c r="M15" s="22">
        <v>999</v>
      </c>
      <c r="N15" s="22">
        <v>0</v>
      </c>
    </row>
    <row r="16" spans="1:14" hidden="1" x14ac:dyDescent="0.35">
      <c r="A16" s="22">
        <v>0</v>
      </c>
      <c r="B16" s="22">
        <v>24</v>
      </c>
      <c r="C16" s="22">
        <v>0</v>
      </c>
      <c r="D16" s="22">
        <v>2</v>
      </c>
      <c r="E16" s="22">
        <v>4</v>
      </c>
      <c r="F16" s="22" t="s">
        <v>333</v>
      </c>
      <c r="G16" s="22" t="s">
        <v>319</v>
      </c>
      <c r="H16" s="22">
        <v>1</v>
      </c>
      <c r="I16" s="22">
        <v>1</v>
      </c>
      <c r="J16" s="22">
        <v>0</v>
      </c>
      <c r="K16" s="22">
        <v>0</v>
      </c>
      <c r="L16" s="22">
        <v>1</v>
      </c>
      <c r="M16" s="22">
        <v>0</v>
      </c>
      <c r="N16" s="22">
        <v>1</v>
      </c>
    </row>
    <row r="17" spans="1:14" hidden="1" x14ac:dyDescent="0.35">
      <c r="A17" s="22">
        <v>0</v>
      </c>
      <c r="B17" s="22">
        <v>24</v>
      </c>
      <c r="C17" s="22">
        <v>0</v>
      </c>
      <c r="D17" s="22">
        <v>2</v>
      </c>
      <c r="E17" s="22">
        <v>4</v>
      </c>
      <c r="F17" s="22" t="s">
        <v>333</v>
      </c>
      <c r="G17" s="22" t="s">
        <v>319</v>
      </c>
      <c r="H17" s="22">
        <v>1</v>
      </c>
      <c r="I17" s="22">
        <v>1</v>
      </c>
      <c r="J17" s="22">
        <v>0</v>
      </c>
      <c r="K17" s="22">
        <v>0</v>
      </c>
      <c r="L17" s="22">
        <v>1</v>
      </c>
      <c r="M17" s="22">
        <v>0</v>
      </c>
      <c r="N17" s="22">
        <v>0</v>
      </c>
    </row>
    <row r="18" spans="1:14" hidden="1" x14ac:dyDescent="0.35">
      <c r="A18" s="22">
        <v>0</v>
      </c>
      <c r="B18" s="22">
        <v>24</v>
      </c>
      <c r="C18" s="22">
        <v>0</v>
      </c>
      <c r="D18" s="22">
        <v>2</v>
      </c>
      <c r="E18" s="22">
        <v>4</v>
      </c>
      <c r="F18" s="22" t="s">
        <v>333</v>
      </c>
      <c r="G18" s="22" t="s">
        <v>319</v>
      </c>
      <c r="H18" s="22">
        <v>1</v>
      </c>
      <c r="I18" s="22">
        <v>1</v>
      </c>
      <c r="J18" s="22">
        <v>0</v>
      </c>
      <c r="K18" s="22">
        <v>0</v>
      </c>
      <c r="L18" s="22">
        <v>1</v>
      </c>
      <c r="M18" s="22">
        <v>1</v>
      </c>
      <c r="N18" s="22">
        <v>1</v>
      </c>
    </row>
    <row r="19" spans="1:14" hidden="1" x14ac:dyDescent="0.35">
      <c r="A19" s="22">
        <v>0</v>
      </c>
      <c r="B19" s="22">
        <v>24</v>
      </c>
      <c r="C19" s="22">
        <v>0</v>
      </c>
      <c r="D19" s="22">
        <v>2</v>
      </c>
      <c r="E19" s="22">
        <v>4</v>
      </c>
      <c r="F19" s="22" t="s">
        <v>333</v>
      </c>
      <c r="G19" s="22" t="s">
        <v>319</v>
      </c>
      <c r="H19" s="22">
        <v>1</v>
      </c>
      <c r="I19" s="22">
        <v>1</v>
      </c>
      <c r="J19" s="22">
        <v>0</v>
      </c>
      <c r="K19" s="22">
        <v>0</v>
      </c>
      <c r="L19" s="22">
        <v>1</v>
      </c>
      <c r="M19" s="22">
        <v>1</v>
      </c>
      <c r="N19" s="22">
        <v>0</v>
      </c>
    </row>
    <row r="20" spans="1:14" hidden="1" x14ac:dyDescent="0.35">
      <c r="A20" s="22">
        <v>0</v>
      </c>
      <c r="B20" s="22">
        <v>25</v>
      </c>
      <c r="C20" s="22">
        <v>0</v>
      </c>
      <c r="D20" s="22">
        <v>2</v>
      </c>
      <c r="E20" s="22">
        <v>5</v>
      </c>
      <c r="F20" s="22" t="s">
        <v>330</v>
      </c>
      <c r="G20" s="22" t="s">
        <v>319</v>
      </c>
      <c r="H20" s="22">
        <v>1</v>
      </c>
      <c r="I20" s="22">
        <v>1</v>
      </c>
      <c r="J20" s="22">
        <v>0</v>
      </c>
      <c r="K20" s="22">
        <v>0</v>
      </c>
      <c r="L20" s="22">
        <v>0</v>
      </c>
      <c r="M20" s="22">
        <v>0</v>
      </c>
      <c r="N20" s="22">
        <v>1</v>
      </c>
    </row>
    <row r="21" spans="1:14" hidden="1" x14ac:dyDescent="0.35">
      <c r="A21" s="22">
        <v>0</v>
      </c>
      <c r="B21" s="22">
        <v>25</v>
      </c>
      <c r="C21" s="22">
        <v>0</v>
      </c>
      <c r="D21" s="22">
        <v>2</v>
      </c>
      <c r="E21" s="22">
        <v>5</v>
      </c>
      <c r="F21" s="22" t="s">
        <v>330</v>
      </c>
      <c r="G21" s="22" t="s">
        <v>319</v>
      </c>
      <c r="H21" s="22">
        <v>1</v>
      </c>
      <c r="I21" s="22">
        <v>1</v>
      </c>
      <c r="J21" s="22">
        <v>0</v>
      </c>
      <c r="K21" s="22">
        <v>0</v>
      </c>
      <c r="L21" s="22">
        <v>0</v>
      </c>
      <c r="M21" s="22">
        <v>0</v>
      </c>
      <c r="N21" s="22">
        <v>0</v>
      </c>
    </row>
    <row r="22" spans="1:14" hidden="1" x14ac:dyDescent="0.35">
      <c r="A22" s="22">
        <v>0</v>
      </c>
      <c r="B22" s="22">
        <v>25</v>
      </c>
      <c r="C22" s="22">
        <v>0</v>
      </c>
      <c r="D22" s="22">
        <v>2</v>
      </c>
      <c r="E22" s="22">
        <v>5</v>
      </c>
      <c r="F22" s="22" t="s">
        <v>330</v>
      </c>
      <c r="G22" s="22" t="s">
        <v>319</v>
      </c>
      <c r="H22" s="22">
        <v>1</v>
      </c>
      <c r="I22" s="22">
        <v>1</v>
      </c>
      <c r="J22" s="22">
        <v>0</v>
      </c>
      <c r="K22" s="22">
        <v>0</v>
      </c>
      <c r="L22" s="22">
        <v>0</v>
      </c>
      <c r="M22" s="22">
        <v>1</v>
      </c>
      <c r="N22" s="22">
        <v>1</v>
      </c>
    </row>
    <row r="23" spans="1:14" hidden="1" x14ac:dyDescent="0.35">
      <c r="A23" s="22">
        <v>0</v>
      </c>
      <c r="B23" s="22">
        <v>25</v>
      </c>
      <c r="C23" s="22">
        <v>0</v>
      </c>
      <c r="D23" s="22">
        <v>2</v>
      </c>
      <c r="E23" s="22">
        <v>5</v>
      </c>
      <c r="F23" s="22" t="s">
        <v>330</v>
      </c>
      <c r="G23" s="22" t="s">
        <v>319</v>
      </c>
      <c r="H23" s="22">
        <v>1</v>
      </c>
      <c r="I23" s="22">
        <v>1</v>
      </c>
      <c r="J23" s="22">
        <v>0</v>
      </c>
      <c r="K23" s="22">
        <v>0</v>
      </c>
      <c r="L23" s="22">
        <v>0</v>
      </c>
      <c r="M23" s="22">
        <v>1</v>
      </c>
      <c r="N23" s="22">
        <v>0</v>
      </c>
    </row>
    <row r="24" spans="1:14" hidden="1" x14ac:dyDescent="0.35">
      <c r="A24" s="22">
        <v>0</v>
      </c>
      <c r="B24" s="22">
        <v>25</v>
      </c>
      <c r="C24" s="22">
        <v>0</v>
      </c>
      <c r="D24" s="22">
        <v>2</v>
      </c>
      <c r="E24" s="22">
        <v>5</v>
      </c>
      <c r="F24" s="22" t="s">
        <v>330</v>
      </c>
      <c r="G24" s="22" t="s">
        <v>319</v>
      </c>
      <c r="H24" s="22">
        <v>1</v>
      </c>
      <c r="I24" s="22">
        <v>1</v>
      </c>
      <c r="J24" s="22">
        <v>0</v>
      </c>
      <c r="K24" s="22">
        <v>0</v>
      </c>
      <c r="L24" s="22">
        <v>1</v>
      </c>
      <c r="M24" s="22">
        <v>999</v>
      </c>
      <c r="N24" s="22">
        <v>1</v>
      </c>
    </row>
    <row r="25" spans="1:14" hidden="1" x14ac:dyDescent="0.35">
      <c r="A25" s="22">
        <v>0</v>
      </c>
      <c r="B25" s="22">
        <v>25</v>
      </c>
      <c r="C25" s="22">
        <v>0</v>
      </c>
      <c r="D25" s="22">
        <v>2</v>
      </c>
      <c r="E25" s="22">
        <v>5</v>
      </c>
      <c r="F25" s="22" t="s">
        <v>330</v>
      </c>
      <c r="G25" s="22" t="s">
        <v>319</v>
      </c>
      <c r="H25" s="22">
        <v>1</v>
      </c>
      <c r="I25" s="22">
        <v>1</v>
      </c>
      <c r="J25" s="22">
        <v>0</v>
      </c>
      <c r="K25" s="22">
        <v>0</v>
      </c>
      <c r="L25" s="22">
        <v>1</v>
      </c>
      <c r="M25" s="22">
        <v>999</v>
      </c>
      <c r="N25" s="22">
        <v>0</v>
      </c>
    </row>
    <row r="26" spans="1:14" hidden="1" x14ac:dyDescent="0.35">
      <c r="A26" s="22">
        <v>0</v>
      </c>
      <c r="B26" s="22">
        <v>30</v>
      </c>
      <c r="C26" s="22">
        <v>1</v>
      </c>
      <c r="D26" s="22">
        <v>3</v>
      </c>
      <c r="E26" s="22">
        <v>0</v>
      </c>
      <c r="F26" s="22" t="s">
        <v>336</v>
      </c>
      <c r="G26" s="22" t="s">
        <v>317</v>
      </c>
      <c r="H26" s="22">
        <v>0</v>
      </c>
      <c r="I26" s="22">
        <v>1</v>
      </c>
      <c r="J26" s="22">
        <v>1</v>
      </c>
      <c r="K26" s="22">
        <v>0</v>
      </c>
      <c r="L26" s="22">
        <v>999</v>
      </c>
      <c r="M26" s="22">
        <v>999</v>
      </c>
      <c r="N26" s="22">
        <v>1</v>
      </c>
    </row>
    <row r="27" spans="1:14" hidden="1" x14ac:dyDescent="0.35">
      <c r="A27" s="22">
        <v>0</v>
      </c>
      <c r="B27" s="22">
        <v>30</v>
      </c>
      <c r="C27" s="22">
        <v>1</v>
      </c>
      <c r="D27" s="22">
        <v>3</v>
      </c>
      <c r="E27" s="22">
        <v>0</v>
      </c>
      <c r="F27" s="22" t="s">
        <v>336</v>
      </c>
      <c r="G27" s="22" t="s">
        <v>317</v>
      </c>
      <c r="H27" s="22">
        <v>0</v>
      </c>
      <c r="I27" s="22">
        <v>1</v>
      </c>
      <c r="J27" s="22">
        <v>1</v>
      </c>
      <c r="K27" s="22">
        <v>0</v>
      </c>
      <c r="L27" s="22">
        <v>999</v>
      </c>
      <c r="M27" s="22">
        <v>999</v>
      </c>
      <c r="N27" s="22">
        <v>0</v>
      </c>
    </row>
    <row r="28" spans="1:14" hidden="1" x14ac:dyDescent="0.35">
      <c r="A28" s="22">
        <v>0</v>
      </c>
      <c r="B28" s="22">
        <v>31</v>
      </c>
      <c r="C28" s="22">
        <v>1</v>
      </c>
      <c r="D28" s="22">
        <v>3</v>
      </c>
      <c r="E28" s="22">
        <v>1</v>
      </c>
      <c r="F28" s="22" t="s">
        <v>322</v>
      </c>
      <c r="G28" s="22" t="s">
        <v>318</v>
      </c>
      <c r="H28" s="22">
        <v>1</v>
      </c>
      <c r="I28" s="22">
        <v>1</v>
      </c>
      <c r="J28" s="22">
        <v>1</v>
      </c>
      <c r="K28" s="22">
        <v>0</v>
      </c>
      <c r="L28" s="22">
        <v>999</v>
      </c>
      <c r="M28" s="22">
        <v>999</v>
      </c>
      <c r="N28" s="22">
        <v>1</v>
      </c>
    </row>
    <row r="29" spans="1:14" hidden="1" x14ac:dyDescent="0.35">
      <c r="A29" s="22">
        <v>0</v>
      </c>
      <c r="B29" s="22">
        <v>31</v>
      </c>
      <c r="C29" s="22">
        <v>1</v>
      </c>
      <c r="D29" s="22">
        <v>3</v>
      </c>
      <c r="E29" s="22">
        <v>1</v>
      </c>
      <c r="F29" s="22" t="s">
        <v>322</v>
      </c>
      <c r="G29" s="22" t="s">
        <v>318</v>
      </c>
      <c r="H29" s="22">
        <v>1</v>
      </c>
      <c r="I29" s="22">
        <v>1</v>
      </c>
      <c r="J29" s="22">
        <v>1</v>
      </c>
      <c r="K29" s="22">
        <v>0</v>
      </c>
      <c r="L29" s="22">
        <v>999</v>
      </c>
      <c r="M29" s="22">
        <v>999</v>
      </c>
      <c r="N29" s="22">
        <v>0</v>
      </c>
    </row>
    <row r="30" spans="1:14" hidden="1" x14ac:dyDescent="0.35">
      <c r="A30" s="22">
        <v>0</v>
      </c>
      <c r="B30" s="22">
        <v>32</v>
      </c>
      <c r="C30" s="22">
        <v>1</v>
      </c>
      <c r="D30" s="22">
        <v>3</v>
      </c>
      <c r="E30" s="22">
        <v>2</v>
      </c>
      <c r="F30" s="22" t="s">
        <v>328</v>
      </c>
      <c r="G30" s="22" t="s">
        <v>319</v>
      </c>
      <c r="H30" s="22">
        <v>1</v>
      </c>
      <c r="I30" s="22">
        <v>1</v>
      </c>
      <c r="J30" s="22">
        <v>1</v>
      </c>
      <c r="K30" s="22">
        <v>0</v>
      </c>
      <c r="L30" s="22">
        <v>0</v>
      </c>
      <c r="M30" s="22">
        <v>999</v>
      </c>
      <c r="N30" s="22">
        <v>1</v>
      </c>
    </row>
    <row r="31" spans="1:14" hidden="1" x14ac:dyDescent="0.35">
      <c r="A31" s="22">
        <v>0</v>
      </c>
      <c r="B31" s="22">
        <v>32</v>
      </c>
      <c r="C31" s="22">
        <v>1</v>
      </c>
      <c r="D31" s="22">
        <v>3</v>
      </c>
      <c r="E31" s="22">
        <v>2</v>
      </c>
      <c r="F31" s="22" t="s">
        <v>328</v>
      </c>
      <c r="G31" s="22" t="s">
        <v>319</v>
      </c>
      <c r="H31" s="22">
        <v>1</v>
      </c>
      <c r="I31" s="22">
        <v>1</v>
      </c>
      <c r="J31" s="22">
        <v>1</v>
      </c>
      <c r="K31" s="22">
        <v>0</v>
      </c>
      <c r="L31" s="22">
        <v>0</v>
      </c>
      <c r="M31" s="22">
        <v>999</v>
      </c>
      <c r="N31" s="22">
        <v>0</v>
      </c>
    </row>
    <row r="32" spans="1:14" hidden="1" x14ac:dyDescent="0.35">
      <c r="A32" s="22">
        <v>0</v>
      </c>
      <c r="B32" s="22">
        <v>32</v>
      </c>
      <c r="C32" s="22">
        <v>1</v>
      </c>
      <c r="D32" s="22">
        <v>3</v>
      </c>
      <c r="E32" s="22">
        <v>2</v>
      </c>
      <c r="F32" s="22" t="s">
        <v>328</v>
      </c>
      <c r="G32" s="22" t="s">
        <v>319</v>
      </c>
      <c r="H32" s="22">
        <v>1</v>
      </c>
      <c r="I32" s="22">
        <v>1</v>
      </c>
      <c r="J32" s="22">
        <v>1</v>
      </c>
      <c r="K32" s="22">
        <v>0</v>
      </c>
      <c r="L32" s="22">
        <v>1</v>
      </c>
      <c r="M32" s="22">
        <v>999</v>
      </c>
      <c r="N32" s="22">
        <v>1</v>
      </c>
    </row>
    <row r="33" spans="1:14" hidden="1" x14ac:dyDescent="0.35">
      <c r="A33" s="22">
        <v>0</v>
      </c>
      <c r="B33" s="22">
        <v>32</v>
      </c>
      <c r="C33" s="22">
        <v>1</v>
      </c>
      <c r="D33" s="22">
        <v>3</v>
      </c>
      <c r="E33" s="22">
        <v>2</v>
      </c>
      <c r="F33" s="22" t="s">
        <v>328</v>
      </c>
      <c r="G33" s="22" t="s">
        <v>319</v>
      </c>
      <c r="H33" s="22">
        <v>1</v>
      </c>
      <c r="I33" s="22">
        <v>1</v>
      </c>
      <c r="J33" s="22">
        <v>1</v>
      </c>
      <c r="K33" s="22">
        <v>0</v>
      </c>
      <c r="L33" s="22">
        <v>1</v>
      </c>
      <c r="M33" s="22">
        <v>999</v>
      </c>
      <c r="N33" s="22">
        <v>0</v>
      </c>
    </row>
    <row r="34" spans="1:14" hidden="1" x14ac:dyDescent="0.35">
      <c r="A34" s="22">
        <v>0</v>
      </c>
      <c r="B34" s="22">
        <v>33</v>
      </c>
      <c r="C34" s="22">
        <v>1</v>
      </c>
      <c r="D34" s="22">
        <v>3</v>
      </c>
      <c r="E34" s="22">
        <v>3</v>
      </c>
      <c r="F34" s="22" t="s">
        <v>325</v>
      </c>
      <c r="G34" s="22" t="s">
        <v>319</v>
      </c>
      <c r="H34" s="22">
        <v>1</v>
      </c>
      <c r="I34" s="22">
        <v>1</v>
      </c>
      <c r="J34" s="22">
        <v>1</v>
      </c>
      <c r="K34" s="22">
        <v>0</v>
      </c>
      <c r="L34" s="22">
        <v>999</v>
      </c>
      <c r="M34" s="22">
        <v>0</v>
      </c>
      <c r="N34" s="22">
        <v>1</v>
      </c>
    </row>
    <row r="35" spans="1:14" hidden="1" x14ac:dyDescent="0.35">
      <c r="A35" s="22">
        <v>0</v>
      </c>
      <c r="B35" s="22">
        <v>33</v>
      </c>
      <c r="C35" s="22">
        <v>1</v>
      </c>
      <c r="D35" s="22">
        <v>3</v>
      </c>
      <c r="E35" s="22">
        <v>3</v>
      </c>
      <c r="F35" s="22" t="s">
        <v>325</v>
      </c>
      <c r="G35" s="22" t="s">
        <v>319</v>
      </c>
      <c r="H35" s="22">
        <v>1</v>
      </c>
      <c r="I35" s="22">
        <v>1</v>
      </c>
      <c r="J35" s="22">
        <v>1</v>
      </c>
      <c r="K35" s="22">
        <v>0</v>
      </c>
      <c r="L35" s="22">
        <v>999</v>
      </c>
      <c r="M35" s="22">
        <v>0</v>
      </c>
      <c r="N35" s="22">
        <v>0</v>
      </c>
    </row>
    <row r="36" spans="1:14" hidden="1" x14ac:dyDescent="0.35">
      <c r="A36" s="22">
        <v>0</v>
      </c>
      <c r="B36" s="22">
        <v>33</v>
      </c>
      <c r="C36" s="22">
        <v>1</v>
      </c>
      <c r="D36" s="22">
        <v>3</v>
      </c>
      <c r="E36" s="22">
        <v>3</v>
      </c>
      <c r="F36" s="22" t="s">
        <v>325</v>
      </c>
      <c r="G36" s="22" t="s">
        <v>319</v>
      </c>
      <c r="H36" s="22">
        <v>1</v>
      </c>
      <c r="I36" s="22">
        <v>1</v>
      </c>
      <c r="J36" s="22">
        <v>1</v>
      </c>
      <c r="K36" s="22">
        <v>0</v>
      </c>
      <c r="L36" s="22">
        <v>999</v>
      </c>
      <c r="M36" s="22">
        <v>1</v>
      </c>
      <c r="N36" s="22">
        <v>1</v>
      </c>
    </row>
    <row r="37" spans="1:14" hidden="1" x14ac:dyDescent="0.35">
      <c r="A37" s="22">
        <v>0</v>
      </c>
      <c r="B37" s="22">
        <v>33</v>
      </c>
      <c r="C37" s="22">
        <v>1</v>
      </c>
      <c r="D37" s="22">
        <v>3</v>
      </c>
      <c r="E37" s="22">
        <v>3</v>
      </c>
      <c r="F37" s="22" t="s">
        <v>325</v>
      </c>
      <c r="G37" s="22" t="s">
        <v>319</v>
      </c>
      <c r="H37" s="22">
        <v>1</v>
      </c>
      <c r="I37" s="22">
        <v>1</v>
      </c>
      <c r="J37" s="22">
        <v>1</v>
      </c>
      <c r="K37" s="22">
        <v>0</v>
      </c>
      <c r="L37" s="22">
        <v>999</v>
      </c>
      <c r="M37" s="22">
        <v>1</v>
      </c>
      <c r="N37" s="22">
        <v>0</v>
      </c>
    </row>
    <row r="38" spans="1:14" hidden="1" x14ac:dyDescent="0.35">
      <c r="A38" s="22">
        <v>0</v>
      </c>
      <c r="B38" s="22">
        <v>34</v>
      </c>
      <c r="C38" s="22">
        <v>1</v>
      </c>
      <c r="D38" s="22">
        <v>3</v>
      </c>
      <c r="E38" s="22">
        <v>4</v>
      </c>
      <c r="F38" s="22" t="s">
        <v>334</v>
      </c>
      <c r="G38" s="22" t="s">
        <v>319</v>
      </c>
      <c r="H38" s="22">
        <v>1</v>
      </c>
      <c r="I38" s="22">
        <v>1</v>
      </c>
      <c r="J38" s="22">
        <v>1</v>
      </c>
      <c r="K38" s="22">
        <v>0</v>
      </c>
      <c r="L38" s="22">
        <v>0</v>
      </c>
      <c r="M38" s="22">
        <v>999</v>
      </c>
      <c r="N38" s="22">
        <v>1</v>
      </c>
    </row>
    <row r="39" spans="1:14" hidden="1" x14ac:dyDescent="0.35">
      <c r="A39" s="22">
        <v>0</v>
      </c>
      <c r="B39" s="22">
        <v>34</v>
      </c>
      <c r="C39" s="22">
        <v>1</v>
      </c>
      <c r="D39" s="22">
        <v>3</v>
      </c>
      <c r="E39" s="22">
        <v>4</v>
      </c>
      <c r="F39" s="22" t="s">
        <v>334</v>
      </c>
      <c r="G39" s="22" t="s">
        <v>319</v>
      </c>
      <c r="H39" s="22">
        <v>1</v>
      </c>
      <c r="I39" s="22">
        <v>1</v>
      </c>
      <c r="J39" s="22">
        <v>1</v>
      </c>
      <c r="K39" s="22">
        <v>0</v>
      </c>
      <c r="L39" s="22">
        <v>0</v>
      </c>
      <c r="M39" s="22">
        <v>999</v>
      </c>
      <c r="N39" s="22">
        <v>0</v>
      </c>
    </row>
    <row r="40" spans="1:14" hidden="1" x14ac:dyDescent="0.35">
      <c r="A40" s="22">
        <v>0</v>
      </c>
      <c r="B40" s="22">
        <v>34</v>
      </c>
      <c r="C40" s="22">
        <v>1</v>
      </c>
      <c r="D40" s="22">
        <v>3</v>
      </c>
      <c r="E40" s="22">
        <v>4</v>
      </c>
      <c r="F40" s="22" t="s">
        <v>334</v>
      </c>
      <c r="G40" s="22" t="s">
        <v>319</v>
      </c>
      <c r="H40" s="22">
        <v>1</v>
      </c>
      <c r="I40" s="22">
        <v>1</v>
      </c>
      <c r="J40" s="22">
        <v>1</v>
      </c>
      <c r="K40" s="22">
        <v>0</v>
      </c>
      <c r="L40" s="22">
        <v>1</v>
      </c>
      <c r="M40" s="22">
        <v>0</v>
      </c>
      <c r="N40" s="22">
        <v>1</v>
      </c>
    </row>
    <row r="41" spans="1:14" hidden="1" x14ac:dyDescent="0.35">
      <c r="A41" s="22">
        <v>0</v>
      </c>
      <c r="B41" s="22">
        <v>34</v>
      </c>
      <c r="C41" s="22">
        <v>1</v>
      </c>
      <c r="D41" s="22">
        <v>3</v>
      </c>
      <c r="E41" s="22">
        <v>4</v>
      </c>
      <c r="F41" s="22" t="s">
        <v>334</v>
      </c>
      <c r="G41" s="22" t="s">
        <v>319</v>
      </c>
      <c r="H41" s="22">
        <v>1</v>
      </c>
      <c r="I41" s="22">
        <v>1</v>
      </c>
      <c r="J41" s="22">
        <v>1</v>
      </c>
      <c r="K41" s="22">
        <v>0</v>
      </c>
      <c r="L41" s="22">
        <v>1</v>
      </c>
      <c r="M41" s="22">
        <v>0</v>
      </c>
      <c r="N41" s="22">
        <v>0</v>
      </c>
    </row>
    <row r="42" spans="1:14" hidden="1" x14ac:dyDescent="0.35">
      <c r="A42" s="22">
        <v>0</v>
      </c>
      <c r="B42" s="22">
        <v>34</v>
      </c>
      <c r="C42" s="22">
        <v>1</v>
      </c>
      <c r="D42" s="22">
        <v>3</v>
      </c>
      <c r="E42" s="22">
        <v>4</v>
      </c>
      <c r="F42" s="22" t="s">
        <v>334</v>
      </c>
      <c r="G42" s="22" t="s">
        <v>319</v>
      </c>
      <c r="H42" s="22">
        <v>1</v>
      </c>
      <c r="I42" s="22">
        <v>1</v>
      </c>
      <c r="J42" s="22">
        <v>1</v>
      </c>
      <c r="K42" s="22">
        <v>0</v>
      </c>
      <c r="L42" s="22">
        <v>1</v>
      </c>
      <c r="M42" s="22">
        <v>1</v>
      </c>
      <c r="N42" s="22">
        <v>1</v>
      </c>
    </row>
    <row r="43" spans="1:14" hidden="1" x14ac:dyDescent="0.35">
      <c r="A43" s="22">
        <v>0</v>
      </c>
      <c r="B43" s="22">
        <v>34</v>
      </c>
      <c r="C43" s="22">
        <v>1</v>
      </c>
      <c r="D43" s="22">
        <v>3</v>
      </c>
      <c r="E43" s="22">
        <v>4</v>
      </c>
      <c r="F43" s="22" t="s">
        <v>334</v>
      </c>
      <c r="G43" s="22" t="s">
        <v>319</v>
      </c>
      <c r="H43" s="22">
        <v>1</v>
      </c>
      <c r="I43" s="22">
        <v>1</v>
      </c>
      <c r="J43" s="22">
        <v>1</v>
      </c>
      <c r="K43" s="22">
        <v>0</v>
      </c>
      <c r="L43" s="22">
        <v>1</v>
      </c>
      <c r="M43" s="22">
        <v>1</v>
      </c>
      <c r="N43" s="22">
        <v>0</v>
      </c>
    </row>
    <row r="44" spans="1:14" hidden="1" x14ac:dyDescent="0.35">
      <c r="A44" s="22">
        <v>0</v>
      </c>
      <c r="B44" s="22">
        <v>35</v>
      </c>
      <c r="C44" s="22">
        <v>1</v>
      </c>
      <c r="D44" s="22">
        <v>3</v>
      </c>
      <c r="E44" s="22">
        <v>5</v>
      </c>
      <c r="F44" s="22" t="s">
        <v>331</v>
      </c>
      <c r="G44" s="22" t="s">
        <v>319</v>
      </c>
      <c r="H44" s="22">
        <v>1</v>
      </c>
      <c r="I44" s="22">
        <v>1</v>
      </c>
      <c r="J44" s="22">
        <v>1</v>
      </c>
      <c r="K44" s="22">
        <v>0</v>
      </c>
      <c r="L44" s="22">
        <v>0</v>
      </c>
      <c r="M44" s="22">
        <v>0</v>
      </c>
      <c r="N44" s="22">
        <v>1</v>
      </c>
    </row>
    <row r="45" spans="1:14" hidden="1" x14ac:dyDescent="0.35">
      <c r="A45" s="22">
        <v>0</v>
      </c>
      <c r="B45" s="22">
        <v>35</v>
      </c>
      <c r="C45" s="22">
        <v>1</v>
      </c>
      <c r="D45" s="22">
        <v>3</v>
      </c>
      <c r="E45" s="22">
        <v>5</v>
      </c>
      <c r="F45" s="22" t="s">
        <v>331</v>
      </c>
      <c r="G45" s="22" t="s">
        <v>319</v>
      </c>
      <c r="H45" s="22">
        <v>1</v>
      </c>
      <c r="I45" s="22">
        <v>1</v>
      </c>
      <c r="J45" s="22">
        <v>1</v>
      </c>
      <c r="K45" s="22">
        <v>0</v>
      </c>
      <c r="L45" s="22">
        <v>0</v>
      </c>
      <c r="M45" s="22">
        <v>0</v>
      </c>
      <c r="N45" s="22">
        <v>0</v>
      </c>
    </row>
    <row r="46" spans="1:14" hidden="1" x14ac:dyDescent="0.35">
      <c r="A46" s="22">
        <v>0</v>
      </c>
      <c r="B46" s="22">
        <v>35</v>
      </c>
      <c r="C46" s="22">
        <v>1</v>
      </c>
      <c r="D46" s="22">
        <v>3</v>
      </c>
      <c r="E46" s="22">
        <v>5</v>
      </c>
      <c r="F46" s="22" t="s">
        <v>331</v>
      </c>
      <c r="G46" s="22" t="s">
        <v>319</v>
      </c>
      <c r="H46" s="22">
        <v>1</v>
      </c>
      <c r="I46" s="22">
        <v>1</v>
      </c>
      <c r="J46" s="22">
        <v>1</v>
      </c>
      <c r="K46" s="22">
        <v>0</v>
      </c>
      <c r="L46" s="22">
        <v>0</v>
      </c>
      <c r="M46" s="22">
        <v>1</v>
      </c>
      <c r="N46" s="22">
        <v>1</v>
      </c>
    </row>
    <row r="47" spans="1:14" hidden="1" x14ac:dyDescent="0.35">
      <c r="A47" s="22">
        <v>0</v>
      </c>
      <c r="B47" s="22">
        <v>35</v>
      </c>
      <c r="C47" s="22">
        <v>1</v>
      </c>
      <c r="D47" s="22">
        <v>3</v>
      </c>
      <c r="E47" s="22">
        <v>5</v>
      </c>
      <c r="F47" s="22" t="s">
        <v>331</v>
      </c>
      <c r="G47" s="22" t="s">
        <v>319</v>
      </c>
      <c r="H47" s="22">
        <v>1</v>
      </c>
      <c r="I47" s="22">
        <v>1</v>
      </c>
      <c r="J47" s="22">
        <v>1</v>
      </c>
      <c r="K47" s="22">
        <v>0</v>
      </c>
      <c r="L47" s="22">
        <v>0</v>
      </c>
      <c r="M47" s="22">
        <v>1</v>
      </c>
      <c r="N47" s="22">
        <v>0</v>
      </c>
    </row>
    <row r="48" spans="1:14" hidden="1" x14ac:dyDescent="0.35">
      <c r="A48" s="22">
        <v>0</v>
      </c>
      <c r="B48" s="22">
        <v>35</v>
      </c>
      <c r="C48" s="22">
        <v>1</v>
      </c>
      <c r="D48" s="22">
        <v>3</v>
      </c>
      <c r="E48" s="22">
        <v>5</v>
      </c>
      <c r="F48" s="22" t="s">
        <v>331</v>
      </c>
      <c r="G48" s="22" t="s">
        <v>319</v>
      </c>
      <c r="H48" s="22">
        <v>1</v>
      </c>
      <c r="I48" s="22">
        <v>1</v>
      </c>
      <c r="J48" s="22">
        <v>1</v>
      </c>
      <c r="K48" s="22">
        <v>0</v>
      </c>
      <c r="L48" s="22">
        <v>1</v>
      </c>
      <c r="M48" s="22">
        <v>999</v>
      </c>
      <c r="N48" s="22">
        <v>1</v>
      </c>
    </row>
    <row r="49" spans="1:14" hidden="1" x14ac:dyDescent="0.35">
      <c r="A49" s="22">
        <v>0</v>
      </c>
      <c r="B49" s="22">
        <v>35</v>
      </c>
      <c r="C49" s="22">
        <v>1</v>
      </c>
      <c r="D49" s="22">
        <v>3</v>
      </c>
      <c r="E49" s="22">
        <v>5</v>
      </c>
      <c r="F49" s="22" t="s">
        <v>331</v>
      </c>
      <c r="G49" s="22" t="s">
        <v>319</v>
      </c>
      <c r="H49" s="22">
        <v>1</v>
      </c>
      <c r="I49" s="22">
        <v>1</v>
      </c>
      <c r="J49" s="22">
        <v>1</v>
      </c>
      <c r="K49" s="22">
        <v>0</v>
      </c>
      <c r="L49" s="22">
        <v>1</v>
      </c>
      <c r="M49" s="22">
        <v>999</v>
      </c>
      <c r="N49" s="22">
        <v>0</v>
      </c>
    </row>
    <row r="50" spans="1:14" hidden="1" x14ac:dyDescent="0.35">
      <c r="A50" s="22">
        <v>0</v>
      </c>
      <c r="B50" s="22">
        <v>42</v>
      </c>
      <c r="C50" s="22">
        <v>1</v>
      </c>
      <c r="D50" s="22">
        <v>4</v>
      </c>
      <c r="E50" s="22">
        <v>2</v>
      </c>
      <c r="F50" s="22" t="s">
        <v>329</v>
      </c>
      <c r="G50" s="22" t="s">
        <v>319</v>
      </c>
      <c r="H50" s="22">
        <v>1</v>
      </c>
      <c r="I50" s="22">
        <v>1</v>
      </c>
      <c r="J50" s="22">
        <v>1</v>
      </c>
      <c r="K50" s="22">
        <v>1</v>
      </c>
      <c r="L50" s="22">
        <v>0</v>
      </c>
      <c r="M50" s="22">
        <v>999</v>
      </c>
      <c r="N50" s="22">
        <v>1</v>
      </c>
    </row>
    <row r="51" spans="1:14" hidden="1" x14ac:dyDescent="0.35">
      <c r="A51" s="22">
        <v>0</v>
      </c>
      <c r="B51" s="22">
        <v>42</v>
      </c>
      <c r="C51" s="22">
        <v>1</v>
      </c>
      <c r="D51" s="22">
        <v>4</v>
      </c>
      <c r="E51" s="22">
        <v>2</v>
      </c>
      <c r="F51" s="22" t="s">
        <v>329</v>
      </c>
      <c r="G51" s="22" t="s">
        <v>319</v>
      </c>
      <c r="H51" s="22">
        <v>1</v>
      </c>
      <c r="I51" s="22">
        <v>1</v>
      </c>
      <c r="J51" s="22">
        <v>1</v>
      </c>
      <c r="K51" s="22">
        <v>1</v>
      </c>
      <c r="L51" s="22">
        <v>0</v>
      </c>
      <c r="M51" s="22">
        <v>999</v>
      </c>
      <c r="N51" s="22">
        <v>0</v>
      </c>
    </row>
    <row r="52" spans="1:14" hidden="1" x14ac:dyDescent="0.35">
      <c r="A52" s="22">
        <v>0</v>
      </c>
      <c r="B52" s="22">
        <v>42</v>
      </c>
      <c r="C52" s="22">
        <v>1</v>
      </c>
      <c r="D52" s="22">
        <v>4</v>
      </c>
      <c r="E52" s="22">
        <v>2</v>
      </c>
      <c r="F52" s="22" t="s">
        <v>329</v>
      </c>
      <c r="G52" s="22" t="s">
        <v>319</v>
      </c>
      <c r="H52" s="22">
        <v>1</v>
      </c>
      <c r="I52" s="22">
        <v>1</v>
      </c>
      <c r="J52" s="22">
        <v>1</v>
      </c>
      <c r="K52" s="22">
        <v>1</v>
      </c>
      <c r="L52" s="22">
        <v>1</v>
      </c>
      <c r="M52" s="22">
        <v>999</v>
      </c>
      <c r="N52" s="22">
        <v>1</v>
      </c>
    </row>
    <row r="53" spans="1:14" hidden="1" x14ac:dyDescent="0.35">
      <c r="A53" s="22">
        <v>0</v>
      </c>
      <c r="B53" s="22">
        <v>42</v>
      </c>
      <c r="C53" s="22">
        <v>1</v>
      </c>
      <c r="D53" s="22">
        <v>4</v>
      </c>
      <c r="E53" s="22">
        <v>2</v>
      </c>
      <c r="F53" s="22" t="s">
        <v>329</v>
      </c>
      <c r="G53" s="22" t="s">
        <v>319</v>
      </c>
      <c r="H53" s="22">
        <v>1</v>
      </c>
      <c r="I53" s="22">
        <v>1</v>
      </c>
      <c r="J53" s="22">
        <v>1</v>
      </c>
      <c r="K53" s="22">
        <v>1</v>
      </c>
      <c r="L53" s="22">
        <v>1</v>
      </c>
      <c r="M53" s="22">
        <v>999</v>
      </c>
      <c r="N53" s="22">
        <v>0</v>
      </c>
    </row>
    <row r="54" spans="1:14" hidden="1" x14ac:dyDescent="0.35">
      <c r="A54" s="22">
        <v>0</v>
      </c>
      <c r="B54" s="22">
        <v>43</v>
      </c>
      <c r="C54" s="22">
        <v>1</v>
      </c>
      <c r="D54" s="22">
        <v>4</v>
      </c>
      <c r="E54" s="22">
        <v>3</v>
      </c>
      <c r="F54" s="22" t="s">
        <v>326</v>
      </c>
      <c r="G54" s="22" t="s">
        <v>319</v>
      </c>
      <c r="H54" s="22">
        <v>1</v>
      </c>
      <c r="I54" s="22">
        <v>1</v>
      </c>
      <c r="J54" s="22">
        <v>1</v>
      </c>
      <c r="K54" s="22">
        <v>1</v>
      </c>
      <c r="L54" s="22">
        <v>999</v>
      </c>
      <c r="M54" s="22">
        <v>0</v>
      </c>
      <c r="N54" s="22">
        <v>1</v>
      </c>
    </row>
    <row r="55" spans="1:14" hidden="1" x14ac:dyDescent="0.35">
      <c r="A55" s="22">
        <v>0</v>
      </c>
      <c r="B55" s="22">
        <v>43</v>
      </c>
      <c r="C55" s="22">
        <v>1</v>
      </c>
      <c r="D55" s="22">
        <v>4</v>
      </c>
      <c r="E55" s="22">
        <v>3</v>
      </c>
      <c r="F55" s="22" t="s">
        <v>326</v>
      </c>
      <c r="G55" s="22" t="s">
        <v>319</v>
      </c>
      <c r="H55" s="22">
        <v>1</v>
      </c>
      <c r="I55" s="22">
        <v>1</v>
      </c>
      <c r="J55" s="22">
        <v>1</v>
      </c>
      <c r="K55" s="22">
        <v>1</v>
      </c>
      <c r="L55" s="22">
        <v>999</v>
      </c>
      <c r="M55" s="22">
        <v>0</v>
      </c>
      <c r="N55" s="22">
        <v>0</v>
      </c>
    </row>
    <row r="56" spans="1:14" hidden="1" x14ac:dyDescent="0.35">
      <c r="A56" s="22">
        <v>0</v>
      </c>
      <c r="B56" s="22">
        <v>43</v>
      </c>
      <c r="C56" s="22">
        <v>1</v>
      </c>
      <c r="D56" s="22">
        <v>4</v>
      </c>
      <c r="E56" s="22">
        <v>3</v>
      </c>
      <c r="F56" s="22" t="s">
        <v>326</v>
      </c>
      <c r="G56" s="22" t="s">
        <v>319</v>
      </c>
      <c r="H56" s="22">
        <v>1</v>
      </c>
      <c r="I56" s="22">
        <v>1</v>
      </c>
      <c r="J56" s="22">
        <v>1</v>
      </c>
      <c r="K56" s="22">
        <v>1</v>
      </c>
      <c r="L56" s="22">
        <v>999</v>
      </c>
      <c r="M56" s="22">
        <v>1</v>
      </c>
      <c r="N56" s="22">
        <v>1</v>
      </c>
    </row>
    <row r="57" spans="1:14" hidden="1" x14ac:dyDescent="0.35">
      <c r="A57" s="22">
        <v>0</v>
      </c>
      <c r="B57" s="22">
        <v>43</v>
      </c>
      <c r="C57" s="22">
        <v>1</v>
      </c>
      <c r="D57" s="22">
        <v>4</v>
      </c>
      <c r="E57" s="22">
        <v>3</v>
      </c>
      <c r="F57" s="22" t="s">
        <v>326</v>
      </c>
      <c r="G57" s="22" t="s">
        <v>319</v>
      </c>
      <c r="H57" s="22">
        <v>1</v>
      </c>
      <c r="I57" s="22">
        <v>1</v>
      </c>
      <c r="J57" s="22">
        <v>1</v>
      </c>
      <c r="K57" s="22">
        <v>1</v>
      </c>
      <c r="L57" s="22">
        <v>999</v>
      </c>
      <c r="M57" s="22">
        <v>1</v>
      </c>
      <c r="N57" s="22">
        <v>0</v>
      </c>
    </row>
    <row r="58" spans="1:14" hidden="1" x14ac:dyDescent="0.35">
      <c r="A58" s="22">
        <v>0</v>
      </c>
      <c r="B58" s="22">
        <v>44</v>
      </c>
      <c r="C58" s="22">
        <v>1</v>
      </c>
      <c r="D58" s="22">
        <v>4</v>
      </c>
      <c r="E58" s="22">
        <v>4</v>
      </c>
      <c r="F58" s="22" t="s">
        <v>335</v>
      </c>
      <c r="G58" s="22" t="s">
        <v>319</v>
      </c>
      <c r="H58" s="22">
        <v>1</v>
      </c>
      <c r="I58" s="22">
        <v>1</v>
      </c>
      <c r="J58" s="22">
        <v>1</v>
      </c>
      <c r="K58" s="22">
        <v>1</v>
      </c>
      <c r="L58" s="22">
        <v>0</v>
      </c>
      <c r="M58" s="22">
        <v>999</v>
      </c>
      <c r="N58" s="22">
        <v>1</v>
      </c>
    </row>
    <row r="59" spans="1:14" hidden="1" x14ac:dyDescent="0.35">
      <c r="A59" s="22">
        <v>0</v>
      </c>
      <c r="B59" s="22">
        <v>44</v>
      </c>
      <c r="C59" s="22">
        <v>1</v>
      </c>
      <c r="D59" s="22">
        <v>4</v>
      </c>
      <c r="E59" s="22">
        <v>4</v>
      </c>
      <c r="F59" s="22" t="s">
        <v>335</v>
      </c>
      <c r="G59" s="22" t="s">
        <v>319</v>
      </c>
      <c r="H59" s="22">
        <v>1</v>
      </c>
      <c r="I59" s="22">
        <v>1</v>
      </c>
      <c r="J59" s="22">
        <v>1</v>
      </c>
      <c r="K59" s="22">
        <v>1</v>
      </c>
      <c r="L59" s="22">
        <v>0</v>
      </c>
      <c r="M59" s="22">
        <v>999</v>
      </c>
      <c r="N59" s="22">
        <v>0</v>
      </c>
    </row>
    <row r="60" spans="1:14" hidden="1" x14ac:dyDescent="0.35">
      <c r="A60" s="22">
        <v>0</v>
      </c>
      <c r="B60" s="22">
        <v>44</v>
      </c>
      <c r="C60" s="22">
        <v>1</v>
      </c>
      <c r="D60" s="22">
        <v>4</v>
      </c>
      <c r="E60" s="22">
        <v>4</v>
      </c>
      <c r="F60" s="22" t="s">
        <v>335</v>
      </c>
      <c r="G60" s="22" t="s">
        <v>319</v>
      </c>
      <c r="H60" s="22">
        <v>1</v>
      </c>
      <c r="I60" s="22">
        <v>1</v>
      </c>
      <c r="J60" s="22">
        <v>1</v>
      </c>
      <c r="K60" s="22">
        <v>1</v>
      </c>
      <c r="L60" s="22">
        <v>1</v>
      </c>
      <c r="M60" s="22">
        <v>0</v>
      </c>
      <c r="N60" s="22">
        <v>1</v>
      </c>
    </row>
    <row r="61" spans="1:14" hidden="1" x14ac:dyDescent="0.35">
      <c r="A61" s="22">
        <v>0</v>
      </c>
      <c r="B61" s="22">
        <v>44</v>
      </c>
      <c r="C61" s="22">
        <v>1</v>
      </c>
      <c r="D61" s="22">
        <v>4</v>
      </c>
      <c r="E61" s="22">
        <v>4</v>
      </c>
      <c r="F61" s="22" t="s">
        <v>335</v>
      </c>
      <c r="G61" s="22" t="s">
        <v>319</v>
      </c>
      <c r="H61" s="22">
        <v>1</v>
      </c>
      <c r="I61" s="22">
        <v>1</v>
      </c>
      <c r="J61" s="22">
        <v>1</v>
      </c>
      <c r="K61" s="22">
        <v>1</v>
      </c>
      <c r="L61" s="22">
        <v>1</v>
      </c>
      <c r="M61" s="22">
        <v>0</v>
      </c>
      <c r="N61" s="22">
        <v>0</v>
      </c>
    </row>
    <row r="62" spans="1:14" hidden="1" x14ac:dyDescent="0.35">
      <c r="A62" s="22">
        <v>0</v>
      </c>
      <c r="B62" s="22">
        <v>44</v>
      </c>
      <c r="C62" s="22">
        <v>1</v>
      </c>
      <c r="D62" s="22">
        <v>4</v>
      </c>
      <c r="E62" s="22">
        <v>4</v>
      </c>
      <c r="F62" s="22" t="s">
        <v>335</v>
      </c>
      <c r="G62" s="22" t="s">
        <v>319</v>
      </c>
      <c r="H62" s="22">
        <v>1</v>
      </c>
      <c r="I62" s="22">
        <v>1</v>
      </c>
      <c r="J62" s="22">
        <v>1</v>
      </c>
      <c r="K62" s="22">
        <v>1</v>
      </c>
      <c r="L62" s="22">
        <v>1</v>
      </c>
      <c r="M62" s="22">
        <v>1</v>
      </c>
      <c r="N62" s="22">
        <v>1</v>
      </c>
    </row>
    <row r="63" spans="1:14" hidden="1" x14ac:dyDescent="0.35">
      <c r="A63" s="22">
        <v>0</v>
      </c>
      <c r="B63" s="22">
        <v>44</v>
      </c>
      <c r="C63" s="22">
        <v>1</v>
      </c>
      <c r="D63" s="22">
        <v>4</v>
      </c>
      <c r="E63" s="22">
        <v>4</v>
      </c>
      <c r="F63" s="22" t="s">
        <v>335</v>
      </c>
      <c r="G63" s="22" t="s">
        <v>319</v>
      </c>
      <c r="H63" s="22">
        <v>1</v>
      </c>
      <c r="I63" s="22">
        <v>1</v>
      </c>
      <c r="J63" s="22">
        <v>1</v>
      </c>
      <c r="K63" s="22">
        <v>1</v>
      </c>
      <c r="L63" s="22">
        <v>1</v>
      </c>
      <c r="M63" s="22">
        <v>1</v>
      </c>
      <c r="N63" s="22">
        <v>0</v>
      </c>
    </row>
    <row r="64" spans="1:14" hidden="1" x14ac:dyDescent="0.35">
      <c r="A64" s="22">
        <v>0</v>
      </c>
      <c r="B64" s="22">
        <v>45</v>
      </c>
      <c r="C64" s="22">
        <v>1</v>
      </c>
      <c r="D64" s="22">
        <v>4</v>
      </c>
      <c r="E64" s="22">
        <v>5</v>
      </c>
      <c r="F64" s="22" t="s">
        <v>332</v>
      </c>
      <c r="G64" s="22" t="s">
        <v>319</v>
      </c>
      <c r="H64" s="22">
        <v>1</v>
      </c>
      <c r="I64" s="22">
        <v>1</v>
      </c>
      <c r="J64" s="22">
        <v>1</v>
      </c>
      <c r="K64" s="22">
        <v>1</v>
      </c>
      <c r="L64" s="22">
        <v>0</v>
      </c>
      <c r="M64" s="22">
        <v>0</v>
      </c>
      <c r="N64" s="22">
        <v>1</v>
      </c>
    </row>
    <row r="65" spans="1:14" hidden="1" x14ac:dyDescent="0.35">
      <c r="A65" s="22">
        <v>0</v>
      </c>
      <c r="B65" s="22">
        <v>45</v>
      </c>
      <c r="C65" s="22">
        <v>1</v>
      </c>
      <c r="D65" s="22">
        <v>4</v>
      </c>
      <c r="E65" s="22">
        <v>5</v>
      </c>
      <c r="F65" s="22" t="s">
        <v>332</v>
      </c>
      <c r="G65" s="22" t="s">
        <v>319</v>
      </c>
      <c r="H65" s="22">
        <v>1</v>
      </c>
      <c r="I65" s="22">
        <v>1</v>
      </c>
      <c r="J65" s="22">
        <v>1</v>
      </c>
      <c r="K65" s="22">
        <v>1</v>
      </c>
      <c r="L65" s="22">
        <v>0</v>
      </c>
      <c r="M65" s="22">
        <v>0</v>
      </c>
      <c r="N65" s="22">
        <v>0</v>
      </c>
    </row>
    <row r="66" spans="1:14" hidden="1" x14ac:dyDescent="0.35">
      <c r="A66" s="22">
        <v>0</v>
      </c>
      <c r="B66" s="22">
        <v>45</v>
      </c>
      <c r="C66" s="22">
        <v>1</v>
      </c>
      <c r="D66" s="22">
        <v>4</v>
      </c>
      <c r="E66" s="22">
        <v>5</v>
      </c>
      <c r="F66" s="22" t="s">
        <v>332</v>
      </c>
      <c r="G66" s="22" t="s">
        <v>319</v>
      </c>
      <c r="H66" s="22">
        <v>1</v>
      </c>
      <c r="I66" s="22">
        <v>1</v>
      </c>
      <c r="J66" s="22">
        <v>1</v>
      </c>
      <c r="K66" s="22">
        <v>1</v>
      </c>
      <c r="L66" s="22">
        <v>0</v>
      </c>
      <c r="M66" s="22">
        <v>1</v>
      </c>
      <c r="N66" s="22">
        <v>1</v>
      </c>
    </row>
    <row r="67" spans="1:14" hidden="1" x14ac:dyDescent="0.35">
      <c r="A67" s="22">
        <v>0</v>
      </c>
      <c r="B67" s="22">
        <v>45</v>
      </c>
      <c r="C67" s="22">
        <v>1</v>
      </c>
      <c r="D67" s="22">
        <v>4</v>
      </c>
      <c r="E67" s="22">
        <v>5</v>
      </c>
      <c r="F67" s="22" t="s">
        <v>332</v>
      </c>
      <c r="G67" s="22" t="s">
        <v>319</v>
      </c>
      <c r="H67" s="22">
        <v>1</v>
      </c>
      <c r="I67" s="22">
        <v>1</v>
      </c>
      <c r="J67" s="22">
        <v>1</v>
      </c>
      <c r="K67" s="22">
        <v>1</v>
      </c>
      <c r="L67" s="22">
        <v>0</v>
      </c>
      <c r="M67" s="22">
        <v>1</v>
      </c>
      <c r="N67" s="22">
        <v>0</v>
      </c>
    </row>
    <row r="68" spans="1:14" hidden="1" x14ac:dyDescent="0.35">
      <c r="A68" s="22">
        <v>0</v>
      </c>
      <c r="B68" s="22">
        <v>45</v>
      </c>
      <c r="C68" s="22">
        <v>1</v>
      </c>
      <c r="D68" s="22">
        <v>4</v>
      </c>
      <c r="E68" s="22">
        <v>5</v>
      </c>
      <c r="F68" s="22" t="s">
        <v>332</v>
      </c>
      <c r="G68" s="22" t="s">
        <v>319</v>
      </c>
      <c r="H68" s="22">
        <v>1</v>
      </c>
      <c r="I68" s="22">
        <v>1</v>
      </c>
      <c r="J68" s="22">
        <v>1</v>
      </c>
      <c r="K68" s="22">
        <v>1</v>
      </c>
      <c r="L68" s="22">
        <v>1</v>
      </c>
      <c r="M68" s="22">
        <v>999</v>
      </c>
      <c r="N68" s="22">
        <v>1</v>
      </c>
    </row>
    <row r="69" spans="1:14" hidden="1" x14ac:dyDescent="0.35">
      <c r="A69" s="22">
        <v>0</v>
      </c>
      <c r="B69" s="22">
        <v>45</v>
      </c>
      <c r="C69" s="22">
        <v>1</v>
      </c>
      <c r="D69" s="22">
        <v>4</v>
      </c>
      <c r="E69" s="22">
        <v>5</v>
      </c>
      <c r="F69" s="22" t="s">
        <v>332</v>
      </c>
      <c r="G69" s="22" t="s">
        <v>319</v>
      </c>
      <c r="H69" s="22">
        <v>1</v>
      </c>
      <c r="I69" s="22">
        <v>1</v>
      </c>
      <c r="J69" s="22">
        <v>1</v>
      </c>
      <c r="K69" s="22">
        <v>1</v>
      </c>
      <c r="L69" s="22">
        <v>1</v>
      </c>
      <c r="M69" s="22">
        <v>999</v>
      </c>
      <c r="N69" s="22">
        <v>0</v>
      </c>
    </row>
    <row r="70" spans="1:14" hidden="1" x14ac:dyDescent="0.35">
      <c r="A70" s="22">
        <v>1</v>
      </c>
      <c r="B70" s="22">
        <v>20</v>
      </c>
      <c r="C70" s="22">
        <v>0</v>
      </c>
      <c r="D70" s="22">
        <v>2</v>
      </c>
      <c r="E70" s="22">
        <v>0</v>
      </c>
      <c r="F70" s="22" t="s">
        <v>323</v>
      </c>
      <c r="G70" s="22" t="s">
        <v>317</v>
      </c>
      <c r="H70" s="22">
        <v>0</v>
      </c>
      <c r="I70" s="22">
        <v>1</v>
      </c>
      <c r="J70" s="22">
        <v>0</v>
      </c>
      <c r="K70" s="22">
        <v>0</v>
      </c>
      <c r="L70" s="22">
        <v>999</v>
      </c>
      <c r="M70" s="22">
        <v>999</v>
      </c>
      <c r="N70" s="22">
        <v>1</v>
      </c>
    </row>
    <row r="71" spans="1:14" hidden="1" x14ac:dyDescent="0.35">
      <c r="A71" s="22">
        <v>1</v>
      </c>
      <c r="B71" s="22">
        <v>20</v>
      </c>
      <c r="C71" s="22">
        <v>0</v>
      </c>
      <c r="D71" s="22">
        <v>2</v>
      </c>
      <c r="E71" s="22">
        <v>0</v>
      </c>
      <c r="F71" s="22" t="s">
        <v>323</v>
      </c>
      <c r="G71" s="22" t="s">
        <v>317</v>
      </c>
      <c r="H71" s="22">
        <v>0</v>
      </c>
      <c r="I71" s="22">
        <v>1</v>
      </c>
      <c r="J71" s="22">
        <v>0</v>
      </c>
      <c r="K71" s="22">
        <v>0</v>
      </c>
      <c r="L71" s="22">
        <v>999</v>
      </c>
      <c r="M71" s="22">
        <v>999</v>
      </c>
      <c r="N71" s="22">
        <v>0</v>
      </c>
    </row>
    <row r="72" spans="1:14" hidden="1" x14ac:dyDescent="0.35">
      <c r="A72" s="22">
        <v>1</v>
      </c>
      <c r="B72" s="22">
        <v>21</v>
      </c>
      <c r="C72" s="22">
        <v>0</v>
      </c>
      <c r="D72" s="22">
        <v>2</v>
      </c>
      <c r="E72" s="22">
        <v>1</v>
      </c>
      <c r="F72" s="22" t="s">
        <v>321</v>
      </c>
      <c r="G72" s="22" t="s">
        <v>318</v>
      </c>
      <c r="H72" s="22">
        <v>1</v>
      </c>
      <c r="I72" s="22">
        <v>1</v>
      </c>
      <c r="J72" s="22">
        <v>0</v>
      </c>
      <c r="K72" s="22">
        <v>0</v>
      </c>
      <c r="L72" s="22">
        <v>999</v>
      </c>
      <c r="M72" s="22">
        <v>999</v>
      </c>
      <c r="N72" s="22">
        <v>1</v>
      </c>
    </row>
    <row r="73" spans="1:14" hidden="1" x14ac:dyDescent="0.35">
      <c r="A73" s="22">
        <v>1</v>
      </c>
      <c r="B73" s="22">
        <v>21</v>
      </c>
      <c r="C73" s="22">
        <v>0</v>
      </c>
      <c r="D73" s="22">
        <v>2</v>
      </c>
      <c r="E73" s="22">
        <v>1</v>
      </c>
      <c r="F73" s="22" t="s">
        <v>321</v>
      </c>
      <c r="G73" s="22" t="s">
        <v>318</v>
      </c>
      <c r="H73" s="22">
        <v>1</v>
      </c>
      <c r="I73" s="22">
        <v>1</v>
      </c>
      <c r="J73" s="22">
        <v>0</v>
      </c>
      <c r="K73" s="22">
        <v>0</v>
      </c>
      <c r="L73" s="22">
        <v>999</v>
      </c>
      <c r="M73" s="22">
        <v>999</v>
      </c>
      <c r="N73" s="22">
        <v>0</v>
      </c>
    </row>
    <row r="74" spans="1:14" hidden="1" x14ac:dyDescent="0.35">
      <c r="A74" s="22">
        <v>1</v>
      </c>
      <c r="B74" s="22">
        <v>22</v>
      </c>
      <c r="C74" s="22">
        <v>0</v>
      </c>
      <c r="D74" s="22">
        <v>2</v>
      </c>
      <c r="E74" s="22">
        <v>2</v>
      </c>
      <c r="F74" s="22" t="s">
        <v>327</v>
      </c>
      <c r="G74" s="22" t="s">
        <v>319</v>
      </c>
      <c r="H74" s="22">
        <v>1</v>
      </c>
      <c r="I74" s="22">
        <v>1</v>
      </c>
      <c r="J74" s="22">
        <v>0</v>
      </c>
      <c r="K74" s="22">
        <v>0</v>
      </c>
      <c r="L74" s="22">
        <v>0</v>
      </c>
      <c r="M74" s="22">
        <v>999</v>
      </c>
      <c r="N74" s="22">
        <v>1</v>
      </c>
    </row>
    <row r="75" spans="1:14" hidden="1" x14ac:dyDescent="0.35">
      <c r="A75" s="22">
        <v>1</v>
      </c>
      <c r="B75" s="22">
        <v>22</v>
      </c>
      <c r="C75" s="22">
        <v>0</v>
      </c>
      <c r="D75" s="22">
        <v>2</v>
      </c>
      <c r="E75" s="22">
        <v>2</v>
      </c>
      <c r="F75" s="22" t="s">
        <v>327</v>
      </c>
      <c r="G75" s="22" t="s">
        <v>319</v>
      </c>
      <c r="H75" s="22">
        <v>1</v>
      </c>
      <c r="I75" s="22">
        <v>1</v>
      </c>
      <c r="J75" s="22">
        <v>0</v>
      </c>
      <c r="K75" s="22">
        <v>0</v>
      </c>
      <c r="L75" s="22">
        <v>0</v>
      </c>
      <c r="M75" s="22">
        <v>999</v>
      </c>
      <c r="N75" s="22">
        <v>0</v>
      </c>
    </row>
    <row r="76" spans="1:14" hidden="1" x14ac:dyDescent="0.35">
      <c r="A76" s="22">
        <v>1</v>
      </c>
      <c r="B76" s="22">
        <v>22</v>
      </c>
      <c r="C76" s="22">
        <v>0</v>
      </c>
      <c r="D76" s="22">
        <v>2</v>
      </c>
      <c r="E76" s="22">
        <v>2</v>
      </c>
      <c r="F76" s="22" t="s">
        <v>327</v>
      </c>
      <c r="G76" s="22" t="s">
        <v>319</v>
      </c>
      <c r="H76" s="22">
        <v>1</v>
      </c>
      <c r="I76" s="22">
        <v>1</v>
      </c>
      <c r="J76" s="22">
        <v>0</v>
      </c>
      <c r="K76" s="22">
        <v>0</v>
      </c>
      <c r="L76" s="22">
        <v>1</v>
      </c>
      <c r="M76" s="22">
        <v>999</v>
      </c>
      <c r="N76" s="22">
        <v>1</v>
      </c>
    </row>
    <row r="77" spans="1:14" hidden="1" x14ac:dyDescent="0.35">
      <c r="A77" s="22">
        <v>1</v>
      </c>
      <c r="B77" s="22">
        <v>22</v>
      </c>
      <c r="C77" s="22">
        <v>0</v>
      </c>
      <c r="D77" s="22">
        <v>2</v>
      </c>
      <c r="E77" s="22">
        <v>2</v>
      </c>
      <c r="F77" s="22" t="s">
        <v>327</v>
      </c>
      <c r="G77" s="22" t="s">
        <v>319</v>
      </c>
      <c r="H77" s="22">
        <v>1</v>
      </c>
      <c r="I77" s="22">
        <v>1</v>
      </c>
      <c r="J77" s="22">
        <v>0</v>
      </c>
      <c r="K77" s="22">
        <v>0</v>
      </c>
      <c r="L77" s="22">
        <v>1</v>
      </c>
      <c r="M77" s="22">
        <v>999</v>
      </c>
      <c r="N77" s="22">
        <v>0</v>
      </c>
    </row>
    <row r="78" spans="1:14" hidden="1" x14ac:dyDescent="0.35">
      <c r="A78" s="22">
        <v>1</v>
      </c>
      <c r="B78" s="22">
        <v>23</v>
      </c>
      <c r="C78" s="22">
        <v>0</v>
      </c>
      <c r="D78" s="22">
        <v>2</v>
      </c>
      <c r="E78" s="22">
        <v>3</v>
      </c>
      <c r="F78" s="22" t="s">
        <v>324</v>
      </c>
      <c r="G78" s="22" t="s">
        <v>319</v>
      </c>
      <c r="H78" s="22">
        <v>1</v>
      </c>
      <c r="I78" s="22">
        <v>1</v>
      </c>
      <c r="J78" s="22">
        <v>0</v>
      </c>
      <c r="K78" s="22">
        <v>0</v>
      </c>
      <c r="L78" s="22">
        <v>999</v>
      </c>
      <c r="M78" s="22">
        <v>0</v>
      </c>
      <c r="N78" s="22">
        <v>1</v>
      </c>
    </row>
    <row r="79" spans="1:14" hidden="1" x14ac:dyDescent="0.35">
      <c r="A79" s="22">
        <v>1</v>
      </c>
      <c r="B79" s="22">
        <v>23</v>
      </c>
      <c r="C79" s="22">
        <v>0</v>
      </c>
      <c r="D79" s="22">
        <v>2</v>
      </c>
      <c r="E79" s="22">
        <v>3</v>
      </c>
      <c r="F79" s="22" t="s">
        <v>324</v>
      </c>
      <c r="G79" s="22" t="s">
        <v>319</v>
      </c>
      <c r="H79" s="22">
        <v>1</v>
      </c>
      <c r="I79" s="22">
        <v>1</v>
      </c>
      <c r="J79" s="22">
        <v>0</v>
      </c>
      <c r="K79" s="22">
        <v>0</v>
      </c>
      <c r="L79" s="22">
        <v>999</v>
      </c>
      <c r="M79" s="22">
        <v>0</v>
      </c>
      <c r="N79" s="22">
        <v>0</v>
      </c>
    </row>
    <row r="80" spans="1:14" hidden="1" x14ac:dyDescent="0.35">
      <c r="A80" s="22">
        <v>1</v>
      </c>
      <c r="B80" s="22">
        <v>23</v>
      </c>
      <c r="C80" s="22">
        <v>0</v>
      </c>
      <c r="D80" s="22">
        <v>2</v>
      </c>
      <c r="E80" s="22">
        <v>3</v>
      </c>
      <c r="F80" s="22" t="s">
        <v>324</v>
      </c>
      <c r="G80" s="22" t="s">
        <v>319</v>
      </c>
      <c r="H80" s="22">
        <v>1</v>
      </c>
      <c r="I80" s="22">
        <v>1</v>
      </c>
      <c r="J80" s="22">
        <v>0</v>
      </c>
      <c r="K80" s="22">
        <v>0</v>
      </c>
      <c r="L80" s="22">
        <v>999</v>
      </c>
      <c r="M80" s="22">
        <v>1</v>
      </c>
      <c r="N80" s="22">
        <v>1</v>
      </c>
    </row>
    <row r="81" spans="1:14" hidden="1" x14ac:dyDescent="0.35">
      <c r="A81" s="22">
        <v>1</v>
      </c>
      <c r="B81" s="22">
        <v>23</v>
      </c>
      <c r="C81" s="22">
        <v>0</v>
      </c>
      <c r="D81" s="22">
        <v>2</v>
      </c>
      <c r="E81" s="22">
        <v>3</v>
      </c>
      <c r="F81" s="22" t="s">
        <v>324</v>
      </c>
      <c r="G81" s="22" t="s">
        <v>319</v>
      </c>
      <c r="H81" s="22">
        <v>1</v>
      </c>
      <c r="I81" s="22">
        <v>1</v>
      </c>
      <c r="J81" s="22">
        <v>0</v>
      </c>
      <c r="K81" s="22">
        <v>0</v>
      </c>
      <c r="L81" s="22">
        <v>999</v>
      </c>
      <c r="M81" s="22">
        <v>1</v>
      </c>
      <c r="N81" s="22">
        <v>0</v>
      </c>
    </row>
    <row r="82" spans="1:14" hidden="1" x14ac:dyDescent="0.35">
      <c r="A82" s="22">
        <v>1</v>
      </c>
      <c r="B82" s="22">
        <v>24</v>
      </c>
      <c r="C82" s="22">
        <v>0</v>
      </c>
      <c r="D82" s="22">
        <v>2</v>
      </c>
      <c r="E82" s="22">
        <v>4</v>
      </c>
      <c r="F82" s="22" t="s">
        <v>333</v>
      </c>
      <c r="G82" s="22" t="s">
        <v>319</v>
      </c>
      <c r="H82" s="22">
        <v>1</v>
      </c>
      <c r="I82" s="22">
        <v>1</v>
      </c>
      <c r="J82" s="22">
        <v>0</v>
      </c>
      <c r="K82" s="22">
        <v>0</v>
      </c>
      <c r="L82" s="22">
        <v>0</v>
      </c>
      <c r="M82" s="22">
        <v>999</v>
      </c>
      <c r="N82" s="22">
        <v>1</v>
      </c>
    </row>
    <row r="83" spans="1:14" hidden="1" x14ac:dyDescent="0.35">
      <c r="A83" s="22">
        <v>1</v>
      </c>
      <c r="B83" s="22">
        <v>24</v>
      </c>
      <c r="C83" s="22">
        <v>0</v>
      </c>
      <c r="D83" s="22">
        <v>2</v>
      </c>
      <c r="E83" s="22">
        <v>4</v>
      </c>
      <c r="F83" s="22" t="s">
        <v>333</v>
      </c>
      <c r="G83" s="22" t="s">
        <v>319</v>
      </c>
      <c r="H83" s="22">
        <v>1</v>
      </c>
      <c r="I83" s="22">
        <v>1</v>
      </c>
      <c r="J83" s="22">
        <v>0</v>
      </c>
      <c r="K83" s="22">
        <v>0</v>
      </c>
      <c r="L83" s="22">
        <v>0</v>
      </c>
      <c r="M83" s="22">
        <v>999</v>
      </c>
      <c r="N83" s="22">
        <v>0</v>
      </c>
    </row>
    <row r="84" spans="1:14" hidden="1" x14ac:dyDescent="0.35">
      <c r="A84" s="22">
        <v>1</v>
      </c>
      <c r="B84" s="22">
        <v>24</v>
      </c>
      <c r="C84" s="22">
        <v>0</v>
      </c>
      <c r="D84" s="22">
        <v>2</v>
      </c>
      <c r="E84" s="22">
        <v>4</v>
      </c>
      <c r="F84" s="22" t="s">
        <v>333</v>
      </c>
      <c r="G84" s="22" t="s">
        <v>319</v>
      </c>
      <c r="H84" s="22">
        <v>1</v>
      </c>
      <c r="I84" s="22">
        <v>1</v>
      </c>
      <c r="J84" s="22">
        <v>0</v>
      </c>
      <c r="K84" s="22">
        <v>0</v>
      </c>
      <c r="L84" s="22">
        <v>1</v>
      </c>
      <c r="M84" s="22">
        <v>0</v>
      </c>
      <c r="N84" s="22">
        <v>1</v>
      </c>
    </row>
    <row r="85" spans="1:14" hidden="1" x14ac:dyDescent="0.35">
      <c r="A85" s="22">
        <v>1</v>
      </c>
      <c r="B85" s="22">
        <v>24</v>
      </c>
      <c r="C85" s="22">
        <v>0</v>
      </c>
      <c r="D85" s="22">
        <v>2</v>
      </c>
      <c r="E85" s="22">
        <v>4</v>
      </c>
      <c r="F85" s="22" t="s">
        <v>333</v>
      </c>
      <c r="G85" s="22" t="s">
        <v>319</v>
      </c>
      <c r="H85" s="22">
        <v>1</v>
      </c>
      <c r="I85" s="22">
        <v>1</v>
      </c>
      <c r="J85" s="22">
        <v>0</v>
      </c>
      <c r="K85" s="22">
        <v>0</v>
      </c>
      <c r="L85" s="22">
        <v>1</v>
      </c>
      <c r="M85" s="22">
        <v>0</v>
      </c>
      <c r="N85" s="22">
        <v>0</v>
      </c>
    </row>
    <row r="86" spans="1:14" hidden="1" x14ac:dyDescent="0.35">
      <c r="A86" s="22">
        <v>1</v>
      </c>
      <c r="B86" s="22">
        <v>24</v>
      </c>
      <c r="C86" s="22">
        <v>0</v>
      </c>
      <c r="D86" s="22">
        <v>2</v>
      </c>
      <c r="E86" s="22">
        <v>4</v>
      </c>
      <c r="F86" s="22" t="s">
        <v>333</v>
      </c>
      <c r="G86" s="22" t="s">
        <v>319</v>
      </c>
      <c r="H86" s="22">
        <v>1</v>
      </c>
      <c r="I86" s="22">
        <v>1</v>
      </c>
      <c r="J86" s="22">
        <v>0</v>
      </c>
      <c r="K86" s="22">
        <v>0</v>
      </c>
      <c r="L86" s="22">
        <v>1</v>
      </c>
      <c r="M86" s="22">
        <v>1</v>
      </c>
      <c r="N86" s="22">
        <v>1</v>
      </c>
    </row>
    <row r="87" spans="1:14" hidden="1" x14ac:dyDescent="0.35">
      <c r="A87" s="22">
        <v>1</v>
      </c>
      <c r="B87" s="22">
        <v>24</v>
      </c>
      <c r="C87" s="22">
        <v>0</v>
      </c>
      <c r="D87" s="22">
        <v>2</v>
      </c>
      <c r="E87" s="22">
        <v>4</v>
      </c>
      <c r="F87" s="22" t="s">
        <v>333</v>
      </c>
      <c r="G87" s="22" t="s">
        <v>319</v>
      </c>
      <c r="H87" s="22">
        <v>1</v>
      </c>
      <c r="I87" s="22">
        <v>1</v>
      </c>
      <c r="J87" s="22">
        <v>0</v>
      </c>
      <c r="K87" s="22">
        <v>0</v>
      </c>
      <c r="L87" s="22">
        <v>1</v>
      </c>
      <c r="M87" s="22">
        <v>1</v>
      </c>
      <c r="N87" s="22">
        <v>0</v>
      </c>
    </row>
    <row r="88" spans="1:14" hidden="1" x14ac:dyDescent="0.35">
      <c r="A88" s="22">
        <v>1</v>
      </c>
      <c r="B88" s="22">
        <v>25</v>
      </c>
      <c r="C88" s="22">
        <v>0</v>
      </c>
      <c r="D88" s="22">
        <v>2</v>
      </c>
      <c r="E88" s="22">
        <v>5</v>
      </c>
      <c r="F88" s="22" t="s">
        <v>330</v>
      </c>
      <c r="G88" s="22" t="s">
        <v>319</v>
      </c>
      <c r="H88" s="22">
        <v>1</v>
      </c>
      <c r="I88" s="22">
        <v>1</v>
      </c>
      <c r="J88" s="22">
        <v>0</v>
      </c>
      <c r="K88" s="22">
        <v>0</v>
      </c>
      <c r="L88" s="22">
        <v>0</v>
      </c>
      <c r="M88" s="22">
        <v>0</v>
      </c>
      <c r="N88" s="22">
        <v>1</v>
      </c>
    </row>
    <row r="89" spans="1:14" hidden="1" x14ac:dyDescent="0.35">
      <c r="A89" s="22">
        <v>1</v>
      </c>
      <c r="B89" s="22">
        <v>25</v>
      </c>
      <c r="C89" s="22">
        <v>0</v>
      </c>
      <c r="D89" s="22">
        <v>2</v>
      </c>
      <c r="E89" s="22">
        <v>5</v>
      </c>
      <c r="F89" s="22" t="s">
        <v>330</v>
      </c>
      <c r="G89" s="22" t="s">
        <v>319</v>
      </c>
      <c r="H89" s="22">
        <v>1</v>
      </c>
      <c r="I89" s="22">
        <v>1</v>
      </c>
      <c r="J89" s="22">
        <v>0</v>
      </c>
      <c r="K89" s="22">
        <v>0</v>
      </c>
      <c r="L89" s="22">
        <v>0</v>
      </c>
      <c r="M89" s="22">
        <v>0</v>
      </c>
      <c r="N89" s="22">
        <v>0</v>
      </c>
    </row>
    <row r="90" spans="1:14" hidden="1" x14ac:dyDescent="0.35">
      <c r="A90" s="22">
        <v>1</v>
      </c>
      <c r="B90" s="22">
        <v>25</v>
      </c>
      <c r="C90" s="22">
        <v>0</v>
      </c>
      <c r="D90" s="22">
        <v>2</v>
      </c>
      <c r="E90" s="22">
        <v>5</v>
      </c>
      <c r="F90" s="22" t="s">
        <v>330</v>
      </c>
      <c r="G90" s="22" t="s">
        <v>319</v>
      </c>
      <c r="H90" s="22">
        <v>1</v>
      </c>
      <c r="I90" s="22">
        <v>1</v>
      </c>
      <c r="J90" s="22">
        <v>0</v>
      </c>
      <c r="K90" s="22">
        <v>0</v>
      </c>
      <c r="L90" s="22">
        <v>0</v>
      </c>
      <c r="M90" s="22">
        <v>1</v>
      </c>
      <c r="N90" s="22">
        <v>1</v>
      </c>
    </row>
    <row r="91" spans="1:14" hidden="1" x14ac:dyDescent="0.35">
      <c r="A91" s="22">
        <v>1</v>
      </c>
      <c r="B91" s="22">
        <v>25</v>
      </c>
      <c r="C91" s="22">
        <v>0</v>
      </c>
      <c r="D91" s="22">
        <v>2</v>
      </c>
      <c r="E91" s="22">
        <v>5</v>
      </c>
      <c r="F91" s="22" t="s">
        <v>330</v>
      </c>
      <c r="G91" s="22" t="s">
        <v>319</v>
      </c>
      <c r="H91" s="22">
        <v>1</v>
      </c>
      <c r="I91" s="22">
        <v>1</v>
      </c>
      <c r="J91" s="22">
        <v>0</v>
      </c>
      <c r="K91" s="22">
        <v>0</v>
      </c>
      <c r="L91" s="22">
        <v>0</v>
      </c>
      <c r="M91" s="22">
        <v>1</v>
      </c>
      <c r="N91" s="22">
        <v>0</v>
      </c>
    </row>
    <row r="92" spans="1:14" hidden="1" x14ac:dyDescent="0.35">
      <c r="A92" s="22">
        <v>1</v>
      </c>
      <c r="B92" s="22">
        <v>25</v>
      </c>
      <c r="C92" s="22">
        <v>0</v>
      </c>
      <c r="D92" s="22">
        <v>2</v>
      </c>
      <c r="E92" s="22">
        <v>5</v>
      </c>
      <c r="F92" s="22" t="s">
        <v>330</v>
      </c>
      <c r="G92" s="22" t="s">
        <v>319</v>
      </c>
      <c r="H92" s="22">
        <v>1</v>
      </c>
      <c r="I92" s="22">
        <v>1</v>
      </c>
      <c r="J92" s="22">
        <v>0</v>
      </c>
      <c r="K92" s="22">
        <v>0</v>
      </c>
      <c r="L92" s="22">
        <v>1</v>
      </c>
      <c r="M92" s="22">
        <v>999</v>
      </c>
      <c r="N92" s="22">
        <v>1</v>
      </c>
    </row>
    <row r="93" spans="1:14" hidden="1" x14ac:dyDescent="0.35">
      <c r="A93" s="22">
        <v>1</v>
      </c>
      <c r="B93" s="22">
        <v>25</v>
      </c>
      <c r="C93" s="22">
        <v>0</v>
      </c>
      <c r="D93" s="22">
        <v>2</v>
      </c>
      <c r="E93" s="22">
        <v>5</v>
      </c>
      <c r="F93" s="22" t="s">
        <v>330</v>
      </c>
      <c r="G93" s="22" t="s">
        <v>319</v>
      </c>
      <c r="H93" s="22">
        <v>1</v>
      </c>
      <c r="I93" s="22">
        <v>1</v>
      </c>
      <c r="J93" s="22">
        <v>0</v>
      </c>
      <c r="K93" s="22">
        <v>0</v>
      </c>
      <c r="L93" s="22">
        <v>1</v>
      </c>
      <c r="M93" s="22">
        <v>999</v>
      </c>
      <c r="N93" s="22">
        <v>0</v>
      </c>
    </row>
    <row r="94" spans="1:14" hidden="1" x14ac:dyDescent="0.35">
      <c r="A94" s="22">
        <v>1</v>
      </c>
      <c r="B94" s="22">
        <v>30</v>
      </c>
      <c r="C94" s="22">
        <v>1</v>
      </c>
      <c r="D94" s="22">
        <v>3</v>
      </c>
      <c r="E94" s="22">
        <v>0</v>
      </c>
      <c r="F94" s="22" t="s">
        <v>336</v>
      </c>
      <c r="G94" s="22" t="s">
        <v>317</v>
      </c>
      <c r="H94" s="22">
        <v>0</v>
      </c>
      <c r="I94" s="22">
        <v>1</v>
      </c>
      <c r="J94" s="22">
        <v>1</v>
      </c>
      <c r="K94" s="22">
        <v>0</v>
      </c>
      <c r="L94" s="22">
        <v>999</v>
      </c>
      <c r="M94" s="22">
        <v>999</v>
      </c>
      <c r="N94" s="22">
        <v>1</v>
      </c>
    </row>
    <row r="95" spans="1:14" hidden="1" x14ac:dyDescent="0.35">
      <c r="A95" s="22">
        <v>1</v>
      </c>
      <c r="B95" s="22">
        <v>30</v>
      </c>
      <c r="C95" s="22">
        <v>1</v>
      </c>
      <c r="D95" s="22">
        <v>3</v>
      </c>
      <c r="E95" s="22">
        <v>0</v>
      </c>
      <c r="F95" s="22" t="s">
        <v>336</v>
      </c>
      <c r="G95" s="22" t="s">
        <v>317</v>
      </c>
      <c r="H95" s="22">
        <v>0</v>
      </c>
      <c r="I95" s="22">
        <v>1</v>
      </c>
      <c r="J95" s="22">
        <v>1</v>
      </c>
      <c r="K95" s="22">
        <v>0</v>
      </c>
      <c r="L95" s="22">
        <v>999</v>
      </c>
      <c r="M95" s="22">
        <v>999</v>
      </c>
      <c r="N95" s="22">
        <v>0</v>
      </c>
    </row>
    <row r="96" spans="1:14" hidden="1" x14ac:dyDescent="0.35">
      <c r="A96" s="22">
        <v>1</v>
      </c>
      <c r="B96" s="22">
        <v>31</v>
      </c>
      <c r="C96" s="22">
        <v>1</v>
      </c>
      <c r="D96" s="22">
        <v>3</v>
      </c>
      <c r="E96" s="22">
        <v>1</v>
      </c>
      <c r="F96" s="22" t="s">
        <v>322</v>
      </c>
      <c r="G96" s="22" t="s">
        <v>318</v>
      </c>
      <c r="H96" s="22">
        <v>1</v>
      </c>
      <c r="I96" s="22">
        <v>1</v>
      </c>
      <c r="J96" s="22">
        <v>1</v>
      </c>
      <c r="K96" s="22">
        <v>0</v>
      </c>
      <c r="L96" s="22">
        <v>999</v>
      </c>
      <c r="M96" s="22">
        <v>999</v>
      </c>
      <c r="N96" s="22">
        <v>1</v>
      </c>
    </row>
    <row r="97" spans="1:14" hidden="1" x14ac:dyDescent="0.35">
      <c r="A97" s="22">
        <v>1</v>
      </c>
      <c r="B97" s="22">
        <v>31</v>
      </c>
      <c r="C97" s="22">
        <v>1</v>
      </c>
      <c r="D97" s="22">
        <v>3</v>
      </c>
      <c r="E97" s="22">
        <v>1</v>
      </c>
      <c r="F97" s="22" t="s">
        <v>322</v>
      </c>
      <c r="G97" s="22" t="s">
        <v>318</v>
      </c>
      <c r="H97" s="22">
        <v>1</v>
      </c>
      <c r="I97" s="22">
        <v>1</v>
      </c>
      <c r="J97" s="22">
        <v>1</v>
      </c>
      <c r="K97" s="22">
        <v>0</v>
      </c>
      <c r="L97" s="22">
        <v>999</v>
      </c>
      <c r="M97" s="22">
        <v>999</v>
      </c>
      <c r="N97" s="22">
        <v>0</v>
      </c>
    </row>
    <row r="98" spans="1:14" hidden="1" x14ac:dyDescent="0.35">
      <c r="A98" s="22">
        <v>1</v>
      </c>
      <c r="B98" s="22">
        <v>32</v>
      </c>
      <c r="C98" s="22">
        <v>1</v>
      </c>
      <c r="D98" s="22">
        <v>3</v>
      </c>
      <c r="E98" s="22">
        <v>2</v>
      </c>
      <c r="F98" s="22" t="s">
        <v>328</v>
      </c>
      <c r="G98" s="22" t="s">
        <v>319</v>
      </c>
      <c r="H98" s="22">
        <v>1</v>
      </c>
      <c r="I98" s="22">
        <v>1</v>
      </c>
      <c r="J98" s="22">
        <v>1</v>
      </c>
      <c r="K98" s="22">
        <v>0</v>
      </c>
      <c r="L98" s="22">
        <v>0</v>
      </c>
      <c r="M98" s="22">
        <v>999</v>
      </c>
      <c r="N98" s="22">
        <v>1</v>
      </c>
    </row>
    <row r="99" spans="1:14" hidden="1" x14ac:dyDescent="0.35">
      <c r="A99" s="22">
        <v>1</v>
      </c>
      <c r="B99" s="22">
        <v>32</v>
      </c>
      <c r="C99" s="22">
        <v>1</v>
      </c>
      <c r="D99" s="22">
        <v>3</v>
      </c>
      <c r="E99" s="22">
        <v>2</v>
      </c>
      <c r="F99" s="22" t="s">
        <v>328</v>
      </c>
      <c r="G99" s="22" t="s">
        <v>319</v>
      </c>
      <c r="H99" s="22">
        <v>1</v>
      </c>
      <c r="I99" s="22">
        <v>1</v>
      </c>
      <c r="J99" s="22">
        <v>1</v>
      </c>
      <c r="K99" s="22">
        <v>0</v>
      </c>
      <c r="L99" s="22">
        <v>0</v>
      </c>
      <c r="M99" s="22">
        <v>999</v>
      </c>
      <c r="N99" s="22">
        <v>0</v>
      </c>
    </row>
    <row r="100" spans="1:14" hidden="1" x14ac:dyDescent="0.35">
      <c r="A100" s="22">
        <v>1</v>
      </c>
      <c r="B100" s="22">
        <v>32</v>
      </c>
      <c r="C100" s="22">
        <v>1</v>
      </c>
      <c r="D100" s="22">
        <v>3</v>
      </c>
      <c r="E100" s="22">
        <v>2</v>
      </c>
      <c r="F100" s="22" t="s">
        <v>328</v>
      </c>
      <c r="G100" s="22" t="s">
        <v>319</v>
      </c>
      <c r="H100" s="22">
        <v>1</v>
      </c>
      <c r="I100" s="22">
        <v>1</v>
      </c>
      <c r="J100" s="22">
        <v>1</v>
      </c>
      <c r="K100" s="22">
        <v>0</v>
      </c>
      <c r="L100" s="22">
        <v>1</v>
      </c>
      <c r="M100" s="22">
        <v>999</v>
      </c>
      <c r="N100" s="22">
        <v>1</v>
      </c>
    </row>
    <row r="101" spans="1:14" hidden="1" x14ac:dyDescent="0.35">
      <c r="A101" s="22">
        <v>1</v>
      </c>
      <c r="B101" s="22">
        <v>32</v>
      </c>
      <c r="C101" s="22">
        <v>1</v>
      </c>
      <c r="D101" s="22">
        <v>3</v>
      </c>
      <c r="E101" s="22">
        <v>2</v>
      </c>
      <c r="F101" s="22" t="s">
        <v>328</v>
      </c>
      <c r="G101" s="22" t="s">
        <v>319</v>
      </c>
      <c r="H101" s="22">
        <v>1</v>
      </c>
      <c r="I101" s="22">
        <v>1</v>
      </c>
      <c r="J101" s="22">
        <v>1</v>
      </c>
      <c r="K101" s="22">
        <v>0</v>
      </c>
      <c r="L101" s="22">
        <v>1</v>
      </c>
      <c r="M101" s="22">
        <v>999</v>
      </c>
      <c r="N101" s="22">
        <v>0</v>
      </c>
    </row>
    <row r="102" spans="1:14" hidden="1" x14ac:dyDescent="0.35">
      <c r="A102" s="22">
        <v>1</v>
      </c>
      <c r="B102" s="22">
        <v>33</v>
      </c>
      <c r="C102" s="22">
        <v>1</v>
      </c>
      <c r="D102" s="22">
        <v>3</v>
      </c>
      <c r="E102" s="22">
        <v>3</v>
      </c>
      <c r="F102" s="22" t="s">
        <v>325</v>
      </c>
      <c r="G102" s="22" t="s">
        <v>319</v>
      </c>
      <c r="H102" s="22">
        <v>1</v>
      </c>
      <c r="I102" s="22">
        <v>1</v>
      </c>
      <c r="J102" s="22">
        <v>1</v>
      </c>
      <c r="K102" s="22">
        <v>0</v>
      </c>
      <c r="L102" s="22">
        <v>999</v>
      </c>
      <c r="M102" s="22">
        <v>0</v>
      </c>
      <c r="N102" s="22">
        <v>1</v>
      </c>
    </row>
    <row r="103" spans="1:14" hidden="1" x14ac:dyDescent="0.35">
      <c r="A103" s="22">
        <v>1</v>
      </c>
      <c r="B103" s="22">
        <v>33</v>
      </c>
      <c r="C103" s="22">
        <v>1</v>
      </c>
      <c r="D103" s="22">
        <v>3</v>
      </c>
      <c r="E103" s="22">
        <v>3</v>
      </c>
      <c r="F103" s="22" t="s">
        <v>325</v>
      </c>
      <c r="G103" s="22" t="s">
        <v>319</v>
      </c>
      <c r="H103" s="22">
        <v>1</v>
      </c>
      <c r="I103" s="22">
        <v>1</v>
      </c>
      <c r="J103" s="22">
        <v>1</v>
      </c>
      <c r="K103" s="22">
        <v>0</v>
      </c>
      <c r="L103" s="22">
        <v>999</v>
      </c>
      <c r="M103" s="22">
        <v>0</v>
      </c>
      <c r="N103" s="22">
        <v>0</v>
      </c>
    </row>
    <row r="104" spans="1:14" hidden="1" x14ac:dyDescent="0.35">
      <c r="A104" s="22">
        <v>1</v>
      </c>
      <c r="B104" s="22">
        <v>33</v>
      </c>
      <c r="C104" s="22">
        <v>1</v>
      </c>
      <c r="D104" s="22">
        <v>3</v>
      </c>
      <c r="E104" s="22">
        <v>3</v>
      </c>
      <c r="F104" s="22" t="s">
        <v>325</v>
      </c>
      <c r="G104" s="22" t="s">
        <v>319</v>
      </c>
      <c r="H104" s="22">
        <v>1</v>
      </c>
      <c r="I104" s="22">
        <v>1</v>
      </c>
      <c r="J104" s="22">
        <v>1</v>
      </c>
      <c r="K104" s="22">
        <v>0</v>
      </c>
      <c r="L104" s="22">
        <v>999</v>
      </c>
      <c r="M104" s="22">
        <v>1</v>
      </c>
      <c r="N104" s="22">
        <v>1</v>
      </c>
    </row>
    <row r="105" spans="1:14" hidden="1" x14ac:dyDescent="0.35">
      <c r="A105" s="22">
        <v>1</v>
      </c>
      <c r="B105" s="22">
        <v>33</v>
      </c>
      <c r="C105" s="22">
        <v>1</v>
      </c>
      <c r="D105" s="22">
        <v>3</v>
      </c>
      <c r="E105" s="22">
        <v>3</v>
      </c>
      <c r="F105" s="22" t="s">
        <v>325</v>
      </c>
      <c r="G105" s="22" t="s">
        <v>319</v>
      </c>
      <c r="H105" s="22">
        <v>1</v>
      </c>
      <c r="I105" s="22">
        <v>1</v>
      </c>
      <c r="J105" s="22">
        <v>1</v>
      </c>
      <c r="K105" s="22">
        <v>0</v>
      </c>
      <c r="L105" s="22">
        <v>999</v>
      </c>
      <c r="M105" s="22">
        <v>1</v>
      </c>
      <c r="N105" s="22">
        <v>0</v>
      </c>
    </row>
    <row r="106" spans="1:14" hidden="1" x14ac:dyDescent="0.35">
      <c r="A106" s="22">
        <v>1</v>
      </c>
      <c r="B106" s="22">
        <v>34</v>
      </c>
      <c r="C106" s="22">
        <v>1</v>
      </c>
      <c r="D106" s="22">
        <v>3</v>
      </c>
      <c r="E106" s="22">
        <v>4</v>
      </c>
      <c r="F106" s="22" t="s">
        <v>334</v>
      </c>
      <c r="G106" s="22" t="s">
        <v>319</v>
      </c>
      <c r="H106" s="22">
        <v>1</v>
      </c>
      <c r="I106" s="22">
        <v>1</v>
      </c>
      <c r="J106" s="22">
        <v>1</v>
      </c>
      <c r="K106" s="22">
        <v>0</v>
      </c>
      <c r="L106" s="22">
        <v>0</v>
      </c>
      <c r="M106" s="22">
        <v>999</v>
      </c>
      <c r="N106" s="22">
        <v>1</v>
      </c>
    </row>
    <row r="107" spans="1:14" hidden="1" x14ac:dyDescent="0.35">
      <c r="A107" s="22">
        <v>1</v>
      </c>
      <c r="B107" s="22">
        <v>34</v>
      </c>
      <c r="C107" s="22">
        <v>1</v>
      </c>
      <c r="D107" s="22">
        <v>3</v>
      </c>
      <c r="E107" s="22">
        <v>4</v>
      </c>
      <c r="F107" s="22" t="s">
        <v>334</v>
      </c>
      <c r="G107" s="22" t="s">
        <v>319</v>
      </c>
      <c r="H107" s="22">
        <v>1</v>
      </c>
      <c r="I107" s="22">
        <v>1</v>
      </c>
      <c r="J107" s="22">
        <v>1</v>
      </c>
      <c r="K107" s="22">
        <v>0</v>
      </c>
      <c r="L107" s="22">
        <v>0</v>
      </c>
      <c r="M107" s="22">
        <v>999</v>
      </c>
      <c r="N107" s="22">
        <v>0</v>
      </c>
    </row>
    <row r="108" spans="1:14" hidden="1" x14ac:dyDescent="0.35">
      <c r="A108" s="22">
        <v>1</v>
      </c>
      <c r="B108" s="22">
        <v>34</v>
      </c>
      <c r="C108" s="22">
        <v>1</v>
      </c>
      <c r="D108" s="22">
        <v>3</v>
      </c>
      <c r="E108" s="22">
        <v>4</v>
      </c>
      <c r="F108" s="22" t="s">
        <v>334</v>
      </c>
      <c r="G108" s="22" t="s">
        <v>319</v>
      </c>
      <c r="H108" s="22">
        <v>1</v>
      </c>
      <c r="I108" s="22">
        <v>1</v>
      </c>
      <c r="J108" s="22">
        <v>1</v>
      </c>
      <c r="K108" s="22">
        <v>0</v>
      </c>
      <c r="L108" s="22">
        <v>1</v>
      </c>
      <c r="M108" s="22">
        <v>0</v>
      </c>
      <c r="N108" s="22">
        <v>1</v>
      </c>
    </row>
    <row r="109" spans="1:14" hidden="1" x14ac:dyDescent="0.35">
      <c r="A109" s="22">
        <v>1</v>
      </c>
      <c r="B109" s="22">
        <v>34</v>
      </c>
      <c r="C109" s="22">
        <v>1</v>
      </c>
      <c r="D109" s="22">
        <v>3</v>
      </c>
      <c r="E109" s="22">
        <v>4</v>
      </c>
      <c r="F109" s="22" t="s">
        <v>334</v>
      </c>
      <c r="G109" s="22" t="s">
        <v>319</v>
      </c>
      <c r="H109" s="22">
        <v>1</v>
      </c>
      <c r="I109" s="22">
        <v>1</v>
      </c>
      <c r="J109" s="22">
        <v>1</v>
      </c>
      <c r="K109" s="22">
        <v>0</v>
      </c>
      <c r="L109" s="22">
        <v>1</v>
      </c>
      <c r="M109" s="22">
        <v>0</v>
      </c>
      <c r="N109" s="22">
        <v>0</v>
      </c>
    </row>
    <row r="110" spans="1:14" hidden="1" x14ac:dyDescent="0.35">
      <c r="A110" s="22">
        <v>1</v>
      </c>
      <c r="B110" s="22">
        <v>34</v>
      </c>
      <c r="C110" s="22">
        <v>1</v>
      </c>
      <c r="D110" s="22">
        <v>3</v>
      </c>
      <c r="E110" s="22">
        <v>4</v>
      </c>
      <c r="F110" s="22" t="s">
        <v>334</v>
      </c>
      <c r="G110" s="22" t="s">
        <v>319</v>
      </c>
      <c r="H110" s="22">
        <v>1</v>
      </c>
      <c r="I110" s="22">
        <v>1</v>
      </c>
      <c r="J110" s="22">
        <v>1</v>
      </c>
      <c r="K110" s="22">
        <v>0</v>
      </c>
      <c r="L110" s="22">
        <v>1</v>
      </c>
      <c r="M110" s="22">
        <v>1</v>
      </c>
      <c r="N110" s="22">
        <v>1</v>
      </c>
    </row>
    <row r="111" spans="1:14" hidden="1" x14ac:dyDescent="0.35">
      <c r="A111" s="22">
        <v>1</v>
      </c>
      <c r="B111" s="22">
        <v>34</v>
      </c>
      <c r="C111" s="22">
        <v>1</v>
      </c>
      <c r="D111" s="22">
        <v>3</v>
      </c>
      <c r="E111" s="22">
        <v>4</v>
      </c>
      <c r="F111" s="22" t="s">
        <v>334</v>
      </c>
      <c r="G111" s="22" t="s">
        <v>319</v>
      </c>
      <c r="H111" s="22">
        <v>1</v>
      </c>
      <c r="I111" s="22">
        <v>1</v>
      </c>
      <c r="J111" s="22">
        <v>1</v>
      </c>
      <c r="K111" s="22">
        <v>0</v>
      </c>
      <c r="L111" s="22">
        <v>1</v>
      </c>
      <c r="M111" s="22">
        <v>1</v>
      </c>
      <c r="N111" s="22">
        <v>0</v>
      </c>
    </row>
    <row r="112" spans="1:14" hidden="1" x14ac:dyDescent="0.35">
      <c r="A112" s="22">
        <v>1</v>
      </c>
      <c r="B112" s="22">
        <v>35</v>
      </c>
      <c r="C112" s="22">
        <v>1</v>
      </c>
      <c r="D112" s="22">
        <v>3</v>
      </c>
      <c r="E112" s="22">
        <v>5</v>
      </c>
      <c r="F112" s="22" t="s">
        <v>331</v>
      </c>
      <c r="G112" s="22" t="s">
        <v>319</v>
      </c>
      <c r="H112" s="22">
        <v>1</v>
      </c>
      <c r="I112" s="22">
        <v>1</v>
      </c>
      <c r="J112" s="22">
        <v>1</v>
      </c>
      <c r="K112" s="22">
        <v>0</v>
      </c>
      <c r="L112" s="22">
        <v>0</v>
      </c>
      <c r="M112" s="22">
        <v>0</v>
      </c>
      <c r="N112" s="22">
        <v>1</v>
      </c>
    </row>
    <row r="113" spans="1:14" hidden="1" x14ac:dyDescent="0.35">
      <c r="A113" s="22">
        <v>1</v>
      </c>
      <c r="B113" s="22">
        <v>35</v>
      </c>
      <c r="C113" s="22">
        <v>1</v>
      </c>
      <c r="D113" s="22">
        <v>3</v>
      </c>
      <c r="E113" s="22">
        <v>5</v>
      </c>
      <c r="F113" s="22" t="s">
        <v>331</v>
      </c>
      <c r="G113" s="22" t="s">
        <v>319</v>
      </c>
      <c r="H113" s="22">
        <v>1</v>
      </c>
      <c r="I113" s="22">
        <v>1</v>
      </c>
      <c r="J113" s="22">
        <v>1</v>
      </c>
      <c r="K113" s="22">
        <v>0</v>
      </c>
      <c r="L113" s="22">
        <v>0</v>
      </c>
      <c r="M113" s="22">
        <v>0</v>
      </c>
      <c r="N113" s="22">
        <v>0</v>
      </c>
    </row>
    <row r="114" spans="1:14" hidden="1" x14ac:dyDescent="0.35">
      <c r="A114" s="22">
        <v>1</v>
      </c>
      <c r="B114" s="22">
        <v>35</v>
      </c>
      <c r="C114" s="22">
        <v>1</v>
      </c>
      <c r="D114" s="22">
        <v>3</v>
      </c>
      <c r="E114" s="22">
        <v>5</v>
      </c>
      <c r="F114" s="22" t="s">
        <v>331</v>
      </c>
      <c r="G114" s="22" t="s">
        <v>319</v>
      </c>
      <c r="H114" s="22">
        <v>1</v>
      </c>
      <c r="I114" s="22">
        <v>1</v>
      </c>
      <c r="J114" s="22">
        <v>1</v>
      </c>
      <c r="K114" s="22">
        <v>0</v>
      </c>
      <c r="L114" s="22">
        <v>0</v>
      </c>
      <c r="M114" s="22">
        <v>1</v>
      </c>
      <c r="N114" s="22">
        <v>1</v>
      </c>
    </row>
    <row r="115" spans="1:14" hidden="1" x14ac:dyDescent="0.35">
      <c r="A115" s="22">
        <v>1</v>
      </c>
      <c r="B115" s="22">
        <v>35</v>
      </c>
      <c r="C115" s="22">
        <v>1</v>
      </c>
      <c r="D115" s="22">
        <v>3</v>
      </c>
      <c r="E115" s="22">
        <v>5</v>
      </c>
      <c r="F115" s="22" t="s">
        <v>331</v>
      </c>
      <c r="G115" s="22" t="s">
        <v>319</v>
      </c>
      <c r="H115" s="22">
        <v>1</v>
      </c>
      <c r="I115" s="22">
        <v>1</v>
      </c>
      <c r="J115" s="22">
        <v>1</v>
      </c>
      <c r="K115" s="22">
        <v>0</v>
      </c>
      <c r="L115" s="22">
        <v>0</v>
      </c>
      <c r="M115" s="22">
        <v>1</v>
      </c>
      <c r="N115" s="22">
        <v>0</v>
      </c>
    </row>
    <row r="116" spans="1:14" hidden="1" x14ac:dyDescent="0.35">
      <c r="A116" s="22">
        <v>1</v>
      </c>
      <c r="B116" s="22">
        <v>35</v>
      </c>
      <c r="C116" s="22">
        <v>1</v>
      </c>
      <c r="D116" s="22">
        <v>3</v>
      </c>
      <c r="E116" s="22">
        <v>5</v>
      </c>
      <c r="F116" s="22" t="s">
        <v>331</v>
      </c>
      <c r="G116" s="22" t="s">
        <v>319</v>
      </c>
      <c r="H116" s="22">
        <v>1</v>
      </c>
      <c r="I116" s="22">
        <v>1</v>
      </c>
      <c r="J116" s="22">
        <v>1</v>
      </c>
      <c r="K116" s="22">
        <v>0</v>
      </c>
      <c r="L116" s="22">
        <v>1</v>
      </c>
      <c r="M116" s="22">
        <v>999</v>
      </c>
      <c r="N116" s="22">
        <v>1</v>
      </c>
    </row>
    <row r="117" spans="1:14" hidden="1" x14ac:dyDescent="0.35">
      <c r="A117" s="22">
        <v>1</v>
      </c>
      <c r="B117" s="22">
        <v>35</v>
      </c>
      <c r="C117" s="22">
        <v>1</v>
      </c>
      <c r="D117" s="22">
        <v>3</v>
      </c>
      <c r="E117" s="22">
        <v>5</v>
      </c>
      <c r="F117" s="22" t="s">
        <v>331</v>
      </c>
      <c r="G117" s="22" t="s">
        <v>319</v>
      </c>
      <c r="H117" s="22">
        <v>1</v>
      </c>
      <c r="I117" s="22">
        <v>1</v>
      </c>
      <c r="J117" s="22">
        <v>1</v>
      </c>
      <c r="K117" s="22">
        <v>0</v>
      </c>
      <c r="L117" s="22">
        <v>1</v>
      </c>
      <c r="M117" s="22">
        <v>999</v>
      </c>
      <c r="N117" s="22">
        <v>0</v>
      </c>
    </row>
    <row r="118" spans="1:14" hidden="1" x14ac:dyDescent="0.35">
      <c r="A118" s="22">
        <v>1</v>
      </c>
      <c r="B118" s="22">
        <v>42</v>
      </c>
      <c r="C118" s="22">
        <v>1</v>
      </c>
      <c r="D118" s="22">
        <v>4</v>
      </c>
      <c r="E118" s="22">
        <v>2</v>
      </c>
      <c r="F118" s="22" t="s">
        <v>329</v>
      </c>
      <c r="G118" s="22" t="s">
        <v>319</v>
      </c>
      <c r="H118" s="22">
        <v>1</v>
      </c>
      <c r="I118" s="22">
        <v>1</v>
      </c>
      <c r="J118" s="22">
        <v>1</v>
      </c>
      <c r="K118" s="22">
        <v>1</v>
      </c>
      <c r="L118" s="22">
        <v>0</v>
      </c>
      <c r="M118" s="22">
        <v>999</v>
      </c>
      <c r="N118" s="22">
        <v>1</v>
      </c>
    </row>
    <row r="119" spans="1:14" hidden="1" x14ac:dyDescent="0.35">
      <c r="A119" s="22">
        <v>1</v>
      </c>
      <c r="B119" s="22">
        <v>42</v>
      </c>
      <c r="C119" s="22">
        <v>1</v>
      </c>
      <c r="D119" s="22">
        <v>4</v>
      </c>
      <c r="E119" s="22">
        <v>2</v>
      </c>
      <c r="F119" s="22" t="s">
        <v>329</v>
      </c>
      <c r="G119" s="22" t="s">
        <v>319</v>
      </c>
      <c r="H119" s="22">
        <v>1</v>
      </c>
      <c r="I119" s="22">
        <v>1</v>
      </c>
      <c r="J119" s="22">
        <v>1</v>
      </c>
      <c r="K119" s="22">
        <v>1</v>
      </c>
      <c r="L119" s="22">
        <v>0</v>
      </c>
      <c r="M119" s="22">
        <v>999</v>
      </c>
      <c r="N119" s="22">
        <v>0</v>
      </c>
    </row>
    <row r="120" spans="1:14" hidden="1" x14ac:dyDescent="0.35">
      <c r="A120" s="22">
        <v>1</v>
      </c>
      <c r="B120" s="22">
        <v>42</v>
      </c>
      <c r="C120" s="22">
        <v>1</v>
      </c>
      <c r="D120" s="22">
        <v>4</v>
      </c>
      <c r="E120" s="22">
        <v>2</v>
      </c>
      <c r="F120" s="22" t="s">
        <v>329</v>
      </c>
      <c r="G120" s="22" t="s">
        <v>319</v>
      </c>
      <c r="H120" s="22">
        <v>1</v>
      </c>
      <c r="I120" s="22">
        <v>1</v>
      </c>
      <c r="J120" s="22">
        <v>1</v>
      </c>
      <c r="K120" s="22">
        <v>1</v>
      </c>
      <c r="L120" s="22">
        <v>1</v>
      </c>
      <c r="M120" s="22">
        <v>999</v>
      </c>
      <c r="N120" s="22">
        <v>1</v>
      </c>
    </row>
    <row r="121" spans="1:14" hidden="1" x14ac:dyDescent="0.35">
      <c r="A121" s="22">
        <v>1</v>
      </c>
      <c r="B121" s="22">
        <v>42</v>
      </c>
      <c r="C121" s="22">
        <v>1</v>
      </c>
      <c r="D121" s="22">
        <v>4</v>
      </c>
      <c r="E121" s="22">
        <v>2</v>
      </c>
      <c r="F121" s="22" t="s">
        <v>329</v>
      </c>
      <c r="G121" s="22" t="s">
        <v>319</v>
      </c>
      <c r="H121" s="22">
        <v>1</v>
      </c>
      <c r="I121" s="22">
        <v>1</v>
      </c>
      <c r="J121" s="22">
        <v>1</v>
      </c>
      <c r="K121" s="22">
        <v>1</v>
      </c>
      <c r="L121" s="22">
        <v>1</v>
      </c>
      <c r="M121" s="22">
        <v>999</v>
      </c>
      <c r="N121" s="22">
        <v>0</v>
      </c>
    </row>
    <row r="122" spans="1:14" hidden="1" x14ac:dyDescent="0.35">
      <c r="A122" s="22">
        <v>1</v>
      </c>
      <c r="B122" s="22">
        <v>43</v>
      </c>
      <c r="C122" s="22">
        <v>1</v>
      </c>
      <c r="D122" s="22">
        <v>4</v>
      </c>
      <c r="E122" s="22">
        <v>3</v>
      </c>
      <c r="F122" s="22" t="s">
        <v>326</v>
      </c>
      <c r="G122" s="22" t="s">
        <v>319</v>
      </c>
      <c r="H122" s="22">
        <v>1</v>
      </c>
      <c r="I122" s="22">
        <v>1</v>
      </c>
      <c r="J122" s="22">
        <v>1</v>
      </c>
      <c r="K122" s="22">
        <v>1</v>
      </c>
      <c r="L122" s="22">
        <v>999</v>
      </c>
      <c r="M122" s="22">
        <v>0</v>
      </c>
      <c r="N122" s="22">
        <v>1</v>
      </c>
    </row>
    <row r="123" spans="1:14" hidden="1" x14ac:dyDescent="0.35">
      <c r="A123" s="22">
        <v>1</v>
      </c>
      <c r="B123" s="22">
        <v>43</v>
      </c>
      <c r="C123" s="22">
        <v>1</v>
      </c>
      <c r="D123" s="22">
        <v>4</v>
      </c>
      <c r="E123" s="22">
        <v>3</v>
      </c>
      <c r="F123" s="22" t="s">
        <v>326</v>
      </c>
      <c r="G123" s="22" t="s">
        <v>319</v>
      </c>
      <c r="H123" s="22">
        <v>1</v>
      </c>
      <c r="I123" s="22">
        <v>1</v>
      </c>
      <c r="J123" s="22">
        <v>1</v>
      </c>
      <c r="K123" s="22">
        <v>1</v>
      </c>
      <c r="L123" s="22">
        <v>999</v>
      </c>
      <c r="M123" s="22">
        <v>0</v>
      </c>
      <c r="N123" s="22">
        <v>0</v>
      </c>
    </row>
    <row r="124" spans="1:14" hidden="1" x14ac:dyDescent="0.35">
      <c r="A124" s="22">
        <v>1</v>
      </c>
      <c r="B124" s="22">
        <v>43</v>
      </c>
      <c r="C124" s="22">
        <v>1</v>
      </c>
      <c r="D124" s="22">
        <v>4</v>
      </c>
      <c r="E124" s="22">
        <v>3</v>
      </c>
      <c r="F124" s="22" t="s">
        <v>326</v>
      </c>
      <c r="G124" s="22" t="s">
        <v>319</v>
      </c>
      <c r="H124" s="22">
        <v>1</v>
      </c>
      <c r="I124" s="22">
        <v>1</v>
      </c>
      <c r="J124" s="22">
        <v>1</v>
      </c>
      <c r="K124" s="22">
        <v>1</v>
      </c>
      <c r="L124" s="22">
        <v>999</v>
      </c>
      <c r="M124" s="22">
        <v>1</v>
      </c>
      <c r="N124" s="22">
        <v>1</v>
      </c>
    </row>
    <row r="125" spans="1:14" hidden="1" x14ac:dyDescent="0.35">
      <c r="A125" s="22">
        <v>1</v>
      </c>
      <c r="B125" s="22">
        <v>43</v>
      </c>
      <c r="C125" s="22">
        <v>1</v>
      </c>
      <c r="D125" s="22">
        <v>4</v>
      </c>
      <c r="E125" s="22">
        <v>3</v>
      </c>
      <c r="F125" s="22" t="s">
        <v>326</v>
      </c>
      <c r="G125" s="22" t="s">
        <v>319</v>
      </c>
      <c r="H125" s="22">
        <v>1</v>
      </c>
      <c r="I125" s="22">
        <v>1</v>
      </c>
      <c r="J125" s="22">
        <v>1</v>
      </c>
      <c r="K125" s="22">
        <v>1</v>
      </c>
      <c r="L125" s="22">
        <v>999</v>
      </c>
      <c r="M125" s="22">
        <v>1</v>
      </c>
      <c r="N125" s="22">
        <v>0</v>
      </c>
    </row>
    <row r="126" spans="1:14" hidden="1" x14ac:dyDescent="0.35">
      <c r="A126" s="22">
        <v>1</v>
      </c>
      <c r="B126" s="22">
        <v>44</v>
      </c>
      <c r="C126" s="22">
        <v>1</v>
      </c>
      <c r="D126" s="22">
        <v>4</v>
      </c>
      <c r="E126" s="22">
        <v>4</v>
      </c>
      <c r="F126" s="22" t="s">
        <v>335</v>
      </c>
      <c r="G126" s="22" t="s">
        <v>319</v>
      </c>
      <c r="H126" s="22">
        <v>1</v>
      </c>
      <c r="I126" s="22">
        <v>1</v>
      </c>
      <c r="J126" s="22">
        <v>1</v>
      </c>
      <c r="K126" s="22">
        <v>1</v>
      </c>
      <c r="L126" s="22">
        <v>0</v>
      </c>
      <c r="M126" s="22">
        <v>999</v>
      </c>
      <c r="N126" s="22">
        <v>1</v>
      </c>
    </row>
    <row r="127" spans="1:14" hidden="1" x14ac:dyDescent="0.35">
      <c r="A127" s="22">
        <v>1</v>
      </c>
      <c r="B127" s="22">
        <v>44</v>
      </c>
      <c r="C127" s="22">
        <v>1</v>
      </c>
      <c r="D127" s="22">
        <v>4</v>
      </c>
      <c r="E127" s="22">
        <v>4</v>
      </c>
      <c r="F127" s="22" t="s">
        <v>335</v>
      </c>
      <c r="G127" s="22" t="s">
        <v>319</v>
      </c>
      <c r="H127" s="22">
        <v>1</v>
      </c>
      <c r="I127" s="22">
        <v>1</v>
      </c>
      <c r="J127" s="22">
        <v>1</v>
      </c>
      <c r="K127" s="22">
        <v>1</v>
      </c>
      <c r="L127" s="22">
        <v>0</v>
      </c>
      <c r="M127" s="22">
        <v>999</v>
      </c>
      <c r="N127" s="22">
        <v>0</v>
      </c>
    </row>
    <row r="128" spans="1:14" hidden="1" x14ac:dyDescent="0.35">
      <c r="A128" s="22">
        <v>1</v>
      </c>
      <c r="B128" s="22">
        <v>44</v>
      </c>
      <c r="C128" s="22">
        <v>1</v>
      </c>
      <c r="D128" s="22">
        <v>4</v>
      </c>
      <c r="E128" s="22">
        <v>4</v>
      </c>
      <c r="F128" s="22" t="s">
        <v>335</v>
      </c>
      <c r="G128" s="22" t="s">
        <v>319</v>
      </c>
      <c r="H128" s="22">
        <v>1</v>
      </c>
      <c r="I128" s="22">
        <v>1</v>
      </c>
      <c r="J128" s="22">
        <v>1</v>
      </c>
      <c r="K128" s="22">
        <v>1</v>
      </c>
      <c r="L128" s="22">
        <v>1</v>
      </c>
      <c r="M128" s="22">
        <v>0</v>
      </c>
      <c r="N128" s="22">
        <v>1</v>
      </c>
    </row>
    <row r="129" spans="1:14" hidden="1" x14ac:dyDescent="0.35">
      <c r="A129" s="22">
        <v>1</v>
      </c>
      <c r="B129" s="22">
        <v>44</v>
      </c>
      <c r="C129" s="22">
        <v>1</v>
      </c>
      <c r="D129" s="22">
        <v>4</v>
      </c>
      <c r="E129" s="22">
        <v>4</v>
      </c>
      <c r="F129" s="22" t="s">
        <v>335</v>
      </c>
      <c r="G129" s="22" t="s">
        <v>319</v>
      </c>
      <c r="H129" s="22">
        <v>1</v>
      </c>
      <c r="I129" s="22">
        <v>1</v>
      </c>
      <c r="J129" s="22">
        <v>1</v>
      </c>
      <c r="K129" s="22">
        <v>1</v>
      </c>
      <c r="L129" s="22">
        <v>1</v>
      </c>
      <c r="M129" s="22">
        <v>0</v>
      </c>
      <c r="N129" s="22">
        <v>0</v>
      </c>
    </row>
    <row r="130" spans="1:14" hidden="1" x14ac:dyDescent="0.35">
      <c r="A130" s="22">
        <v>1</v>
      </c>
      <c r="B130" s="22">
        <v>44</v>
      </c>
      <c r="C130" s="22">
        <v>1</v>
      </c>
      <c r="D130" s="22">
        <v>4</v>
      </c>
      <c r="E130" s="22">
        <v>4</v>
      </c>
      <c r="F130" s="22" t="s">
        <v>335</v>
      </c>
      <c r="G130" s="22" t="s">
        <v>319</v>
      </c>
      <c r="H130" s="22">
        <v>1</v>
      </c>
      <c r="I130" s="22">
        <v>1</v>
      </c>
      <c r="J130" s="22">
        <v>1</v>
      </c>
      <c r="K130" s="22">
        <v>1</v>
      </c>
      <c r="L130" s="22">
        <v>1</v>
      </c>
      <c r="M130" s="22">
        <v>1</v>
      </c>
      <c r="N130" s="22">
        <v>1</v>
      </c>
    </row>
    <row r="131" spans="1:14" hidden="1" x14ac:dyDescent="0.35">
      <c r="A131" s="22">
        <v>1</v>
      </c>
      <c r="B131" s="22">
        <v>44</v>
      </c>
      <c r="C131" s="22">
        <v>1</v>
      </c>
      <c r="D131" s="22">
        <v>4</v>
      </c>
      <c r="E131" s="22">
        <v>4</v>
      </c>
      <c r="F131" s="22" t="s">
        <v>335</v>
      </c>
      <c r="G131" s="22" t="s">
        <v>319</v>
      </c>
      <c r="H131" s="22">
        <v>1</v>
      </c>
      <c r="I131" s="22">
        <v>1</v>
      </c>
      <c r="J131" s="22">
        <v>1</v>
      </c>
      <c r="K131" s="22">
        <v>1</v>
      </c>
      <c r="L131" s="22">
        <v>1</v>
      </c>
      <c r="M131" s="22">
        <v>1</v>
      </c>
      <c r="N131" s="22">
        <v>0</v>
      </c>
    </row>
    <row r="132" spans="1:14" hidden="1" x14ac:dyDescent="0.35">
      <c r="A132" s="22">
        <v>1</v>
      </c>
      <c r="B132" s="22">
        <v>45</v>
      </c>
      <c r="C132" s="22">
        <v>1</v>
      </c>
      <c r="D132" s="22">
        <v>4</v>
      </c>
      <c r="E132" s="22">
        <v>5</v>
      </c>
      <c r="F132" s="22" t="s">
        <v>332</v>
      </c>
      <c r="G132" s="22" t="s">
        <v>319</v>
      </c>
      <c r="H132" s="22">
        <v>1</v>
      </c>
      <c r="I132" s="22">
        <v>1</v>
      </c>
      <c r="J132" s="22">
        <v>1</v>
      </c>
      <c r="K132" s="22">
        <v>1</v>
      </c>
      <c r="L132" s="22">
        <v>0</v>
      </c>
      <c r="M132" s="22">
        <v>0</v>
      </c>
      <c r="N132" s="22">
        <v>1</v>
      </c>
    </row>
    <row r="133" spans="1:14" hidden="1" x14ac:dyDescent="0.35">
      <c r="A133" s="22">
        <v>1</v>
      </c>
      <c r="B133" s="22">
        <v>45</v>
      </c>
      <c r="C133" s="22">
        <v>1</v>
      </c>
      <c r="D133" s="22">
        <v>4</v>
      </c>
      <c r="E133" s="22">
        <v>5</v>
      </c>
      <c r="F133" s="22" t="s">
        <v>332</v>
      </c>
      <c r="G133" s="22" t="s">
        <v>319</v>
      </c>
      <c r="H133" s="22">
        <v>1</v>
      </c>
      <c r="I133" s="22">
        <v>1</v>
      </c>
      <c r="J133" s="22">
        <v>1</v>
      </c>
      <c r="K133" s="22">
        <v>1</v>
      </c>
      <c r="L133" s="22">
        <v>0</v>
      </c>
      <c r="M133" s="22">
        <v>0</v>
      </c>
      <c r="N133" s="22">
        <v>0</v>
      </c>
    </row>
    <row r="134" spans="1:14" hidden="1" x14ac:dyDescent="0.35">
      <c r="A134" s="22">
        <v>1</v>
      </c>
      <c r="B134" s="22">
        <v>45</v>
      </c>
      <c r="C134" s="22">
        <v>1</v>
      </c>
      <c r="D134" s="22">
        <v>4</v>
      </c>
      <c r="E134" s="22">
        <v>5</v>
      </c>
      <c r="F134" s="22" t="s">
        <v>332</v>
      </c>
      <c r="G134" s="22" t="s">
        <v>319</v>
      </c>
      <c r="H134" s="22">
        <v>1</v>
      </c>
      <c r="I134" s="22">
        <v>1</v>
      </c>
      <c r="J134" s="22">
        <v>1</v>
      </c>
      <c r="K134" s="22">
        <v>1</v>
      </c>
      <c r="L134" s="22">
        <v>0</v>
      </c>
      <c r="M134" s="22">
        <v>1</v>
      </c>
      <c r="N134" s="22">
        <v>1</v>
      </c>
    </row>
    <row r="135" spans="1:14" hidden="1" x14ac:dyDescent="0.35">
      <c r="A135" s="22">
        <v>1</v>
      </c>
      <c r="B135" s="22">
        <v>45</v>
      </c>
      <c r="C135" s="22">
        <v>1</v>
      </c>
      <c r="D135" s="22">
        <v>4</v>
      </c>
      <c r="E135" s="22">
        <v>5</v>
      </c>
      <c r="F135" s="22" t="s">
        <v>332</v>
      </c>
      <c r="G135" s="22" t="s">
        <v>319</v>
      </c>
      <c r="H135" s="22">
        <v>1</v>
      </c>
      <c r="I135" s="22">
        <v>1</v>
      </c>
      <c r="J135" s="22">
        <v>1</v>
      </c>
      <c r="K135" s="22">
        <v>1</v>
      </c>
      <c r="L135" s="22">
        <v>0</v>
      </c>
      <c r="M135" s="22">
        <v>1</v>
      </c>
      <c r="N135" s="22">
        <v>0</v>
      </c>
    </row>
    <row r="136" spans="1:14" hidden="1" x14ac:dyDescent="0.35">
      <c r="A136" s="22">
        <v>1</v>
      </c>
      <c r="B136" s="22">
        <v>45</v>
      </c>
      <c r="C136" s="22">
        <v>1</v>
      </c>
      <c r="D136" s="22">
        <v>4</v>
      </c>
      <c r="E136" s="22">
        <v>5</v>
      </c>
      <c r="F136" s="22" t="s">
        <v>332</v>
      </c>
      <c r="G136" s="22" t="s">
        <v>319</v>
      </c>
      <c r="H136" s="22">
        <v>1</v>
      </c>
      <c r="I136" s="22">
        <v>1</v>
      </c>
      <c r="J136" s="22">
        <v>1</v>
      </c>
      <c r="K136" s="22">
        <v>1</v>
      </c>
      <c r="L136" s="22">
        <v>1</v>
      </c>
      <c r="M136" s="22">
        <v>999</v>
      </c>
      <c r="N136" s="22">
        <v>1</v>
      </c>
    </row>
    <row r="137" spans="1:14" hidden="1" x14ac:dyDescent="0.35">
      <c r="A137" s="22">
        <v>1</v>
      </c>
      <c r="B137" s="22">
        <v>45</v>
      </c>
      <c r="C137" s="22">
        <v>1</v>
      </c>
      <c r="D137" s="22">
        <v>4</v>
      </c>
      <c r="E137" s="22">
        <v>5</v>
      </c>
      <c r="F137" s="22" t="s">
        <v>332</v>
      </c>
      <c r="G137" s="22" t="s">
        <v>319</v>
      </c>
      <c r="H137" s="22">
        <v>1</v>
      </c>
      <c r="I137" s="22">
        <v>1</v>
      </c>
      <c r="J137" s="22">
        <v>1</v>
      </c>
      <c r="K137" s="22">
        <v>1</v>
      </c>
      <c r="L137" s="22">
        <v>1</v>
      </c>
      <c r="M137" s="22">
        <v>999</v>
      </c>
      <c r="N137" s="22">
        <v>0</v>
      </c>
    </row>
    <row r="138" spans="1:14" x14ac:dyDescent="0.35">
      <c r="A138" s="22">
        <v>0</v>
      </c>
      <c r="B138" s="22">
        <v>41</v>
      </c>
      <c r="C138" s="22">
        <v>1</v>
      </c>
      <c r="D138" s="22">
        <v>4</v>
      </c>
      <c r="E138" s="22">
        <v>1</v>
      </c>
      <c r="F138" s="22" t="s">
        <v>395</v>
      </c>
      <c r="G138" s="22" t="s">
        <v>318</v>
      </c>
      <c r="H138" s="22">
        <v>1</v>
      </c>
      <c r="I138" s="22">
        <v>1</v>
      </c>
      <c r="J138" s="22">
        <v>1</v>
      </c>
      <c r="K138" s="22">
        <v>1</v>
      </c>
      <c r="L138" s="22">
        <v>999</v>
      </c>
      <c r="M138" s="22">
        <v>999</v>
      </c>
      <c r="N138" s="22">
        <v>1</v>
      </c>
    </row>
    <row r="139" spans="1:14" x14ac:dyDescent="0.35">
      <c r="A139" s="22">
        <v>0</v>
      </c>
      <c r="B139" s="22">
        <v>41</v>
      </c>
      <c r="C139" s="22">
        <v>1</v>
      </c>
      <c r="D139" s="22">
        <v>4</v>
      </c>
      <c r="E139" s="22">
        <v>1</v>
      </c>
      <c r="F139" s="22" t="s">
        <v>395</v>
      </c>
      <c r="G139" s="22" t="s">
        <v>318</v>
      </c>
      <c r="H139" s="22">
        <v>1</v>
      </c>
      <c r="I139" s="22">
        <v>1</v>
      </c>
      <c r="J139" s="22">
        <v>1</v>
      </c>
      <c r="K139" s="22">
        <v>1</v>
      </c>
      <c r="L139" s="22">
        <v>999</v>
      </c>
      <c r="M139" s="22">
        <v>999</v>
      </c>
      <c r="N139" s="22">
        <v>0</v>
      </c>
    </row>
    <row r="140" spans="1:14" x14ac:dyDescent="0.35">
      <c r="A140" s="22">
        <v>1</v>
      </c>
      <c r="B140" s="22">
        <v>41</v>
      </c>
      <c r="C140" s="22">
        <v>1</v>
      </c>
      <c r="D140" s="22">
        <v>4</v>
      </c>
      <c r="E140" s="22">
        <v>1</v>
      </c>
      <c r="F140" s="22" t="s">
        <v>395</v>
      </c>
      <c r="G140" s="22" t="s">
        <v>318</v>
      </c>
      <c r="H140" s="22">
        <v>1</v>
      </c>
      <c r="I140" s="22">
        <v>1</v>
      </c>
      <c r="J140" s="22">
        <v>1</v>
      </c>
      <c r="K140" s="22">
        <v>1</v>
      </c>
      <c r="L140" s="22">
        <v>999</v>
      </c>
      <c r="M140" s="22">
        <v>999</v>
      </c>
      <c r="N140" s="22">
        <v>1</v>
      </c>
    </row>
    <row r="141" spans="1:14" x14ac:dyDescent="0.35">
      <c r="A141" s="22">
        <v>1</v>
      </c>
      <c r="B141" s="22">
        <v>41</v>
      </c>
      <c r="C141" s="22">
        <v>1</v>
      </c>
      <c r="D141" s="22">
        <v>4</v>
      </c>
      <c r="E141" s="22">
        <v>1</v>
      </c>
      <c r="F141" s="22" t="s">
        <v>395</v>
      </c>
      <c r="G141" s="22" t="s">
        <v>318</v>
      </c>
      <c r="H141" s="22">
        <v>1</v>
      </c>
      <c r="I141" s="22">
        <v>1</v>
      </c>
      <c r="J141" s="22">
        <v>1</v>
      </c>
      <c r="K141" s="22">
        <v>1</v>
      </c>
      <c r="L141" s="22">
        <v>999</v>
      </c>
      <c r="M141" s="22">
        <v>999</v>
      </c>
      <c r="N141" s="22">
        <v>0</v>
      </c>
    </row>
  </sheetData>
  <autoFilter ref="A1:N141">
    <filterColumn colId="1">
      <filters>
        <filter val="41"/>
      </filters>
    </filterColumn>
    <sortState ref="A2:N137">
      <sortCondition ref="A1:A137"/>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workbookViewId="0">
      <selection activeCell="A45" sqref="A1:XFD45"/>
    </sheetView>
  </sheetViews>
  <sheetFormatPr defaultRowHeight="14.5" x14ac:dyDescent="0.35"/>
  <cols>
    <col min="1" max="1" width="13.1796875" style="22" customWidth="1"/>
    <col min="2" max="5" width="9.453125" style="22" customWidth="1"/>
    <col min="6" max="6" width="19.90625" style="22" customWidth="1"/>
    <col min="7" max="7" width="10.453125" style="22" customWidth="1"/>
    <col min="8" max="11" width="9.453125" style="22" customWidth="1"/>
    <col min="12" max="13" width="8.7265625" style="22"/>
    <col min="14" max="14" width="12.6328125" style="22" customWidth="1"/>
  </cols>
  <sheetData>
    <row r="1" spans="1:14" x14ac:dyDescent="0.35">
      <c r="A1" s="23" t="s">
        <v>341</v>
      </c>
      <c r="B1" s="22" t="s">
        <v>315</v>
      </c>
      <c r="C1" s="22" t="s">
        <v>397</v>
      </c>
      <c r="D1" s="22" t="s">
        <v>398</v>
      </c>
      <c r="E1" s="22" t="s">
        <v>347</v>
      </c>
      <c r="F1" s="23" t="s">
        <v>316</v>
      </c>
      <c r="G1" s="23" t="s">
        <v>314</v>
      </c>
      <c r="H1" s="22" t="s">
        <v>344</v>
      </c>
      <c r="I1" s="22" t="s">
        <v>345</v>
      </c>
      <c r="J1" s="22" t="s">
        <v>351</v>
      </c>
      <c r="K1" s="22" t="s">
        <v>346</v>
      </c>
      <c r="L1" s="23" t="s">
        <v>342</v>
      </c>
      <c r="M1" s="23" t="s">
        <v>343</v>
      </c>
      <c r="N1" s="23" t="s">
        <v>320</v>
      </c>
    </row>
    <row r="2" spans="1:14" x14ac:dyDescent="0.35">
      <c r="A2" s="22">
        <v>0</v>
      </c>
      <c r="B2" s="22">
        <v>20</v>
      </c>
      <c r="C2" s="22">
        <v>0</v>
      </c>
      <c r="D2" s="22">
        <v>2</v>
      </c>
      <c r="E2" s="22">
        <v>0</v>
      </c>
      <c r="F2" s="22" t="s">
        <v>323</v>
      </c>
      <c r="G2" s="22" t="s">
        <v>317</v>
      </c>
      <c r="H2" s="22">
        <v>0</v>
      </c>
      <c r="I2" s="22">
        <v>1</v>
      </c>
      <c r="J2" s="22">
        <v>0</v>
      </c>
      <c r="K2" s="22">
        <v>0</v>
      </c>
      <c r="L2" s="22">
        <v>999</v>
      </c>
      <c r="M2" s="22">
        <v>999</v>
      </c>
      <c r="N2" s="22">
        <v>1</v>
      </c>
    </row>
    <row r="3" spans="1:14" x14ac:dyDescent="0.35">
      <c r="A3" s="22">
        <v>0</v>
      </c>
      <c r="B3" s="22">
        <v>20</v>
      </c>
      <c r="C3" s="22">
        <v>0</v>
      </c>
      <c r="D3" s="22">
        <v>2</v>
      </c>
      <c r="E3" s="22">
        <v>0</v>
      </c>
      <c r="F3" s="22" t="s">
        <v>323</v>
      </c>
      <c r="G3" s="22" t="s">
        <v>317</v>
      </c>
      <c r="H3" s="22">
        <v>0</v>
      </c>
      <c r="I3" s="22">
        <v>1</v>
      </c>
      <c r="J3" s="22">
        <v>0</v>
      </c>
      <c r="K3" s="22">
        <v>0</v>
      </c>
      <c r="L3" s="22">
        <v>999</v>
      </c>
      <c r="M3" s="22">
        <v>999</v>
      </c>
      <c r="N3" s="22">
        <v>0</v>
      </c>
    </row>
    <row r="4" spans="1:14" x14ac:dyDescent="0.35">
      <c r="A4" s="22">
        <v>0</v>
      </c>
      <c r="B4" s="22">
        <v>21</v>
      </c>
      <c r="C4" s="22">
        <v>0</v>
      </c>
      <c r="D4" s="22">
        <v>2</v>
      </c>
      <c r="E4" s="22">
        <v>1</v>
      </c>
      <c r="F4" s="22" t="s">
        <v>321</v>
      </c>
      <c r="G4" s="22" t="s">
        <v>318</v>
      </c>
      <c r="H4" s="22">
        <v>1</v>
      </c>
      <c r="I4" s="22">
        <v>1</v>
      </c>
      <c r="J4" s="22">
        <v>0</v>
      </c>
      <c r="K4" s="22">
        <v>0</v>
      </c>
      <c r="L4" s="22">
        <v>999</v>
      </c>
      <c r="M4" s="22">
        <v>999</v>
      </c>
      <c r="N4" s="22">
        <v>1</v>
      </c>
    </row>
    <row r="5" spans="1:14" x14ac:dyDescent="0.35">
      <c r="A5" s="22">
        <v>0</v>
      </c>
      <c r="B5" s="22">
        <v>21</v>
      </c>
      <c r="C5" s="22">
        <v>0</v>
      </c>
      <c r="D5" s="22">
        <v>2</v>
      </c>
      <c r="E5" s="22">
        <v>1</v>
      </c>
      <c r="F5" s="22" t="s">
        <v>321</v>
      </c>
      <c r="G5" s="22" t="s">
        <v>318</v>
      </c>
      <c r="H5" s="22">
        <v>1</v>
      </c>
      <c r="I5" s="22">
        <v>1</v>
      </c>
      <c r="J5" s="22">
        <v>0</v>
      </c>
      <c r="K5" s="22">
        <v>0</v>
      </c>
      <c r="L5" s="22">
        <v>999</v>
      </c>
      <c r="M5" s="22">
        <v>999</v>
      </c>
      <c r="N5" s="22">
        <v>0</v>
      </c>
    </row>
    <row r="6" spans="1:14" x14ac:dyDescent="0.35">
      <c r="A6" s="22">
        <v>0</v>
      </c>
      <c r="B6" s="22">
        <v>22</v>
      </c>
      <c r="C6" s="22">
        <v>0</v>
      </c>
      <c r="D6" s="22">
        <v>2</v>
      </c>
      <c r="E6" s="22">
        <v>2</v>
      </c>
      <c r="F6" s="22" t="s">
        <v>327</v>
      </c>
      <c r="G6" s="22" t="s">
        <v>319</v>
      </c>
      <c r="H6" s="22">
        <v>1</v>
      </c>
      <c r="I6" s="22">
        <v>1</v>
      </c>
      <c r="J6" s="22">
        <v>0</v>
      </c>
      <c r="K6" s="22">
        <v>0</v>
      </c>
      <c r="L6" s="22">
        <v>0</v>
      </c>
      <c r="M6" s="22">
        <v>999</v>
      </c>
      <c r="N6" s="22">
        <v>1</v>
      </c>
    </row>
    <row r="7" spans="1:14" x14ac:dyDescent="0.35">
      <c r="A7" s="22">
        <v>0</v>
      </c>
      <c r="B7" s="22">
        <v>22</v>
      </c>
      <c r="C7" s="22">
        <v>0</v>
      </c>
      <c r="D7" s="22">
        <v>2</v>
      </c>
      <c r="E7" s="22">
        <v>2</v>
      </c>
      <c r="F7" s="22" t="s">
        <v>327</v>
      </c>
      <c r="G7" s="22" t="s">
        <v>319</v>
      </c>
      <c r="H7" s="22">
        <v>1</v>
      </c>
      <c r="I7" s="22">
        <v>1</v>
      </c>
      <c r="J7" s="22">
        <v>0</v>
      </c>
      <c r="K7" s="22">
        <v>0</v>
      </c>
      <c r="L7" s="22">
        <v>0</v>
      </c>
      <c r="M7" s="22">
        <v>999</v>
      </c>
      <c r="N7" s="22">
        <v>0</v>
      </c>
    </row>
    <row r="8" spans="1:14" x14ac:dyDescent="0.35">
      <c r="A8" s="22">
        <v>0</v>
      </c>
      <c r="B8" s="22">
        <v>22</v>
      </c>
      <c r="C8" s="22">
        <v>0</v>
      </c>
      <c r="D8" s="22">
        <v>2</v>
      </c>
      <c r="E8" s="22">
        <v>2</v>
      </c>
      <c r="F8" s="22" t="s">
        <v>327</v>
      </c>
      <c r="G8" s="22" t="s">
        <v>319</v>
      </c>
      <c r="H8" s="22">
        <v>1</v>
      </c>
      <c r="I8" s="22">
        <v>1</v>
      </c>
      <c r="J8" s="22">
        <v>0</v>
      </c>
      <c r="K8" s="22">
        <v>0</v>
      </c>
      <c r="L8" s="22">
        <v>1</v>
      </c>
      <c r="M8" s="22">
        <v>999</v>
      </c>
      <c r="N8" s="22">
        <v>1</v>
      </c>
    </row>
    <row r="9" spans="1:14" x14ac:dyDescent="0.35">
      <c r="A9" s="22">
        <v>0</v>
      </c>
      <c r="B9" s="22">
        <v>22</v>
      </c>
      <c r="C9" s="22">
        <v>0</v>
      </c>
      <c r="D9" s="22">
        <v>2</v>
      </c>
      <c r="E9" s="22">
        <v>2</v>
      </c>
      <c r="F9" s="22" t="s">
        <v>327</v>
      </c>
      <c r="G9" s="22" t="s">
        <v>319</v>
      </c>
      <c r="H9" s="22">
        <v>1</v>
      </c>
      <c r="I9" s="22">
        <v>1</v>
      </c>
      <c r="J9" s="22">
        <v>0</v>
      </c>
      <c r="K9" s="22">
        <v>0</v>
      </c>
      <c r="L9" s="22">
        <v>1</v>
      </c>
      <c r="M9" s="22">
        <v>999</v>
      </c>
      <c r="N9" s="22">
        <v>0</v>
      </c>
    </row>
    <row r="10" spans="1:14" x14ac:dyDescent="0.35">
      <c r="A10" s="22">
        <v>0</v>
      </c>
      <c r="B10" s="22">
        <v>30</v>
      </c>
      <c r="C10" s="22">
        <v>1</v>
      </c>
      <c r="D10" s="22">
        <v>3</v>
      </c>
      <c r="E10" s="22">
        <v>0</v>
      </c>
      <c r="F10" s="22" t="s">
        <v>336</v>
      </c>
      <c r="G10" s="22" t="s">
        <v>317</v>
      </c>
      <c r="H10" s="22">
        <v>0</v>
      </c>
      <c r="I10" s="22">
        <v>1</v>
      </c>
      <c r="J10" s="22">
        <v>1</v>
      </c>
      <c r="K10" s="22">
        <v>0</v>
      </c>
      <c r="L10" s="22">
        <v>999</v>
      </c>
      <c r="M10" s="22">
        <v>999</v>
      </c>
      <c r="N10" s="22">
        <v>1</v>
      </c>
    </row>
    <row r="11" spans="1:14" x14ac:dyDescent="0.35">
      <c r="A11" s="22">
        <v>0</v>
      </c>
      <c r="B11" s="22">
        <v>30</v>
      </c>
      <c r="C11" s="22">
        <v>1</v>
      </c>
      <c r="D11" s="22">
        <v>3</v>
      </c>
      <c r="E11" s="22">
        <v>0</v>
      </c>
      <c r="F11" s="22" t="s">
        <v>336</v>
      </c>
      <c r="G11" s="22" t="s">
        <v>317</v>
      </c>
      <c r="H11" s="22">
        <v>0</v>
      </c>
      <c r="I11" s="22">
        <v>1</v>
      </c>
      <c r="J11" s="22">
        <v>1</v>
      </c>
      <c r="K11" s="22">
        <v>0</v>
      </c>
      <c r="L11" s="22">
        <v>999</v>
      </c>
      <c r="M11" s="22">
        <v>999</v>
      </c>
      <c r="N11" s="22">
        <v>0</v>
      </c>
    </row>
    <row r="12" spans="1:14" x14ac:dyDescent="0.35">
      <c r="A12" s="22">
        <v>0</v>
      </c>
      <c r="B12" s="22">
        <v>31</v>
      </c>
      <c r="C12" s="22">
        <v>1</v>
      </c>
      <c r="D12" s="22">
        <v>3</v>
      </c>
      <c r="E12" s="22">
        <v>1</v>
      </c>
      <c r="F12" s="22" t="s">
        <v>322</v>
      </c>
      <c r="G12" s="22" t="s">
        <v>318</v>
      </c>
      <c r="H12" s="22">
        <v>1</v>
      </c>
      <c r="I12" s="22">
        <v>1</v>
      </c>
      <c r="J12" s="22">
        <v>1</v>
      </c>
      <c r="K12" s="22">
        <v>0</v>
      </c>
      <c r="L12" s="22">
        <v>999</v>
      </c>
      <c r="M12" s="22">
        <v>999</v>
      </c>
      <c r="N12" s="22">
        <v>1</v>
      </c>
    </row>
    <row r="13" spans="1:14" x14ac:dyDescent="0.35">
      <c r="A13" s="22">
        <v>0</v>
      </c>
      <c r="B13" s="22">
        <v>31</v>
      </c>
      <c r="C13" s="22">
        <v>1</v>
      </c>
      <c r="D13" s="22">
        <v>3</v>
      </c>
      <c r="E13" s="22">
        <v>1</v>
      </c>
      <c r="F13" s="22" t="s">
        <v>322</v>
      </c>
      <c r="G13" s="22" t="s">
        <v>318</v>
      </c>
      <c r="H13" s="22">
        <v>1</v>
      </c>
      <c r="I13" s="22">
        <v>1</v>
      </c>
      <c r="J13" s="22">
        <v>1</v>
      </c>
      <c r="K13" s="22">
        <v>0</v>
      </c>
      <c r="L13" s="22">
        <v>999</v>
      </c>
      <c r="M13" s="22">
        <v>999</v>
      </c>
      <c r="N13" s="22">
        <v>0</v>
      </c>
    </row>
    <row r="14" spans="1:14" x14ac:dyDescent="0.35">
      <c r="A14" s="22">
        <v>0</v>
      </c>
      <c r="B14" s="22">
        <v>32</v>
      </c>
      <c r="C14" s="22">
        <v>1</v>
      </c>
      <c r="D14" s="22">
        <v>3</v>
      </c>
      <c r="E14" s="22">
        <v>2</v>
      </c>
      <c r="F14" s="22" t="s">
        <v>328</v>
      </c>
      <c r="G14" s="22" t="s">
        <v>319</v>
      </c>
      <c r="H14" s="22">
        <v>1</v>
      </c>
      <c r="I14" s="22">
        <v>1</v>
      </c>
      <c r="J14" s="22">
        <v>1</v>
      </c>
      <c r="K14" s="22">
        <v>0</v>
      </c>
      <c r="L14" s="22">
        <v>0</v>
      </c>
      <c r="M14" s="22">
        <v>999</v>
      </c>
      <c r="N14" s="22">
        <v>1</v>
      </c>
    </row>
    <row r="15" spans="1:14" x14ac:dyDescent="0.35">
      <c r="A15" s="22">
        <v>0</v>
      </c>
      <c r="B15" s="22">
        <v>32</v>
      </c>
      <c r="C15" s="22">
        <v>1</v>
      </c>
      <c r="D15" s="22">
        <v>3</v>
      </c>
      <c r="E15" s="22">
        <v>2</v>
      </c>
      <c r="F15" s="22" t="s">
        <v>328</v>
      </c>
      <c r="G15" s="22" t="s">
        <v>319</v>
      </c>
      <c r="H15" s="22">
        <v>1</v>
      </c>
      <c r="I15" s="22">
        <v>1</v>
      </c>
      <c r="J15" s="22">
        <v>1</v>
      </c>
      <c r="K15" s="22">
        <v>0</v>
      </c>
      <c r="L15" s="22">
        <v>0</v>
      </c>
      <c r="M15" s="22">
        <v>999</v>
      </c>
      <c r="N15" s="22">
        <v>0</v>
      </c>
    </row>
    <row r="16" spans="1:14" x14ac:dyDescent="0.35">
      <c r="A16" s="22">
        <v>0</v>
      </c>
      <c r="B16" s="22">
        <v>32</v>
      </c>
      <c r="C16" s="22">
        <v>1</v>
      </c>
      <c r="D16" s="22">
        <v>3</v>
      </c>
      <c r="E16" s="22">
        <v>2</v>
      </c>
      <c r="F16" s="22" t="s">
        <v>328</v>
      </c>
      <c r="G16" s="22" t="s">
        <v>319</v>
      </c>
      <c r="H16" s="22">
        <v>1</v>
      </c>
      <c r="I16" s="22">
        <v>1</v>
      </c>
      <c r="J16" s="22">
        <v>1</v>
      </c>
      <c r="K16" s="22">
        <v>0</v>
      </c>
      <c r="L16" s="22">
        <v>1</v>
      </c>
      <c r="M16" s="22">
        <v>999</v>
      </c>
      <c r="N16" s="22">
        <v>1</v>
      </c>
    </row>
    <row r="17" spans="1:14" x14ac:dyDescent="0.35">
      <c r="A17" s="22">
        <v>0</v>
      </c>
      <c r="B17" s="22">
        <v>32</v>
      </c>
      <c r="C17" s="22">
        <v>1</v>
      </c>
      <c r="D17" s="22">
        <v>3</v>
      </c>
      <c r="E17" s="22">
        <v>2</v>
      </c>
      <c r="F17" s="22" t="s">
        <v>328</v>
      </c>
      <c r="G17" s="22" t="s">
        <v>319</v>
      </c>
      <c r="H17" s="22">
        <v>1</v>
      </c>
      <c r="I17" s="22">
        <v>1</v>
      </c>
      <c r="J17" s="22">
        <v>1</v>
      </c>
      <c r="K17" s="22">
        <v>0</v>
      </c>
      <c r="L17" s="22">
        <v>1</v>
      </c>
      <c r="M17" s="22">
        <v>999</v>
      </c>
      <c r="N17" s="22">
        <v>0</v>
      </c>
    </row>
    <row r="18" spans="1:14" x14ac:dyDescent="0.35">
      <c r="A18" s="22">
        <v>0</v>
      </c>
      <c r="B18" s="22">
        <v>42</v>
      </c>
      <c r="C18" s="22">
        <v>1</v>
      </c>
      <c r="D18" s="22">
        <v>4</v>
      </c>
      <c r="E18" s="22">
        <v>2</v>
      </c>
      <c r="F18" s="22" t="s">
        <v>329</v>
      </c>
      <c r="G18" s="22" t="s">
        <v>319</v>
      </c>
      <c r="H18" s="22">
        <v>1</v>
      </c>
      <c r="I18" s="22">
        <v>1</v>
      </c>
      <c r="J18" s="22">
        <v>1</v>
      </c>
      <c r="K18" s="22">
        <v>1</v>
      </c>
      <c r="L18" s="22">
        <v>0</v>
      </c>
      <c r="M18" s="22">
        <v>999</v>
      </c>
      <c r="N18" s="22">
        <v>1</v>
      </c>
    </row>
    <row r="19" spans="1:14" x14ac:dyDescent="0.35">
      <c r="A19" s="22">
        <v>0</v>
      </c>
      <c r="B19" s="22">
        <v>42</v>
      </c>
      <c r="C19" s="22">
        <v>1</v>
      </c>
      <c r="D19" s="22">
        <v>4</v>
      </c>
      <c r="E19" s="22">
        <v>2</v>
      </c>
      <c r="F19" s="22" t="s">
        <v>329</v>
      </c>
      <c r="G19" s="22" t="s">
        <v>319</v>
      </c>
      <c r="H19" s="22">
        <v>1</v>
      </c>
      <c r="I19" s="22">
        <v>1</v>
      </c>
      <c r="J19" s="22">
        <v>1</v>
      </c>
      <c r="K19" s="22">
        <v>1</v>
      </c>
      <c r="L19" s="22">
        <v>0</v>
      </c>
      <c r="M19" s="22">
        <v>999</v>
      </c>
      <c r="N19" s="22">
        <v>0</v>
      </c>
    </row>
    <row r="20" spans="1:14" x14ac:dyDescent="0.35">
      <c r="A20" s="22">
        <v>0</v>
      </c>
      <c r="B20" s="22">
        <v>42</v>
      </c>
      <c r="C20" s="22">
        <v>1</v>
      </c>
      <c r="D20" s="22">
        <v>4</v>
      </c>
      <c r="E20" s="22">
        <v>2</v>
      </c>
      <c r="F20" s="22" t="s">
        <v>329</v>
      </c>
      <c r="G20" s="22" t="s">
        <v>319</v>
      </c>
      <c r="H20" s="22">
        <v>1</v>
      </c>
      <c r="I20" s="22">
        <v>1</v>
      </c>
      <c r="J20" s="22">
        <v>1</v>
      </c>
      <c r="K20" s="22">
        <v>1</v>
      </c>
      <c r="L20" s="22">
        <v>1</v>
      </c>
      <c r="M20" s="22">
        <v>999</v>
      </c>
      <c r="N20" s="22">
        <v>1</v>
      </c>
    </row>
    <row r="21" spans="1:14" x14ac:dyDescent="0.35">
      <c r="A21" s="22">
        <v>0</v>
      </c>
      <c r="B21" s="22">
        <v>42</v>
      </c>
      <c r="C21" s="22">
        <v>1</v>
      </c>
      <c r="D21" s="22">
        <v>4</v>
      </c>
      <c r="E21" s="22">
        <v>2</v>
      </c>
      <c r="F21" s="22" t="s">
        <v>329</v>
      </c>
      <c r="G21" s="22" t="s">
        <v>319</v>
      </c>
      <c r="H21" s="22">
        <v>1</v>
      </c>
      <c r="I21" s="22">
        <v>1</v>
      </c>
      <c r="J21" s="22">
        <v>1</v>
      </c>
      <c r="K21" s="22">
        <v>1</v>
      </c>
      <c r="L21" s="22">
        <v>1</v>
      </c>
      <c r="M21" s="22">
        <v>999</v>
      </c>
      <c r="N21" s="22">
        <v>0</v>
      </c>
    </row>
    <row r="22" spans="1:14" x14ac:dyDescent="0.35">
      <c r="A22" s="22">
        <v>1</v>
      </c>
      <c r="B22" s="22">
        <v>20</v>
      </c>
      <c r="C22" s="22">
        <v>0</v>
      </c>
      <c r="D22" s="22">
        <v>2</v>
      </c>
      <c r="E22" s="22">
        <v>0</v>
      </c>
      <c r="F22" s="22" t="s">
        <v>323</v>
      </c>
      <c r="G22" s="22" t="s">
        <v>317</v>
      </c>
      <c r="H22" s="22">
        <v>0</v>
      </c>
      <c r="I22" s="22">
        <v>1</v>
      </c>
      <c r="J22" s="22">
        <v>0</v>
      </c>
      <c r="K22" s="22">
        <v>0</v>
      </c>
      <c r="L22" s="22">
        <v>999</v>
      </c>
      <c r="M22" s="22">
        <v>999</v>
      </c>
      <c r="N22" s="22">
        <v>1</v>
      </c>
    </row>
    <row r="23" spans="1:14" x14ac:dyDescent="0.35">
      <c r="A23" s="22">
        <v>1</v>
      </c>
      <c r="B23" s="22">
        <v>20</v>
      </c>
      <c r="C23" s="22">
        <v>0</v>
      </c>
      <c r="D23" s="22">
        <v>2</v>
      </c>
      <c r="E23" s="22">
        <v>0</v>
      </c>
      <c r="F23" s="22" t="s">
        <v>323</v>
      </c>
      <c r="G23" s="22" t="s">
        <v>317</v>
      </c>
      <c r="H23" s="22">
        <v>0</v>
      </c>
      <c r="I23" s="22">
        <v>1</v>
      </c>
      <c r="J23" s="22">
        <v>0</v>
      </c>
      <c r="K23" s="22">
        <v>0</v>
      </c>
      <c r="L23" s="22">
        <v>999</v>
      </c>
      <c r="M23" s="22">
        <v>999</v>
      </c>
      <c r="N23" s="22">
        <v>0</v>
      </c>
    </row>
    <row r="24" spans="1:14" x14ac:dyDescent="0.35">
      <c r="A24" s="22">
        <v>1</v>
      </c>
      <c r="B24" s="22">
        <v>21</v>
      </c>
      <c r="C24" s="22">
        <v>0</v>
      </c>
      <c r="D24" s="22">
        <v>2</v>
      </c>
      <c r="E24" s="22">
        <v>1</v>
      </c>
      <c r="F24" s="22" t="s">
        <v>321</v>
      </c>
      <c r="G24" s="22" t="s">
        <v>318</v>
      </c>
      <c r="H24" s="22">
        <v>1</v>
      </c>
      <c r="I24" s="22">
        <v>1</v>
      </c>
      <c r="J24" s="22">
        <v>0</v>
      </c>
      <c r="K24" s="22">
        <v>0</v>
      </c>
      <c r="L24" s="22">
        <v>999</v>
      </c>
      <c r="M24" s="22">
        <v>999</v>
      </c>
      <c r="N24" s="22">
        <v>1</v>
      </c>
    </row>
    <row r="25" spans="1:14" x14ac:dyDescent="0.35">
      <c r="A25" s="22">
        <v>1</v>
      </c>
      <c r="B25" s="22">
        <v>21</v>
      </c>
      <c r="C25" s="22">
        <v>0</v>
      </c>
      <c r="D25" s="22">
        <v>2</v>
      </c>
      <c r="E25" s="22">
        <v>1</v>
      </c>
      <c r="F25" s="22" t="s">
        <v>321</v>
      </c>
      <c r="G25" s="22" t="s">
        <v>318</v>
      </c>
      <c r="H25" s="22">
        <v>1</v>
      </c>
      <c r="I25" s="22">
        <v>1</v>
      </c>
      <c r="J25" s="22">
        <v>0</v>
      </c>
      <c r="K25" s="22">
        <v>0</v>
      </c>
      <c r="L25" s="22">
        <v>999</v>
      </c>
      <c r="M25" s="22">
        <v>999</v>
      </c>
      <c r="N25" s="22">
        <v>0</v>
      </c>
    </row>
    <row r="26" spans="1:14" x14ac:dyDescent="0.35">
      <c r="A26" s="22">
        <v>1</v>
      </c>
      <c r="B26" s="22">
        <v>22</v>
      </c>
      <c r="C26" s="22">
        <v>0</v>
      </c>
      <c r="D26" s="22">
        <v>2</v>
      </c>
      <c r="E26" s="22">
        <v>2</v>
      </c>
      <c r="F26" s="22" t="s">
        <v>327</v>
      </c>
      <c r="G26" s="22" t="s">
        <v>319</v>
      </c>
      <c r="H26" s="22">
        <v>1</v>
      </c>
      <c r="I26" s="22">
        <v>1</v>
      </c>
      <c r="J26" s="22">
        <v>0</v>
      </c>
      <c r="K26" s="22">
        <v>0</v>
      </c>
      <c r="L26" s="22">
        <v>0</v>
      </c>
      <c r="M26" s="22">
        <v>999</v>
      </c>
      <c r="N26" s="22">
        <v>1</v>
      </c>
    </row>
    <row r="27" spans="1:14" x14ac:dyDescent="0.35">
      <c r="A27" s="22">
        <v>1</v>
      </c>
      <c r="B27" s="22">
        <v>22</v>
      </c>
      <c r="C27" s="22">
        <v>0</v>
      </c>
      <c r="D27" s="22">
        <v>2</v>
      </c>
      <c r="E27" s="22">
        <v>2</v>
      </c>
      <c r="F27" s="22" t="s">
        <v>327</v>
      </c>
      <c r="G27" s="22" t="s">
        <v>319</v>
      </c>
      <c r="H27" s="22">
        <v>1</v>
      </c>
      <c r="I27" s="22">
        <v>1</v>
      </c>
      <c r="J27" s="22">
        <v>0</v>
      </c>
      <c r="K27" s="22">
        <v>0</v>
      </c>
      <c r="L27" s="22">
        <v>0</v>
      </c>
      <c r="M27" s="22">
        <v>999</v>
      </c>
      <c r="N27" s="22">
        <v>0</v>
      </c>
    </row>
    <row r="28" spans="1:14" x14ac:dyDescent="0.35">
      <c r="A28" s="22">
        <v>1</v>
      </c>
      <c r="B28" s="22">
        <v>22</v>
      </c>
      <c r="C28" s="22">
        <v>0</v>
      </c>
      <c r="D28" s="22">
        <v>2</v>
      </c>
      <c r="E28" s="22">
        <v>2</v>
      </c>
      <c r="F28" s="22" t="s">
        <v>327</v>
      </c>
      <c r="G28" s="22" t="s">
        <v>319</v>
      </c>
      <c r="H28" s="22">
        <v>1</v>
      </c>
      <c r="I28" s="22">
        <v>1</v>
      </c>
      <c r="J28" s="22">
        <v>0</v>
      </c>
      <c r="K28" s="22">
        <v>0</v>
      </c>
      <c r="L28" s="22">
        <v>1</v>
      </c>
      <c r="M28" s="22">
        <v>999</v>
      </c>
      <c r="N28" s="22">
        <v>1</v>
      </c>
    </row>
    <row r="29" spans="1:14" x14ac:dyDescent="0.35">
      <c r="A29" s="22">
        <v>1</v>
      </c>
      <c r="B29" s="22">
        <v>22</v>
      </c>
      <c r="C29" s="22">
        <v>0</v>
      </c>
      <c r="D29" s="22">
        <v>2</v>
      </c>
      <c r="E29" s="22">
        <v>2</v>
      </c>
      <c r="F29" s="22" t="s">
        <v>327</v>
      </c>
      <c r="G29" s="22" t="s">
        <v>319</v>
      </c>
      <c r="H29" s="22">
        <v>1</v>
      </c>
      <c r="I29" s="22">
        <v>1</v>
      </c>
      <c r="J29" s="22">
        <v>0</v>
      </c>
      <c r="K29" s="22">
        <v>0</v>
      </c>
      <c r="L29" s="22">
        <v>1</v>
      </c>
      <c r="M29" s="22">
        <v>999</v>
      </c>
      <c r="N29" s="22">
        <v>0</v>
      </c>
    </row>
    <row r="30" spans="1:14" x14ac:dyDescent="0.35">
      <c r="A30" s="22">
        <v>1</v>
      </c>
      <c r="B30" s="22">
        <v>30</v>
      </c>
      <c r="C30" s="22">
        <v>1</v>
      </c>
      <c r="D30" s="22">
        <v>3</v>
      </c>
      <c r="E30" s="22">
        <v>0</v>
      </c>
      <c r="F30" s="22" t="s">
        <v>336</v>
      </c>
      <c r="G30" s="22" t="s">
        <v>317</v>
      </c>
      <c r="H30" s="22">
        <v>0</v>
      </c>
      <c r="I30" s="22">
        <v>1</v>
      </c>
      <c r="J30" s="22">
        <v>1</v>
      </c>
      <c r="K30" s="22">
        <v>0</v>
      </c>
      <c r="L30" s="22">
        <v>999</v>
      </c>
      <c r="M30" s="22">
        <v>999</v>
      </c>
      <c r="N30" s="22">
        <v>1</v>
      </c>
    </row>
    <row r="31" spans="1:14" x14ac:dyDescent="0.35">
      <c r="A31" s="22">
        <v>1</v>
      </c>
      <c r="B31" s="22">
        <v>30</v>
      </c>
      <c r="C31" s="22">
        <v>1</v>
      </c>
      <c r="D31" s="22">
        <v>3</v>
      </c>
      <c r="E31" s="22">
        <v>0</v>
      </c>
      <c r="F31" s="22" t="s">
        <v>336</v>
      </c>
      <c r="G31" s="22" t="s">
        <v>317</v>
      </c>
      <c r="H31" s="22">
        <v>0</v>
      </c>
      <c r="I31" s="22">
        <v>1</v>
      </c>
      <c r="J31" s="22">
        <v>1</v>
      </c>
      <c r="K31" s="22">
        <v>0</v>
      </c>
      <c r="L31" s="22">
        <v>999</v>
      </c>
      <c r="M31" s="22">
        <v>999</v>
      </c>
      <c r="N31" s="22">
        <v>0</v>
      </c>
    </row>
    <row r="32" spans="1:14" x14ac:dyDescent="0.35">
      <c r="A32" s="22">
        <v>1</v>
      </c>
      <c r="B32" s="22">
        <v>31</v>
      </c>
      <c r="C32" s="22">
        <v>1</v>
      </c>
      <c r="D32" s="22">
        <v>3</v>
      </c>
      <c r="E32" s="22">
        <v>1</v>
      </c>
      <c r="F32" s="22" t="s">
        <v>322</v>
      </c>
      <c r="G32" s="22" t="s">
        <v>318</v>
      </c>
      <c r="H32" s="22">
        <v>1</v>
      </c>
      <c r="I32" s="22">
        <v>1</v>
      </c>
      <c r="J32" s="22">
        <v>1</v>
      </c>
      <c r="K32" s="22">
        <v>0</v>
      </c>
      <c r="L32" s="22">
        <v>999</v>
      </c>
      <c r="M32" s="22">
        <v>999</v>
      </c>
      <c r="N32" s="22">
        <v>1</v>
      </c>
    </row>
    <row r="33" spans="1:14" x14ac:dyDescent="0.35">
      <c r="A33" s="22">
        <v>1</v>
      </c>
      <c r="B33" s="22">
        <v>31</v>
      </c>
      <c r="C33" s="22">
        <v>1</v>
      </c>
      <c r="D33" s="22">
        <v>3</v>
      </c>
      <c r="E33" s="22">
        <v>1</v>
      </c>
      <c r="F33" s="22" t="s">
        <v>322</v>
      </c>
      <c r="G33" s="22" t="s">
        <v>318</v>
      </c>
      <c r="H33" s="22">
        <v>1</v>
      </c>
      <c r="I33" s="22">
        <v>1</v>
      </c>
      <c r="J33" s="22">
        <v>1</v>
      </c>
      <c r="K33" s="22">
        <v>0</v>
      </c>
      <c r="L33" s="22">
        <v>999</v>
      </c>
      <c r="M33" s="22">
        <v>999</v>
      </c>
      <c r="N33" s="22">
        <v>0</v>
      </c>
    </row>
    <row r="34" spans="1:14" x14ac:dyDescent="0.35">
      <c r="A34" s="22">
        <v>1</v>
      </c>
      <c r="B34" s="22">
        <v>32</v>
      </c>
      <c r="C34" s="22">
        <v>1</v>
      </c>
      <c r="D34" s="22">
        <v>3</v>
      </c>
      <c r="E34" s="22">
        <v>2</v>
      </c>
      <c r="F34" s="22" t="s">
        <v>328</v>
      </c>
      <c r="G34" s="22" t="s">
        <v>319</v>
      </c>
      <c r="H34" s="22">
        <v>1</v>
      </c>
      <c r="I34" s="22">
        <v>1</v>
      </c>
      <c r="J34" s="22">
        <v>1</v>
      </c>
      <c r="K34" s="22">
        <v>0</v>
      </c>
      <c r="L34" s="22">
        <v>0</v>
      </c>
      <c r="M34" s="22">
        <v>999</v>
      </c>
      <c r="N34" s="22">
        <v>1</v>
      </c>
    </row>
    <row r="35" spans="1:14" x14ac:dyDescent="0.35">
      <c r="A35" s="22">
        <v>1</v>
      </c>
      <c r="B35" s="22">
        <v>32</v>
      </c>
      <c r="C35" s="22">
        <v>1</v>
      </c>
      <c r="D35" s="22">
        <v>3</v>
      </c>
      <c r="E35" s="22">
        <v>2</v>
      </c>
      <c r="F35" s="22" t="s">
        <v>328</v>
      </c>
      <c r="G35" s="22" t="s">
        <v>319</v>
      </c>
      <c r="H35" s="22">
        <v>1</v>
      </c>
      <c r="I35" s="22">
        <v>1</v>
      </c>
      <c r="J35" s="22">
        <v>1</v>
      </c>
      <c r="K35" s="22">
        <v>0</v>
      </c>
      <c r="L35" s="22">
        <v>0</v>
      </c>
      <c r="M35" s="22">
        <v>999</v>
      </c>
      <c r="N35" s="22">
        <v>0</v>
      </c>
    </row>
    <row r="36" spans="1:14" x14ac:dyDescent="0.35">
      <c r="A36" s="22">
        <v>1</v>
      </c>
      <c r="B36" s="22">
        <v>32</v>
      </c>
      <c r="C36" s="22">
        <v>1</v>
      </c>
      <c r="D36" s="22">
        <v>3</v>
      </c>
      <c r="E36" s="22">
        <v>2</v>
      </c>
      <c r="F36" s="22" t="s">
        <v>328</v>
      </c>
      <c r="G36" s="22" t="s">
        <v>319</v>
      </c>
      <c r="H36" s="22">
        <v>1</v>
      </c>
      <c r="I36" s="22">
        <v>1</v>
      </c>
      <c r="J36" s="22">
        <v>1</v>
      </c>
      <c r="K36" s="22">
        <v>0</v>
      </c>
      <c r="L36" s="22">
        <v>1</v>
      </c>
      <c r="M36" s="22">
        <v>999</v>
      </c>
      <c r="N36" s="22">
        <v>1</v>
      </c>
    </row>
    <row r="37" spans="1:14" x14ac:dyDescent="0.35">
      <c r="A37" s="22">
        <v>1</v>
      </c>
      <c r="B37" s="22">
        <v>32</v>
      </c>
      <c r="C37" s="22">
        <v>1</v>
      </c>
      <c r="D37" s="22">
        <v>3</v>
      </c>
      <c r="E37" s="22">
        <v>2</v>
      </c>
      <c r="F37" s="22" t="s">
        <v>328</v>
      </c>
      <c r="G37" s="22" t="s">
        <v>319</v>
      </c>
      <c r="H37" s="22">
        <v>1</v>
      </c>
      <c r="I37" s="22">
        <v>1</v>
      </c>
      <c r="J37" s="22">
        <v>1</v>
      </c>
      <c r="K37" s="22">
        <v>0</v>
      </c>
      <c r="L37" s="22">
        <v>1</v>
      </c>
      <c r="M37" s="22">
        <v>999</v>
      </c>
      <c r="N37" s="22">
        <v>0</v>
      </c>
    </row>
    <row r="38" spans="1:14" x14ac:dyDescent="0.35">
      <c r="A38" s="22">
        <v>1</v>
      </c>
      <c r="B38" s="22">
        <v>42</v>
      </c>
      <c r="C38" s="22">
        <v>1</v>
      </c>
      <c r="D38" s="22">
        <v>4</v>
      </c>
      <c r="E38" s="22">
        <v>2</v>
      </c>
      <c r="F38" s="22" t="s">
        <v>329</v>
      </c>
      <c r="G38" s="22" t="s">
        <v>319</v>
      </c>
      <c r="H38" s="22">
        <v>1</v>
      </c>
      <c r="I38" s="22">
        <v>1</v>
      </c>
      <c r="J38" s="22">
        <v>1</v>
      </c>
      <c r="K38" s="22">
        <v>1</v>
      </c>
      <c r="L38" s="22">
        <v>0</v>
      </c>
      <c r="M38" s="22">
        <v>999</v>
      </c>
      <c r="N38" s="22">
        <v>1</v>
      </c>
    </row>
    <row r="39" spans="1:14" x14ac:dyDescent="0.35">
      <c r="A39" s="22">
        <v>1</v>
      </c>
      <c r="B39" s="22">
        <v>42</v>
      </c>
      <c r="C39" s="22">
        <v>1</v>
      </c>
      <c r="D39" s="22">
        <v>4</v>
      </c>
      <c r="E39" s="22">
        <v>2</v>
      </c>
      <c r="F39" s="22" t="s">
        <v>329</v>
      </c>
      <c r="G39" s="22" t="s">
        <v>319</v>
      </c>
      <c r="H39" s="22">
        <v>1</v>
      </c>
      <c r="I39" s="22">
        <v>1</v>
      </c>
      <c r="J39" s="22">
        <v>1</v>
      </c>
      <c r="K39" s="22">
        <v>1</v>
      </c>
      <c r="L39" s="22">
        <v>0</v>
      </c>
      <c r="M39" s="22">
        <v>999</v>
      </c>
      <c r="N39" s="22">
        <v>0</v>
      </c>
    </row>
    <row r="40" spans="1:14" x14ac:dyDescent="0.35">
      <c r="A40" s="22">
        <v>1</v>
      </c>
      <c r="B40" s="22">
        <v>42</v>
      </c>
      <c r="C40" s="22">
        <v>1</v>
      </c>
      <c r="D40" s="22">
        <v>4</v>
      </c>
      <c r="E40" s="22">
        <v>2</v>
      </c>
      <c r="F40" s="22" t="s">
        <v>329</v>
      </c>
      <c r="G40" s="22" t="s">
        <v>319</v>
      </c>
      <c r="H40" s="22">
        <v>1</v>
      </c>
      <c r="I40" s="22">
        <v>1</v>
      </c>
      <c r="J40" s="22">
        <v>1</v>
      </c>
      <c r="K40" s="22">
        <v>1</v>
      </c>
      <c r="L40" s="22">
        <v>1</v>
      </c>
      <c r="M40" s="22">
        <v>999</v>
      </c>
      <c r="N40" s="22">
        <v>1</v>
      </c>
    </row>
    <row r="41" spans="1:14" x14ac:dyDescent="0.35">
      <c r="A41" s="22">
        <v>1</v>
      </c>
      <c r="B41" s="22">
        <v>42</v>
      </c>
      <c r="C41" s="22">
        <v>1</v>
      </c>
      <c r="D41" s="22">
        <v>4</v>
      </c>
      <c r="E41" s="22">
        <v>2</v>
      </c>
      <c r="F41" s="22" t="s">
        <v>329</v>
      </c>
      <c r="G41" s="22" t="s">
        <v>319</v>
      </c>
      <c r="H41" s="22">
        <v>1</v>
      </c>
      <c r="I41" s="22">
        <v>1</v>
      </c>
      <c r="J41" s="22">
        <v>1</v>
      </c>
      <c r="K41" s="22">
        <v>1</v>
      </c>
      <c r="L41" s="22">
        <v>1</v>
      </c>
      <c r="M41" s="22">
        <v>999</v>
      </c>
      <c r="N41" s="22">
        <v>0</v>
      </c>
    </row>
    <row r="42" spans="1:14" x14ac:dyDescent="0.35">
      <c r="A42" s="22">
        <v>0</v>
      </c>
      <c r="B42" s="22">
        <v>41</v>
      </c>
      <c r="C42" s="22">
        <v>1</v>
      </c>
      <c r="D42" s="22">
        <v>4</v>
      </c>
      <c r="E42" s="22">
        <v>1</v>
      </c>
      <c r="F42" s="22" t="s">
        <v>395</v>
      </c>
      <c r="G42" s="22" t="s">
        <v>318</v>
      </c>
      <c r="H42" s="22">
        <v>1</v>
      </c>
      <c r="I42" s="22">
        <v>1</v>
      </c>
      <c r="J42" s="22">
        <v>1</v>
      </c>
      <c r="K42" s="22">
        <v>1</v>
      </c>
      <c r="L42" s="22">
        <v>999</v>
      </c>
      <c r="M42" s="22">
        <v>999</v>
      </c>
      <c r="N42" s="22">
        <v>1</v>
      </c>
    </row>
    <row r="43" spans="1:14" x14ac:dyDescent="0.35">
      <c r="A43" s="22">
        <v>0</v>
      </c>
      <c r="B43" s="22">
        <v>41</v>
      </c>
      <c r="C43" s="22">
        <v>1</v>
      </c>
      <c r="D43" s="22">
        <v>4</v>
      </c>
      <c r="E43" s="22">
        <v>1</v>
      </c>
      <c r="F43" s="22" t="s">
        <v>395</v>
      </c>
      <c r="G43" s="22" t="s">
        <v>318</v>
      </c>
      <c r="H43" s="22">
        <v>1</v>
      </c>
      <c r="I43" s="22">
        <v>1</v>
      </c>
      <c r="J43" s="22">
        <v>1</v>
      </c>
      <c r="K43" s="22">
        <v>1</v>
      </c>
      <c r="L43" s="22">
        <v>999</v>
      </c>
      <c r="M43" s="22">
        <v>999</v>
      </c>
      <c r="N43" s="22">
        <v>0</v>
      </c>
    </row>
    <row r="44" spans="1:14" x14ac:dyDescent="0.35">
      <c r="A44" s="22">
        <v>1</v>
      </c>
      <c r="B44" s="22">
        <v>41</v>
      </c>
      <c r="C44" s="22">
        <v>1</v>
      </c>
      <c r="D44" s="22">
        <v>4</v>
      </c>
      <c r="E44" s="22">
        <v>1</v>
      </c>
      <c r="F44" s="22" t="s">
        <v>395</v>
      </c>
      <c r="G44" s="22" t="s">
        <v>318</v>
      </c>
      <c r="H44" s="22">
        <v>1</v>
      </c>
      <c r="I44" s="22">
        <v>1</v>
      </c>
      <c r="J44" s="22">
        <v>1</v>
      </c>
      <c r="K44" s="22">
        <v>1</v>
      </c>
      <c r="L44" s="22">
        <v>999</v>
      </c>
      <c r="M44" s="22">
        <v>999</v>
      </c>
      <c r="N44" s="22">
        <v>1</v>
      </c>
    </row>
    <row r="45" spans="1:14" x14ac:dyDescent="0.35">
      <c r="A45" s="22">
        <v>1</v>
      </c>
      <c r="B45" s="22">
        <v>41</v>
      </c>
      <c r="C45" s="22">
        <v>1</v>
      </c>
      <c r="D45" s="22">
        <v>4</v>
      </c>
      <c r="E45" s="22">
        <v>1</v>
      </c>
      <c r="F45" s="22" t="s">
        <v>395</v>
      </c>
      <c r="G45" s="22" t="s">
        <v>318</v>
      </c>
      <c r="H45" s="22">
        <v>1</v>
      </c>
      <c r="I45" s="22">
        <v>1</v>
      </c>
      <c r="J45" s="22">
        <v>1</v>
      </c>
      <c r="K45" s="22">
        <v>1</v>
      </c>
      <c r="L45" s="22">
        <v>999</v>
      </c>
      <c r="M45" s="22">
        <v>999</v>
      </c>
      <c r="N45" s="2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workbookViewId="0">
      <selection activeCell="E21" sqref="E21"/>
    </sheetView>
  </sheetViews>
  <sheetFormatPr defaultRowHeight="14.5" x14ac:dyDescent="0.35"/>
  <cols>
    <col min="1" max="1" width="13.1796875" style="22" customWidth="1"/>
    <col min="2" max="5" width="9.453125" style="22" customWidth="1"/>
    <col min="6" max="6" width="19.90625" style="22" customWidth="1"/>
    <col min="7" max="7" width="10.453125" style="22" customWidth="1"/>
    <col min="8" max="11" width="9.453125" style="22" customWidth="1"/>
    <col min="12" max="13" width="8.7265625" style="22"/>
    <col min="14" max="14" width="12.6328125" style="22" customWidth="1"/>
  </cols>
  <sheetData>
    <row r="1" spans="1:14" x14ac:dyDescent="0.35">
      <c r="A1" s="23" t="s">
        <v>341</v>
      </c>
      <c r="B1" s="22" t="s">
        <v>315</v>
      </c>
      <c r="C1" s="22" t="s">
        <v>397</v>
      </c>
      <c r="D1" s="22" t="s">
        <v>398</v>
      </c>
      <c r="E1" s="22" t="s">
        <v>347</v>
      </c>
      <c r="F1" s="23" t="s">
        <v>316</v>
      </c>
      <c r="G1" s="23" t="s">
        <v>314</v>
      </c>
      <c r="H1" s="22" t="s">
        <v>344</v>
      </c>
      <c r="I1" s="22" t="s">
        <v>345</v>
      </c>
      <c r="J1" s="22" t="s">
        <v>351</v>
      </c>
      <c r="K1" s="22" t="s">
        <v>346</v>
      </c>
      <c r="L1" s="23" t="s">
        <v>342</v>
      </c>
      <c r="M1" s="23" t="s">
        <v>343</v>
      </c>
      <c r="N1" s="23" t="s">
        <v>320</v>
      </c>
    </row>
    <row r="2" spans="1:14" x14ac:dyDescent="0.35">
      <c r="A2" s="22">
        <v>0</v>
      </c>
      <c r="B2" s="22">
        <v>20</v>
      </c>
      <c r="C2" s="22">
        <v>0</v>
      </c>
      <c r="D2" s="22">
        <v>2</v>
      </c>
      <c r="E2" s="22">
        <v>0</v>
      </c>
      <c r="F2" s="22" t="s">
        <v>323</v>
      </c>
      <c r="G2" s="22" t="s">
        <v>317</v>
      </c>
      <c r="H2" s="22">
        <v>0</v>
      </c>
      <c r="I2" s="22">
        <v>1</v>
      </c>
      <c r="J2" s="22">
        <v>0</v>
      </c>
      <c r="K2" s="22">
        <v>0</v>
      </c>
      <c r="L2" s="22">
        <v>999</v>
      </c>
      <c r="M2" s="22">
        <v>999</v>
      </c>
      <c r="N2" s="22">
        <v>1</v>
      </c>
    </row>
    <row r="3" spans="1:14" x14ac:dyDescent="0.35">
      <c r="A3" s="22">
        <v>0</v>
      </c>
      <c r="B3" s="22">
        <v>20</v>
      </c>
      <c r="C3" s="22">
        <v>0</v>
      </c>
      <c r="D3" s="22">
        <v>2</v>
      </c>
      <c r="E3" s="22">
        <v>0</v>
      </c>
      <c r="F3" s="22" t="s">
        <v>323</v>
      </c>
      <c r="G3" s="22" t="s">
        <v>317</v>
      </c>
      <c r="H3" s="22">
        <v>0</v>
      </c>
      <c r="I3" s="22">
        <v>1</v>
      </c>
      <c r="J3" s="22">
        <v>0</v>
      </c>
      <c r="K3" s="22">
        <v>0</v>
      </c>
      <c r="L3" s="22">
        <v>999</v>
      </c>
      <c r="M3" s="22">
        <v>999</v>
      </c>
      <c r="N3" s="22">
        <v>0</v>
      </c>
    </row>
    <row r="4" spans="1:14" x14ac:dyDescent="0.35">
      <c r="A4" s="22">
        <v>0</v>
      </c>
      <c r="B4" s="22">
        <v>22</v>
      </c>
      <c r="C4" s="22">
        <v>0</v>
      </c>
      <c r="D4" s="22">
        <v>2</v>
      </c>
      <c r="E4" s="22">
        <v>2</v>
      </c>
      <c r="F4" s="22" t="s">
        <v>327</v>
      </c>
      <c r="G4" s="22" t="s">
        <v>319</v>
      </c>
      <c r="H4" s="22">
        <v>1</v>
      </c>
      <c r="I4" s="22">
        <v>1</v>
      </c>
      <c r="J4" s="22">
        <v>0</v>
      </c>
      <c r="K4" s="22">
        <v>0</v>
      </c>
      <c r="L4" s="22">
        <v>0</v>
      </c>
      <c r="M4" s="22">
        <v>999</v>
      </c>
      <c r="N4" s="22">
        <v>1</v>
      </c>
    </row>
    <row r="5" spans="1:14" x14ac:dyDescent="0.35">
      <c r="A5" s="22">
        <v>0</v>
      </c>
      <c r="B5" s="22">
        <v>22</v>
      </c>
      <c r="C5" s="22">
        <v>0</v>
      </c>
      <c r="D5" s="22">
        <v>2</v>
      </c>
      <c r="E5" s="22">
        <v>2</v>
      </c>
      <c r="F5" s="22" t="s">
        <v>327</v>
      </c>
      <c r="G5" s="22" t="s">
        <v>319</v>
      </c>
      <c r="H5" s="22">
        <v>1</v>
      </c>
      <c r="I5" s="22">
        <v>1</v>
      </c>
      <c r="J5" s="22">
        <v>0</v>
      </c>
      <c r="K5" s="22">
        <v>0</v>
      </c>
      <c r="L5" s="22">
        <v>0</v>
      </c>
      <c r="M5" s="22">
        <v>999</v>
      </c>
      <c r="N5" s="22">
        <v>0</v>
      </c>
    </row>
    <row r="6" spans="1:14" x14ac:dyDescent="0.35">
      <c r="A6" s="22">
        <v>0</v>
      </c>
      <c r="B6" s="22">
        <v>22</v>
      </c>
      <c r="C6" s="22">
        <v>0</v>
      </c>
      <c r="D6" s="22">
        <v>2</v>
      </c>
      <c r="E6" s="22">
        <v>2</v>
      </c>
      <c r="F6" s="22" t="s">
        <v>327</v>
      </c>
      <c r="G6" s="22" t="s">
        <v>319</v>
      </c>
      <c r="H6" s="22">
        <v>1</v>
      </c>
      <c r="I6" s="22">
        <v>1</v>
      </c>
      <c r="J6" s="22">
        <v>0</v>
      </c>
      <c r="K6" s="22">
        <v>0</v>
      </c>
      <c r="L6" s="22">
        <v>1</v>
      </c>
      <c r="M6" s="22">
        <v>999</v>
      </c>
      <c r="N6" s="22">
        <v>1</v>
      </c>
    </row>
    <row r="7" spans="1:14" x14ac:dyDescent="0.35">
      <c r="A7" s="22">
        <v>0</v>
      </c>
      <c r="B7" s="22">
        <v>22</v>
      </c>
      <c r="C7" s="22">
        <v>0</v>
      </c>
      <c r="D7" s="22">
        <v>2</v>
      </c>
      <c r="E7" s="22">
        <v>2</v>
      </c>
      <c r="F7" s="22" t="s">
        <v>327</v>
      </c>
      <c r="G7" s="22" t="s">
        <v>319</v>
      </c>
      <c r="H7" s="22">
        <v>1</v>
      </c>
      <c r="I7" s="22">
        <v>1</v>
      </c>
      <c r="J7" s="22">
        <v>0</v>
      </c>
      <c r="K7" s="22">
        <v>0</v>
      </c>
      <c r="L7" s="22">
        <v>1</v>
      </c>
      <c r="M7" s="22">
        <v>999</v>
      </c>
      <c r="N7" s="22">
        <v>0</v>
      </c>
    </row>
    <row r="8" spans="1:14" x14ac:dyDescent="0.35">
      <c r="A8" s="22">
        <v>0</v>
      </c>
      <c r="B8" s="22">
        <v>30</v>
      </c>
      <c r="C8" s="22">
        <v>1</v>
      </c>
      <c r="D8" s="22">
        <v>3</v>
      </c>
      <c r="E8" s="22">
        <v>0</v>
      </c>
      <c r="F8" s="22" t="s">
        <v>336</v>
      </c>
      <c r="G8" s="22" t="s">
        <v>317</v>
      </c>
      <c r="H8" s="22">
        <v>0</v>
      </c>
      <c r="I8" s="22">
        <v>1</v>
      </c>
      <c r="J8" s="22">
        <v>1</v>
      </c>
      <c r="K8" s="22">
        <v>0</v>
      </c>
      <c r="L8" s="22">
        <v>999</v>
      </c>
      <c r="M8" s="22">
        <v>999</v>
      </c>
      <c r="N8" s="22">
        <v>1</v>
      </c>
    </row>
    <row r="9" spans="1:14" x14ac:dyDescent="0.35">
      <c r="A9" s="22">
        <v>0</v>
      </c>
      <c r="B9" s="22">
        <v>30</v>
      </c>
      <c r="C9" s="22">
        <v>1</v>
      </c>
      <c r="D9" s="22">
        <v>3</v>
      </c>
      <c r="E9" s="22">
        <v>0</v>
      </c>
      <c r="F9" s="22" t="s">
        <v>336</v>
      </c>
      <c r="G9" s="22" t="s">
        <v>317</v>
      </c>
      <c r="H9" s="22">
        <v>0</v>
      </c>
      <c r="I9" s="22">
        <v>1</v>
      </c>
      <c r="J9" s="22">
        <v>1</v>
      </c>
      <c r="K9" s="22">
        <v>0</v>
      </c>
      <c r="L9" s="22">
        <v>999</v>
      </c>
      <c r="M9" s="22">
        <v>999</v>
      </c>
      <c r="N9" s="22">
        <v>0</v>
      </c>
    </row>
    <row r="10" spans="1:14" x14ac:dyDescent="0.35">
      <c r="A10" s="22">
        <v>0</v>
      </c>
      <c r="B10" s="22">
        <v>32</v>
      </c>
      <c r="C10" s="22">
        <v>1</v>
      </c>
      <c r="D10" s="22">
        <v>3</v>
      </c>
      <c r="E10" s="22">
        <v>2</v>
      </c>
      <c r="F10" s="22" t="s">
        <v>328</v>
      </c>
      <c r="G10" s="22" t="s">
        <v>319</v>
      </c>
      <c r="H10" s="22">
        <v>1</v>
      </c>
      <c r="I10" s="22">
        <v>1</v>
      </c>
      <c r="J10" s="22">
        <v>1</v>
      </c>
      <c r="K10" s="22">
        <v>0</v>
      </c>
      <c r="L10" s="22">
        <v>0</v>
      </c>
      <c r="M10" s="22">
        <v>999</v>
      </c>
      <c r="N10" s="22">
        <v>1</v>
      </c>
    </row>
    <row r="11" spans="1:14" x14ac:dyDescent="0.35">
      <c r="A11" s="22">
        <v>0</v>
      </c>
      <c r="B11" s="22">
        <v>32</v>
      </c>
      <c r="C11" s="22">
        <v>1</v>
      </c>
      <c r="D11" s="22">
        <v>3</v>
      </c>
      <c r="E11" s="22">
        <v>2</v>
      </c>
      <c r="F11" s="22" t="s">
        <v>328</v>
      </c>
      <c r="G11" s="22" t="s">
        <v>319</v>
      </c>
      <c r="H11" s="22">
        <v>1</v>
      </c>
      <c r="I11" s="22">
        <v>1</v>
      </c>
      <c r="J11" s="22">
        <v>1</v>
      </c>
      <c r="K11" s="22">
        <v>0</v>
      </c>
      <c r="L11" s="22">
        <v>0</v>
      </c>
      <c r="M11" s="22">
        <v>999</v>
      </c>
      <c r="N11" s="22">
        <v>0</v>
      </c>
    </row>
    <row r="12" spans="1:14" x14ac:dyDescent="0.35">
      <c r="A12" s="22">
        <v>0</v>
      </c>
      <c r="B12" s="22">
        <v>32</v>
      </c>
      <c r="C12" s="22">
        <v>1</v>
      </c>
      <c r="D12" s="22">
        <v>3</v>
      </c>
      <c r="E12" s="22">
        <v>2</v>
      </c>
      <c r="F12" s="22" t="s">
        <v>328</v>
      </c>
      <c r="G12" s="22" t="s">
        <v>319</v>
      </c>
      <c r="H12" s="22">
        <v>1</v>
      </c>
      <c r="I12" s="22">
        <v>1</v>
      </c>
      <c r="J12" s="22">
        <v>1</v>
      </c>
      <c r="K12" s="22">
        <v>0</v>
      </c>
      <c r="L12" s="22">
        <v>1</v>
      </c>
      <c r="M12" s="22">
        <v>999</v>
      </c>
      <c r="N12" s="22">
        <v>1</v>
      </c>
    </row>
    <row r="13" spans="1:14" x14ac:dyDescent="0.35">
      <c r="A13" s="22">
        <v>0</v>
      </c>
      <c r="B13" s="22">
        <v>32</v>
      </c>
      <c r="C13" s="22">
        <v>1</v>
      </c>
      <c r="D13" s="22">
        <v>3</v>
      </c>
      <c r="E13" s="22">
        <v>2</v>
      </c>
      <c r="F13" s="22" t="s">
        <v>328</v>
      </c>
      <c r="G13" s="22" t="s">
        <v>319</v>
      </c>
      <c r="H13" s="22">
        <v>1</v>
      </c>
      <c r="I13" s="22">
        <v>1</v>
      </c>
      <c r="J13" s="22">
        <v>1</v>
      </c>
      <c r="K13" s="22">
        <v>0</v>
      </c>
      <c r="L13" s="22">
        <v>1</v>
      </c>
      <c r="M13" s="22">
        <v>999</v>
      </c>
      <c r="N13" s="22">
        <v>0</v>
      </c>
    </row>
    <row r="14" spans="1:14" x14ac:dyDescent="0.35">
      <c r="A14" s="22">
        <v>0</v>
      </c>
      <c r="B14" s="22">
        <v>42</v>
      </c>
      <c r="C14" s="22">
        <v>1</v>
      </c>
      <c r="D14" s="22">
        <v>4</v>
      </c>
      <c r="E14" s="22">
        <v>2</v>
      </c>
      <c r="F14" s="22" t="s">
        <v>329</v>
      </c>
      <c r="G14" s="22" t="s">
        <v>319</v>
      </c>
      <c r="H14" s="22">
        <v>1</v>
      </c>
      <c r="I14" s="22">
        <v>1</v>
      </c>
      <c r="J14" s="22">
        <v>1</v>
      </c>
      <c r="K14" s="22">
        <v>1</v>
      </c>
      <c r="L14" s="22">
        <v>0</v>
      </c>
      <c r="M14" s="22">
        <v>999</v>
      </c>
      <c r="N14" s="22">
        <v>1</v>
      </c>
    </row>
    <row r="15" spans="1:14" x14ac:dyDescent="0.35">
      <c r="A15" s="22">
        <v>0</v>
      </c>
      <c r="B15" s="22">
        <v>42</v>
      </c>
      <c r="C15" s="22">
        <v>1</v>
      </c>
      <c r="D15" s="22">
        <v>4</v>
      </c>
      <c r="E15" s="22">
        <v>2</v>
      </c>
      <c r="F15" s="22" t="s">
        <v>329</v>
      </c>
      <c r="G15" s="22" t="s">
        <v>319</v>
      </c>
      <c r="H15" s="22">
        <v>1</v>
      </c>
      <c r="I15" s="22">
        <v>1</v>
      </c>
      <c r="J15" s="22">
        <v>1</v>
      </c>
      <c r="K15" s="22">
        <v>1</v>
      </c>
      <c r="L15" s="22">
        <v>0</v>
      </c>
      <c r="M15" s="22">
        <v>999</v>
      </c>
      <c r="N15" s="22">
        <v>0</v>
      </c>
    </row>
    <row r="16" spans="1:14" x14ac:dyDescent="0.35">
      <c r="A16" s="22">
        <v>0</v>
      </c>
      <c r="B16" s="22">
        <v>42</v>
      </c>
      <c r="C16" s="22">
        <v>1</v>
      </c>
      <c r="D16" s="22">
        <v>4</v>
      </c>
      <c r="E16" s="22">
        <v>2</v>
      </c>
      <c r="F16" s="22" t="s">
        <v>329</v>
      </c>
      <c r="G16" s="22" t="s">
        <v>319</v>
      </c>
      <c r="H16" s="22">
        <v>1</v>
      </c>
      <c r="I16" s="22">
        <v>1</v>
      </c>
      <c r="J16" s="22">
        <v>1</v>
      </c>
      <c r="K16" s="22">
        <v>1</v>
      </c>
      <c r="L16" s="22">
        <v>1</v>
      </c>
      <c r="M16" s="22">
        <v>999</v>
      </c>
      <c r="N16" s="22">
        <v>1</v>
      </c>
    </row>
    <row r="17" spans="1:14" x14ac:dyDescent="0.35">
      <c r="A17" s="22">
        <v>0</v>
      </c>
      <c r="B17" s="22">
        <v>42</v>
      </c>
      <c r="C17" s="22">
        <v>1</v>
      </c>
      <c r="D17" s="22">
        <v>4</v>
      </c>
      <c r="E17" s="22">
        <v>2</v>
      </c>
      <c r="F17" s="22" t="s">
        <v>329</v>
      </c>
      <c r="G17" s="22" t="s">
        <v>319</v>
      </c>
      <c r="H17" s="22">
        <v>1</v>
      </c>
      <c r="I17" s="22">
        <v>1</v>
      </c>
      <c r="J17" s="22">
        <v>1</v>
      </c>
      <c r="K17" s="22">
        <v>1</v>
      </c>
      <c r="L17" s="22">
        <v>1</v>
      </c>
      <c r="M17" s="22">
        <v>999</v>
      </c>
      <c r="N17" s="22">
        <v>0</v>
      </c>
    </row>
    <row r="18" spans="1:14" x14ac:dyDescent="0.35">
      <c r="A18" s="22">
        <v>1</v>
      </c>
      <c r="B18" s="22">
        <v>20</v>
      </c>
      <c r="C18" s="22">
        <v>0</v>
      </c>
      <c r="D18" s="22">
        <v>2</v>
      </c>
      <c r="E18" s="22">
        <v>0</v>
      </c>
      <c r="F18" s="22" t="s">
        <v>323</v>
      </c>
      <c r="G18" s="22" t="s">
        <v>317</v>
      </c>
      <c r="H18" s="22">
        <v>0</v>
      </c>
      <c r="I18" s="22">
        <v>1</v>
      </c>
      <c r="J18" s="22">
        <v>0</v>
      </c>
      <c r="K18" s="22">
        <v>0</v>
      </c>
      <c r="L18" s="22">
        <v>999</v>
      </c>
      <c r="M18" s="22">
        <v>999</v>
      </c>
      <c r="N18" s="22">
        <v>1</v>
      </c>
    </row>
    <row r="19" spans="1:14" x14ac:dyDescent="0.35">
      <c r="A19" s="22">
        <v>1</v>
      </c>
      <c r="B19" s="22">
        <v>20</v>
      </c>
      <c r="C19" s="22">
        <v>0</v>
      </c>
      <c r="D19" s="22">
        <v>2</v>
      </c>
      <c r="E19" s="22">
        <v>0</v>
      </c>
      <c r="F19" s="22" t="s">
        <v>323</v>
      </c>
      <c r="G19" s="22" t="s">
        <v>317</v>
      </c>
      <c r="H19" s="22">
        <v>0</v>
      </c>
      <c r="I19" s="22">
        <v>1</v>
      </c>
      <c r="J19" s="22">
        <v>0</v>
      </c>
      <c r="K19" s="22">
        <v>0</v>
      </c>
      <c r="L19" s="22">
        <v>999</v>
      </c>
      <c r="M19" s="22">
        <v>999</v>
      </c>
      <c r="N19" s="22">
        <v>0</v>
      </c>
    </row>
    <row r="20" spans="1:14" x14ac:dyDescent="0.35">
      <c r="A20" s="22">
        <v>1</v>
      </c>
      <c r="B20" s="22">
        <v>22</v>
      </c>
      <c r="C20" s="22">
        <v>0</v>
      </c>
      <c r="D20" s="22">
        <v>2</v>
      </c>
      <c r="E20" s="22">
        <v>2</v>
      </c>
      <c r="F20" s="22" t="s">
        <v>327</v>
      </c>
      <c r="G20" s="22" t="s">
        <v>319</v>
      </c>
      <c r="H20" s="22">
        <v>1</v>
      </c>
      <c r="I20" s="22">
        <v>1</v>
      </c>
      <c r="J20" s="22">
        <v>0</v>
      </c>
      <c r="K20" s="22">
        <v>0</v>
      </c>
      <c r="L20" s="22">
        <v>0</v>
      </c>
      <c r="M20" s="22">
        <v>999</v>
      </c>
      <c r="N20" s="22">
        <v>1</v>
      </c>
    </row>
    <row r="21" spans="1:14" x14ac:dyDescent="0.35">
      <c r="A21" s="22">
        <v>1</v>
      </c>
      <c r="B21" s="22">
        <v>22</v>
      </c>
      <c r="C21" s="22">
        <v>0</v>
      </c>
      <c r="D21" s="22">
        <v>2</v>
      </c>
      <c r="E21" s="22">
        <v>2</v>
      </c>
      <c r="F21" s="22" t="s">
        <v>327</v>
      </c>
      <c r="G21" s="22" t="s">
        <v>319</v>
      </c>
      <c r="H21" s="22">
        <v>1</v>
      </c>
      <c r="I21" s="22">
        <v>1</v>
      </c>
      <c r="J21" s="22">
        <v>0</v>
      </c>
      <c r="K21" s="22">
        <v>0</v>
      </c>
      <c r="L21" s="22">
        <v>0</v>
      </c>
      <c r="M21" s="22">
        <v>999</v>
      </c>
      <c r="N21" s="22">
        <v>0</v>
      </c>
    </row>
    <row r="22" spans="1:14" x14ac:dyDescent="0.35">
      <c r="A22" s="22">
        <v>1</v>
      </c>
      <c r="B22" s="22">
        <v>22</v>
      </c>
      <c r="C22" s="22">
        <v>0</v>
      </c>
      <c r="D22" s="22">
        <v>2</v>
      </c>
      <c r="E22" s="22">
        <v>2</v>
      </c>
      <c r="F22" s="22" t="s">
        <v>327</v>
      </c>
      <c r="G22" s="22" t="s">
        <v>319</v>
      </c>
      <c r="H22" s="22">
        <v>1</v>
      </c>
      <c r="I22" s="22">
        <v>1</v>
      </c>
      <c r="J22" s="22">
        <v>0</v>
      </c>
      <c r="K22" s="22">
        <v>0</v>
      </c>
      <c r="L22" s="22">
        <v>1</v>
      </c>
      <c r="M22" s="22">
        <v>999</v>
      </c>
      <c r="N22" s="22">
        <v>1</v>
      </c>
    </row>
    <row r="23" spans="1:14" x14ac:dyDescent="0.35">
      <c r="A23" s="22">
        <v>1</v>
      </c>
      <c r="B23" s="22">
        <v>22</v>
      </c>
      <c r="C23" s="22">
        <v>0</v>
      </c>
      <c r="D23" s="22">
        <v>2</v>
      </c>
      <c r="E23" s="22">
        <v>2</v>
      </c>
      <c r="F23" s="22" t="s">
        <v>327</v>
      </c>
      <c r="G23" s="22" t="s">
        <v>319</v>
      </c>
      <c r="H23" s="22">
        <v>1</v>
      </c>
      <c r="I23" s="22">
        <v>1</v>
      </c>
      <c r="J23" s="22">
        <v>0</v>
      </c>
      <c r="K23" s="22">
        <v>0</v>
      </c>
      <c r="L23" s="22">
        <v>1</v>
      </c>
      <c r="M23" s="22">
        <v>999</v>
      </c>
      <c r="N23" s="22">
        <v>0</v>
      </c>
    </row>
    <row r="24" spans="1:14" x14ac:dyDescent="0.35">
      <c r="A24" s="22">
        <v>1</v>
      </c>
      <c r="B24" s="22">
        <v>30</v>
      </c>
      <c r="C24" s="22">
        <v>1</v>
      </c>
      <c r="D24" s="22">
        <v>3</v>
      </c>
      <c r="E24" s="22">
        <v>0</v>
      </c>
      <c r="F24" s="22" t="s">
        <v>336</v>
      </c>
      <c r="G24" s="22" t="s">
        <v>317</v>
      </c>
      <c r="H24" s="22">
        <v>0</v>
      </c>
      <c r="I24" s="22">
        <v>1</v>
      </c>
      <c r="J24" s="22">
        <v>1</v>
      </c>
      <c r="K24" s="22">
        <v>0</v>
      </c>
      <c r="L24" s="22">
        <v>999</v>
      </c>
      <c r="M24" s="22">
        <v>999</v>
      </c>
      <c r="N24" s="22">
        <v>1</v>
      </c>
    </row>
    <row r="25" spans="1:14" x14ac:dyDescent="0.35">
      <c r="A25" s="22">
        <v>1</v>
      </c>
      <c r="B25" s="22">
        <v>30</v>
      </c>
      <c r="C25" s="22">
        <v>1</v>
      </c>
      <c r="D25" s="22">
        <v>3</v>
      </c>
      <c r="E25" s="22">
        <v>0</v>
      </c>
      <c r="F25" s="22" t="s">
        <v>336</v>
      </c>
      <c r="G25" s="22" t="s">
        <v>317</v>
      </c>
      <c r="H25" s="22">
        <v>0</v>
      </c>
      <c r="I25" s="22">
        <v>1</v>
      </c>
      <c r="J25" s="22">
        <v>1</v>
      </c>
      <c r="K25" s="22">
        <v>0</v>
      </c>
      <c r="L25" s="22">
        <v>999</v>
      </c>
      <c r="M25" s="22">
        <v>999</v>
      </c>
      <c r="N25" s="22">
        <v>0</v>
      </c>
    </row>
    <row r="26" spans="1:14" x14ac:dyDescent="0.35">
      <c r="A26" s="22">
        <v>1</v>
      </c>
      <c r="B26" s="22">
        <v>32</v>
      </c>
      <c r="C26" s="22">
        <v>1</v>
      </c>
      <c r="D26" s="22">
        <v>3</v>
      </c>
      <c r="E26" s="22">
        <v>2</v>
      </c>
      <c r="F26" s="22" t="s">
        <v>328</v>
      </c>
      <c r="G26" s="22" t="s">
        <v>319</v>
      </c>
      <c r="H26" s="22">
        <v>1</v>
      </c>
      <c r="I26" s="22">
        <v>1</v>
      </c>
      <c r="J26" s="22">
        <v>1</v>
      </c>
      <c r="K26" s="22">
        <v>0</v>
      </c>
      <c r="L26" s="22">
        <v>0</v>
      </c>
      <c r="M26" s="22">
        <v>999</v>
      </c>
      <c r="N26" s="22">
        <v>1</v>
      </c>
    </row>
    <row r="27" spans="1:14" x14ac:dyDescent="0.35">
      <c r="A27" s="22">
        <v>1</v>
      </c>
      <c r="B27" s="22">
        <v>32</v>
      </c>
      <c r="C27" s="22">
        <v>1</v>
      </c>
      <c r="D27" s="22">
        <v>3</v>
      </c>
      <c r="E27" s="22">
        <v>2</v>
      </c>
      <c r="F27" s="22" t="s">
        <v>328</v>
      </c>
      <c r="G27" s="22" t="s">
        <v>319</v>
      </c>
      <c r="H27" s="22">
        <v>1</v>
      </c>
      <c r="I27" s="22">
        <v>1</v>
      </c>
      <c r="J27" s="22">
        <v>1</v>
      </c>
      <c r="K27" s="22">
        <v>0</v>
      </c>
      <c r="L27" s="22">
        <v>0</v>
      </c>
      <c r="M27" s="22">
        <v>999</v>
      </c>
      <c r="N27" s="22">
        <v>0</v>
      </c>
    </row>
    <row r="28" spans="1:14" x14ac:dyDescent="0.35">
      <c r="A28" s="22">
        <v>1</v>
      </c>
      <c r="B28" s="22">
        <v>32</v>
      </c>
      <c r="C28" s="22">
        <v>1</v>
      </c>
      <c r="D28" s="22">
        <v>3</v>
      </c>
      <c r="E28" s="22">
        <v>2</v>
      </c>
      <c r="F28" s="22" t="s">
        <v>328</v>
      </c>
      <c r="G28" s="22" t="s">
        <v>319</v>
      </c>
      <c r="H28" s="22">
        <v>1</v>
      </c>
      <c r="I28" s="22">
        <v>1</v>
      </c>
      <c r="J28" s="22">
        <v>1</v>
      </c>
      <c r="K28" s="22">
        <v>0</v>
      </c>
      <c r="L28" s="22">
        <v>1</v>
      </c>
      <c r="M28" s="22">
        <v>999</v>
      </c>
      <c r="N28" s="22">
        <v>1</v>
      </c>
    </row>
    <row r="29" spans="1:14" x14ac:dyDescent="0.35">
      <c r="A29" s="22">
        <v>1</v>
      </c>
      <c r="B29" s="22">
        <v>32</v>
      </c>
      <c r="C29" s="22">
        <v>1</v>
      </c>
      <c r="D29" s="22">
        <v>3</v>
      </c>
      <c r="E29" s="22">
        <v>2</v>
      </c>
      <c r="F29" s="22" t="s">
        <v>328</v>
      </c>
      <c r="G29" s="22" t="s">
        <v>319</v>
      </c>
      <c r="H29" s="22">
        <v>1</v>
      </c>
      <c r="I29" s="22">
        <v>1</v>
      </c>
      <c r="J29" s="22">
        <v>1</v>
      </c>
      <c r="K29" s="22">
        <v>0</v>
      </c>
      <c r="L29" s="22">
        <v>1</v>
      </c>
      <c r="M29" s="22">
        <v>999</v>
      </c>
      <c r="N29" s="22">
        <v>0</v>
      </c>
    </row>
    <row r="30" spans="1:14" x14ac:dyDescent="0.35">
      <c r="A30" s="22">
        <v>1</v>
      </c>
      <c r="B30" s="22">
        <v>42</v>
      </c>
      <c r="C30" s="22">
        <v>1</v>
      </c>
      <c r="D30" s="22">
        <v>4</v>
      </c>
      <c r="E30" s="22">
        <v>2</v>
      </c>
      <c r="F30" s="22" t="s">
        <v>329</v>
      </c>
      <c r="G30" s="22" t="s">
        <v>319</v>
      </c>
      <c r="H30" s="22">
        <v>1</v>
      </c>
      <c r="I30" s="22">
        <v>1</v>
      </c>
      <c r="J30" s="22">
        <v>1</v>
      </c>
      <c r="K30" s="22">
        <v>1</v>
      </c>
      <c r="L30" s="22">
        <v>0</v>
      </c>
      <c r="M30" s="22">
        <v>999</v>
      </c>
      <c r="N30" s="22">
        <v>1</v>
      </c>
    </row>
    <row r="31" spans="1:14" x14ac:dyDescent="0.35">
      <c r="A31" s="22">
        <v>1</v>
      </c>
      <c r="B31" s="22">
        <v>42</v>
      </c>
      <c r="C31" s="22">
        <v>1</v>
      </c>
      <c r="D31" s="22">
        <v>4</v>
      </c>
      <c r="E31" s="22">
        <v>2</v>
      </c>
      <c r="F31" s="22" t="s">
        <v>329</v>
      </c>
      <c r="G31" s="22" t="s">
        <v>319</v>
      </c>
      <c r="H31" s="22">
        <v>1</v>
      </c>
      <c r="I31" s="22">
        <v>1</v>
      </c>
      <c r="J31" s="22">
        <v>1</v>
      </c>
      <c r="K31" s="22">
        <v>1</v>
      </c>
      <c r="L31" s="22">
        <v>0</v>
      </c>
      <c r="M31" s="22">
        <v>999</v>
      </c>
      <c r="N31" s="22">
        <v>0</v>
      </c>
    </row>
    <row r="32" spans="1:14" x14ac:dyDescent="0.35">
      <c r="A32" s="22">
        <v>1</v>
      </c>
      <c r="B32" s="22">
        <v>42</v>
      </c>
      <c r="C32" s="22">
        <v>1</v>
      </c>
      <c r="D32" s="22">
        <v>4</v>
      </c>
      <c r="E32" s="22">
        <v>2</v>
      </c>
      <c r="F32" s="22" t="s">
        <v>329</v>
      </c>
      <c r="G32" s="22" t="s">
        <v>319</v>
      </c>
      <c r="H32" s="22">
        <v>1</v>
      </c>
      <c r="I32" s="22">
        <v>1</v>
      </c>
      <c r="J32" s="22">
        <v>1</v>
      </c>
      <c r="K32" s="22">
        <v>1</v>
      </c>
      <c r="L32" s="22">
        <v>1</v>
      </c>
      <c r="M32" s="22">
        <v>999</v>
      </c>
      <c r="N32" s="22">
        <v>1</v>
      </c>
    </row>
    <row r="33" spans="1:14" x14ac:dyDescent="0.35">
      <c r="A33" s="22">
        <v>1</v>
      </c>
      <c r="B33" s="22">
        <v>42</v>
      </c>
      <c r="C33" s="22">
        <v>1</v>
      </c>
      <c r="D33" s="22">
        <v>4</v>
      </c>
      <c r="E33" s="22">
        <v>2</v>
      </c>
      <c r="F33" s="22" t="s">
        <v>329</v>
      </c>
      <c r="G33" s="22" t="s">
        <v>319</v>
      </c>
      <c r="H33" s="22">
        <v>1</v>
      </c>
      <c r="I33" s="22">
        <v>1</v>
      </c>
      <c r="J33" s="22">
        <v>1</v>
      </c>
      <c r="K33" s="22">
        <v>1</v>
      </c>
      <c r="L33" s="22">
        <v>1</v>
      </c>
      <c r="M33" s="22">
        <v>999</v>
      </c>
      <c r="N33" s="22">
        <v>0</v>
      </c>
    </row>
  </sheetData>
  <autoFilter ref="A1:N3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workbookViewId="0">
      <selection activeCell="A2" sqref="A2:XFD31"/>
    </sheetView>
  </sheetViews>
  <sheetFormatPr defaultRowHeight="14.5" x14ac:dyDescent="0.35"/>
  <cols>
    <col min="1" max="1" width="13.1796875" style="22" customWidth="1"/>
    <col min="2" max="5" width="9.453125" style="22" customWidth="1"/>
    <col min="6" max="6" width="19.90625" style="22" customWidth="1"/>
    <col min="7" max="7" width="10.453125" style="22" customWidth="1"/>
    <col min="8" max="11" width="9.453125" style="22" customWidth="1"/>
    <col min="12" max="13" width="8.7265625" style="22"/>
    <col min="14" max="14" width="12.6328125" style="22" customWidth="1"/>
  </cols>
  <sheetData>
    <row r="1" spans="1:14" x14ac:dyDescent="0.35">
      <c r="A1" s="23" t="s">
        <v>341</v>
      </c>
      <c r="B1" s="22" t="s">
        <v>315</v>
      </c>
      <c r="C1" s="22" t="s">
        <v>397</v>
      </c>
      <c r="D1" s="22" t="s">
        <v>398</v>
      </c>
      <c r="E1" s="22" t="s">
        <v>347</v>
      </c>
      <c r="F1" s="23" t="s">
        <v>316</v>
      </c>
      <c r="G1" s="23" t="s">
        <v>314</v>
      </c>
      <c r="H1" s="22" t="s">
        <v>344</v>
      </c>
      <c r="I1" s="22" t="s">
        <v>345</v>
      </c>
      <c r="J1" s="22" t="s">
        <v>351</v>
      </c>
      <c r="K1" s="22" t="s">
        <v>346</v>
      </c>
      <c r="L1" s="23" t="s">
        <v>342</v>
      </c>
      <c r="M1" s="23" t="s">
        <v>343</v>
      </c>
      <c r="N1" s="23" t="s">
        <v>320</v>
      </c>
    </row>
    <row r="2" spans="1:14" x14ac:dyDescent="0.35">
      <c r="A2" s="22">
        <v>0</v>
      </c>
      <c r="B2" s="22">
        <v>21</v>
      </c>
      <c r="C2" s="22">
        <v>0</v>
      </c>
      <c r="D2" s="22">
        <v>2</v>
      </c>
      <c r="E2" s="22">
        <v>1</v>
      </c>
      <c r="F2" s="22" t="s">
        <v>321</v>
      </c>
      <c r="G2" s="22" t="s">
        <v>318</v>
      </c>
      <c r="H2" s="22">
        <v>1</v>
      </c>
      <c r="I2" s="22">
        <v>1</v>
      </c>
      <c r="J2" s="22">
        <v>0</v>
      </c>
      <c r="K2" s="22">
        <v>0</v>
      </c>
      <c r="L2" s="22">
        <v>999</v>
      </c>
      <c r="M2" s="22">
        <v>999</v>
      </c>
      <c r="N2" s="22">
        <v>1</v>
      </c>
    </row>
    <row r="3" spans="1:14" x14ac:dyDescent="0.35">
      <c r="A3" s="22">
        <v>0</v>
      </c>
      <c r="B3" s="22">
        <v>21</v>
      </c>
      <c r="C3" s="22">
        <v>0</v>
      </c>
      <c r="D3" s="22">
        <v>2</v>
      </c>
      <c r="E3" s="22">
        <v>1</v>
      </c>
      <c r="F3" s="22" t="s">
        <v>321</v>
      </c>
      <c r="G3" s="22" t="s">
        <v>318</v>
      </c>
      <c r="H3" s="22">
        <v>1</v>
      </c>
      <c r="I3" s="22">
        <v>1</v>
      </c>
      <c r="J3" s="22">
        <v>0</v>
      </c>
      <c r="K3" s="22">
        <v>0</v>
      </c>
      <c r="L3" s="22">
        <v>999</v>
      </c>
      <c r="M3" s="22">
        <v>999</v>
      </c>
      <c r="N3" s="22">
        <v>0</v>
      </c>
    </row>
    <row r="4" spans="1:14" x14ac:dyDescent="0.35">
      <c r="A4" s="22">
        <v>0</v>
      </c>
      <c r="B4" s="22">
        <v>22</v>
      </c>
      <c r="C4" s="22">
        <v>0</v>
      </c>
      <c r="D4" s="22">
        <v>2</v>
      </c>
      <c r="E4" s="22">
        <v>2</v>
      </c>
      <c r="F4" s="22" t="s">
        <v>327</v>
      </c>
      <c r="G4" s="22" t="s">
        <v>319</v>
      </c>
      <c r="H4" s="22">
        <v>1</v>
      </c>
      <c r="I4" s="22">
        <v>1</v>
      </c>
      <c r="J4" s="22">
        <v>0</v>
      </c>
      <c r="K4" s="22">
        <v>0</v>
      </c>
      <c r="L4" s="22">
        <v>0</v>
      </c>
      <c r="M4" s="22">
        <v>999</v>
      </c>
      <c r="N4" s="22">
        <v>1</v>
      </c>
    </row>
    <row r="5" spans="1:14" x14ac:dyDescent="0.35">
      <c r="A5" s="22">
        <v>0</v>
      </c>
      <c r="B5" s="22">
        <v>22</v>
      </c>
      <c r="C5" s="22">
        <v>0</v>
      </c>
      <c r="D5" s="22">
        <v>2</v>
      </c>
      <c r="E5" s="22">
        <v>2</v>
      </c>
      <c r="F5" s="22" t="s">
        <v>327</v>
      </c>
      <c r="G5" s="22" t="s">
        <v>319</v>
      </c>
      <c r="H5" s="22">
        <v>1</v>
      </c>
      <c r="I5" s="22">
        <v>1</v>
      </c>
      <c r="J5" s="22">
        <v>0</v>
      </c>
      <c r="K5" s="22">
        <v>0</v>
      </c>
      <c r="L5" s="22">
        <v>0</v>
      </c>
      <c r="M5" s="22">
        <v>999</v>
      </c>
      <c r="N5" s="22">
        <v>0</v>
      </c>
    </row>
    <row r="6" spans="1:14" x14ac:dyDescent="0.35">
      <c r="A6" s="22">
        <v>0</v>
      </c>
      <c r="B6" s="22">
        <v>22</v>
      </c>
      <c r="C6" s="22">
        <v>0</v>
      </c>
      <c r="D6" s="22">
        <v>2</v>
      </c>
      <c r="E6" s="22">
        <v>2</v>
      </c>
      <c r="F6" s="22" t="s">
        <v>327</v>
      </c>
      <c r="G6" s="22" t="s">
        <v>319</v>
      </c>
      <c r="H6" s="22">
        <v>1</v>
      </c>
      <c r="I6" s="22">
        <v>1</v>
      </c>
      <c r="J6" s="22">
        <v>0</v>
      </c>
      <c r="K6" s="22">
        <v>0</v>
      </c>
      <c r="L6" s="22">
        <v>1</v>
      </c>
      <c r="M6" s="22">
        <v>999</v>
      </c>
      <c r="N6" s="22">
        <v>1</v>
      </c>
    </row>
    <row r="7" spans="1:14" x14ac:dyDescent="0.35">
      <c r="A7" s="22">
        <v>0</v>
      </c>
      <c r="B7" s="22">
        <v>22</v>
      </c>
      <c r="C7" s="22">
        <v>0</v>
      </c>
      <c r="D7" s="22">
        <v>2</v>
      </c>
      <c r="E7" s="22">
        <v>2</v>
      </c>
      <c r="F7" s="22" t="s">
        <v>327</v>
      </c>
      <c r="G7" s="22" t="s">
        <v>319</v>
      </c>
      <c r="H7" s="22">
        <v>1</v>
      </c>
      <c r="I7" s="22">
        <v>1</v>
      </c>
      <c r="J7" s="22">
        <v>0</v>
      </c>
      <c r="K7" s="22">
        <v>0</v>
      </c>
      <c r="L7" s="22">
        <v>1</v>
      </c>
      <c r="M7" s="22">
        <v>999</v>
      </c>
      <c r="N7" s="22">
        <v>0</v>
      </c>
    </row>
    <row r="8" spans="1:14" x14ac:dyDescent="0.35">
      <c r="A8" s="22">
        <v>0</v>
      </c>
      <c r="B8" s="22">
        <v>31</v>
      </c>
      <c r="C8" s="22">
        <v>1</v>
      </c>
      <c r="D8" s="22">
        <v>3</v>
      </c>
      <c r="E8" s="22">
        <v>1</v>
      </c>
      <c r="F8" s="22" t="s">
        <v>322</v>
      </c>
      <c r="G8" s="22" t="s">
        <v>318</v>
      </c>
      <c r="H8" s="22">
        <v>1</v>
      </c>
      <c r="I8" s="22">
        <v>1</v>
      </c>
      <c r="J8" s="22">
        <v>1</v>
      </c>
      <c r="K8" s="22">
        <v>0</v>
      </c>
      <c r="L8" s="22">
        <v>999</v>
      </c>
      <c r="M8" s="22">
        <v>999</v>
      </c>
      <c r="N8" s="22">
        <v>1</v>
      </c>
    </row>
    <row r="9" spans="1:14" x14ac:dyDescent="0.35">
      <c r="A9" s="22">
        <v>0</v>
      </c>
      <c r="B9" s="22">
        <v>31</v>
      </c>
      <c r="C9" s="22">
        <v>1</v>
      </c>
      <c r="D9" s="22">
        <v>3</v>
      </c>
      <c r="E9" s="22">
        <v>1</v>
      </c>
      <c r="F9" s="22" t="s">
        <v>322</v>
      </c>
      <c r="G9" s="22" t="s">
        <v>318</v>
      </c>
      <c r="H9" s="22">
        <v>1</v>
      </c>
      <c r="I9" s="22">
        <v>1</v>
      </c>
      <c r="J9" s="22">
        <v>1</v>
      </c>
      <c r="K9" s="22">
        <v>0</v>
      </c>
      <c r="L9" s="22">
        <v>999</v>
      </c>
      <c r="M9" s="22">
        <v>999</v>
      </c>
      <c r="N9" s="22">
        <v>0</v>
      </c>
    </row>
    <row r="10" spans="1:14" x14ac:dyDescent="0.35">
      <c r="A10" s="22">
        <v>0</v>
      </c>
      <c r="B10" s="22">
        <v>32</v>
      </c>
      <c r="C10" s="22">
        <v>1</v>
      </c>
      <c r="D10" s="22">
        <v>3</v>
      </c>
      <c r="E10" s="22">
        <v>2</v>
      </c>
      <c r="F10" s="22" t="s">
        <v>328</v>
      </c>
      <c r="G10" s="22" t="s">
        <v>319</v>
      </c>
      <c r="H10" s="22">
        <v>1</v>
      </c>
      <c r="I10" s="22">
        <v>1</v>
      </c>
      <c r="J10" s="22">
        <v>1</v>
      </c>
      <c r="K10" s="22">
        <v>0</v>
      </c>
      <c r="L10" s="22">
        <v>0</v>
      </c>
      <c r="M10" s="22">
        <v>999</v>
      </c>
      <c r="N10" s="22">
        <v>1</v>
      </c>
    </row>
    <row r="11" spans="1:14" x14ac:dyDescent="0.35">
      <c r="A11" s="22">
        <v>0</v>
      </c>
      <c r="B11" s="22">
        <v>32</v>
      </c>
      <c r="C11" s="22">
        <v>1</v>
      </c>
      <c r="D11" s="22">
        <v>3</v>
      </c>
      <c r="E11" s="22">
        <v>2</v>
      </c>
      <c r="F11" s="22" t="s">
        <v>328</v>
      </c>
      <c r="G11" s="22" t="s">
        <v>319</v>
      </c>
      <c r="H11" s="22">
        <v>1</v>
      </c>
      <c r="I11" s="22">
        <v>1</v>
      </c>
      <c r="J11" s="22">
        <v>1</v>
      </c>
      <c r="K11" s="22">
        <v>0</v>
      </c>
      <c r="L11" s="22">
        <v>0</v>
      </c>
      <c r="M11" s="22">
        <v>999</v>
      </c>
      <c r="N11" s="22">
        <v>0</v>
      </c>
    </row>
    <row r="12" spans="1:14" x14ac:dyDescent="0.35">
      <c r="A12" s="22">
        <v>0</v>
      </c>
      <c r="B12" s="22">
        <v>32</v>
      </c>
      <c r="C12" s="22">
        <v>1</v>
      </c>
      <c r="D12" s="22">
        <v>3</v>
      </c>
      <c r="E12" s="22">
        <v>2</v>
      </c>
      <c r="F12" s="22" t="s">
        <v>328</v>
      </c>
      <c r="G12" s="22" t="s">
        <v>319</v>
      </c>
      <c r="H12" s="22">
        <v>1</v>
      </c>
      <c r="I12" s="22">
        <v>1</v>
      </c>
      <c r="J12" s="22">
        <v>1</v>
      </c>
      <c r="K12" s="22">
        <v>0</v>
      </c>
      <c r="L12" s="22">
        <v>1</v>
      </c>
      <c r="M12" s="22">
        <v>999</v>
      </c>
      <c r="N12" s="22">
        <v>1</v>
      </c>
    </row>
    <row r="13" spans="1:14" x14ac:dyDescent="0.35">
      <c r="A13" s="22">
        <v>0</v>
      </c>
      <c r="B13" s="22">
        <v>32</v>
      </c>
      <c r="C13" s="22">
        <v>1</v>
      </c>
      <c r="D13" s="22">
        <v>3</v>
      </c>
      <c r="E13" s="22">
        <v>2</v>
      </c>
      <c r="F13" s="22" t="s">
        <v>328</v>
      </c>
      <c r="G13" s="22" t="s">
        <v>319</v>
      </c>
      <c r="H13" s="22">
        <v>1</v>
      </c>
      <c r="I13" s="22">
        <v>1</v>
      </c>
      <c r="J13" s="22">
        <v>1</v>
      </c>
      <c r="K13" s="22">
        <v>0</v>
      </c>
      <c r="L13" s="22">
        <v>1</v>
      </c>
      <c r="M13" s="22">
        <v>999</v>
      </c>
      <c r="N13" s="22">
        <v>0</v>
      </c>
    </row>
    <row r="14" spans="1:14" x14ac:dyDescent="0.35">
      <c r="A14" s="22">
        <v>0</v>
      </c>
      <c r="B14" s="22">
        <v>42</v>
      </c>
      <c r="C14" s="22">
        <v>1</v>
      </c>
      <c r="D14" s="22">
        <v>4</v>
      </c>
      <c r="E14" s="22">
        <v>2</v>
      </c>
      <c r="F14" s="22" t="s">
        <v>329</v>
      </c>
      <c r="G14" s="22" t="s">
        <v>319</v>
      </c>
      <c r="H14" s="22">
        <v>1</v>
      </c>
      <c r="I14" s="22">
        <v>1</v>
      </c>
      <c r="J14" s="22">
        <v>1</v>
      </c>
      <c r="K14" s="22">
        <v>1</v>
      </c>
      <c r="L14" s="22">
        <v>0</v>
      </c>
      <c r="M14" s="22">
        <v>999</v>
      </c>
      <c r="N14" s="22">
        <v>1</v>
      </c>
    </row>
    <row r="15" spans="1:14" x14ac:dyDescent="0.35">
      <c r="A15" s="22">
        <v>0</v>
      </c>
      <c r="B15" s="22">
        <v>42</v>
      </c>
      <c r="C15" s="22">
        <v>1</v>
      </c>
      <c r="D15" s="22">
        <v>4</v>
      </c>
      <c r="E15" s="22">
        <v>2</v>
      </c>
      <c r="F15" s="22" t="s">
        <v>329</v>
      </c>
      <c r="G15" s="22" t="s">
        <v>319</v>
      </c>
      <c r="H15" s="22">
        <v>1</v>
      </c>
      <c r="I15" s="22">
        <v>1</v>
      </c>
      <c r="J15" s="22">
        <v>1</v>
      </c>
      <c r="K15" s="22">
        <v>1</v>
      </c>
      <c r="L15" s="22">
        <v>0</v>
      </c>
      <c r="M15" s="22">
        <v>999</v>
      </c>
      <c r="N15" s="22">
        <v>0</v>
      </c>
    </row>
    <row r="16" spans="1:14" x14ac:dyDescent="0.35">
      <c r="A16" s="22">
        <v>0</v>
      </c>
      <c r="B16" s="22">
        <v>42</v>
      </c>
      <c r="C16" s="22">
        <v>1</v>
      </c>
      <c r="D16" s="22">
        <v>4</v>
      </c>
      <c r="E16" s="22">
        <v>2</v>
      </c>
      <c r="F16" s="22" t="s">
        <v>329</v>
      </c>
      <c r="G16" s="22" t="s">
        <v>319</v>
      </c>
      <c r="H16" s="22">
        <v>1</v>
      </c>
      <c r="I16" s="22">
        <v>1</v>
      </c>
      <c r="J16" s="22">
        <v>1</v>
      </c>
      <c r="K16" s="22">
        <v>1</v>
      </c>
      <c r="L16" s="22">
        <v>1</v>
      </c>
      <c r="M16" s="22">
        <v>999</v>
      </c>
      <c r="N16" s="22">
        <v>1</v>
      </c>
    </row>
    <row r="17" spans="1:14" x14ac:dyDescent="0.35">
      <c r="A17" s="22">
        <v>0</v>
      </c>
      <c r="B17" s="22">
        <v>42</v>
      </c>
      <c r="C17" s="22">
        <v>1</v>
      </c>
      <c r="D17" s="22">
        <v>4</v>
      </c>
      <c r="E17" s="22">
        <v>2</v>
      </c>
      <c r="F17" s="22" t="s">
        <v>329</v>
      </c>
      <c r="G17" s="22" t="s">
        <v>319</v>
      </c>
      <c r="H17" s="22">
        <v>1</v>
      </c>
      <c r="I17" s="22">
        <v>1</v>
      </c>
      <c r="J17" s="22">
        <v>1</v>
      </c>
      <c r="K17" s="22">
        <v>1</v>
      </c>
      <c r="L17" s="22">
        <v>1</v>
      </c>
      <c r="M17" s="22">
        <v>999</v>
      </c>
      <c r="N17" s="22">
        <v>0</v>
      </c>
    </row>
    <row r="18" spans="1:14" x14ac:dyDescent="0.35">
      <c r="A18" s="22">
        <v>1</v>
      </c>
      <c r="B18" s="22">
        <v>21</v>
      </c>
      <c r="C18" s="22">
        <v>0</v>
      </c>
      <c r="D18" s="22">
        <v>2</v>
      </c>
      <c r="E18" s="22">
        <v>1</v>
      </c>
      <c r="F18" s="22" t="s">
        <v>321</v>
      </c>
      <c r="G18" s="22" t="s">
        <v>318</v>
      </c>
      <c r="H18" s="22">
        <v>1</v>
      </c>
      <c r="I18" s="22">
        <v>1</v>
      </c>
      <c r="J18" s="22">
        <v>0</v>
      </c>
      <c r="K18" s="22">
        <v>0</v>
      </c>
      <c r="L18" s="22">
        <v>999</v>
      </c>
      <c r="M18" s="22">
        <v>999</v>
      </c>
      <c r="N18" s="22">
        <v>1</v>
      </c>
    </row>
    <row r="19" spans="1:14" x14ac:dyDescent="0.35">
      <c r="A19" s="22">
        <v>1</v>
      </c>
      <c r="B19" s="22">
        <v>21</v>
      </c>
      <c r="C19" s="22">
        <v>0</v>
      </c>
      <c r="D19" s="22">
        <v>2</v>
      </c>
      <c r="E19" s="22">
        <v>1</v>
      </c>
      <c r="F19" s="22" t="s">
        <v>321</v>
      </c>
      <c r="G19" s="22" t="s">
        <v>318</v>
      </c>
      <c r="H19" s="22">
        <v>1</v>
      </c>
      <c r="I19" s="22">
        <v>1</v>
      </c>
      <c r="J19" s="22">
        <v>0</v>
      </c>
      <c r="K19" s="22">
        <v>0</v>
      </c>
      <c r="L19" s="22">
        <v>999</v>
      </c>
      <c r="M19" s="22">
        <v>999</v>
      </c>
      <c r="N19" s="22">
        <v>0</v>
      </c>
    </row>
    <row r="20" spans="1:14" x14ac:dyDescent="0.35">
      <c r="A20" s="22">
        <v>1</v>
      </c>
      <c r="B20" s="22">
        <v>22</v>
      </c>
      <c r="C20" s="22">
        <v>0</v>
      </c>
      <c r="D20" s="22">
        <v>2</v>
      </c>
      <c r="E20" s="22">
        <v>2</v>
      </c>
      <c r="F20" s="22" t="s">
        <v>327</v>
      </c>
      <c r="G20" s="22" t="s">
        <v>319</v>
      </c>
      <c r="H20" s="22">
        <v>1</v>
      </c>
      <c r="I20" s="22">
        <v>1</v>
      </c>
      <c r="J20" s="22">
        <v>0</v>
      </c>
      <c r="K20" s="22">
        <v>0</v>
      </c>
      <c r="L20" s="22">
        <v>0</v>
      </c>
      <c r="M20" s="22">
        <v>999</v>
      </c>
      <c r="N20" s="22">
        <v>1</v>
      </c>
    </row>
    <row r="21" spans="1:14" x14ac:dyDescent="0.35">
      <c r="A21" s="22">
        <v>1</v>
      </c>
      <c r="B21" s="22">
        <v>22</v>
      </c>
      <c r="C21" s="22">
        <v>0</v>
      </c>
      <c r="D21" s="22">
        <v>2</v>
      </c>
      <c r="E21" s="22">
        <v>2</v>
      </c>
      <c r="F21" s="22" t="s">
        <v>327</v>
      </c>
      <c r="G21" s="22" t="s">
        <v>319</v>
      </c>
      <c r="H21" s="22">
        <v>1</v>
      </c>
      <c r="I21" s="22">
        <v>1</v>
      </c>
      <c r="J21" s="22">
        <v>0</v>
      </c>
      <c r="K21" s="22">
        <v>0</v>
      </c>
      <c r="L21" s="22">
        <v>0</v>
      </c>
      <c r="M21" s="22">
        <v>999</v>
      </c>
      <c r="N21" s="22">
        <v>0</v>
      </c>
    </row>
    <row r="22" spans="1:14" x14ac:dyDescent="0.35">
      <c r="A22" s="22">
        <v>1</v>
      </c>
      <c r="B22" s="22">
        <v>22</v>
      </c>
      <c r="C22" s="22">
        <v>0</v>
      </c>
      <c r="D22" s="22">
        <v>2</v>
      </c>
      <c r="E22" s="22">
        <v>2</v>
      </c>
      <c r="F22" s="22" t="s">
        <v>327</v>
      </c>
      <c r="G22" s="22" t="s">
        <v>319</v>
      </c>
      <c r="H22" s="22">
        <v>1</v>
      </c>
      <c r="I22" s="22">
        <v>1</v>
      </c>
      <c r="J22" s="22">
        <v>0</v>
      </c>
      <c r="K22" s="22">
        <v>0</v>
      </c>
      <c r="L22" s="22">
        <v>1</v>
      </c>
      <c r="M22" s="22">
        <v>999</v>
      </c>
      <c r="N22" s="22">
        <v>1</v>
      </c>
    </row>
    <row r="23" spans="1:14" x14ac:dyDescent="0.35">
      <c r="A23" s="22">
        <v>1</v>
      </c>
      <c r="B23" s="22">
        <v>22</v>
      </c>
      <c r="C23" s="22">
        <v>0</v>
      </c>
      <c r="D23" s="22">
        <v>2</v>
      </c>
      <c r="E23" s="22">
        <v>2</v>
      </c>
      <c r="F23" s="22" t="s">
        <v>327</v>
      </c>
      <c r="G23" s="22" t="s">
        <v>319</v>
      </c>
      <c r="H23" s="22">
        <v>1</v>
      </c>
      <c r="I23" s="22">
        <v>1</v>
      </c>
      <c r="J23" s="22">
        <v>0</v>
      </c>
      <c r="K23" s="22">
        <v>0</v>
      </c>
      <c r="L23" s="22">
        <v>1</v>
      </c>
      <c r="M23" s="22">
        <v>999</v>
      </c>
      <c r="N23" s="22">
        <v>0</v>
      </c>
    </row>
    <row r="24" spans="1:14" x14ac:dyDescent="0.35">
      <c r="A24" s="22">
        <v>1</v>
      </c>
      <c r="B24" s="22">
        <v>31</v>
      </c>
      <c r="C24" s="22">
        <v>1</v>
      </c>
      <c r="D24" s="22">
        <v>3</v>
      </c>
      <c r="E24" s="22">
        <v>1</v>
      </c>
      <c r="F24" s="22" t="s">
        <v>322</v>
      </c>
      <c r="G24" s="22" t="s">
        <v>318</v>
      </c>
      <c r="H24" s="22">
        <v>1</v>
      </c>
      <c r="I24" s="22">
        <v>1</v>
      </c>
      <c r="J24" s="22">
        <v>1</v>
      </c>
      <c r="K24" s="22">
        <v>0</v>
      </c>
      <c r="L24" s="22">
        <v>999</v>
      </c>
      <c r="M24" s="22">
        <v>999</v>
      </c>
      <c r="N24" s="22">
        <v>1</v>
      </c>
    </row>
    <row r="25" spans="1:14" x14ac:dyDescent="0.35">
      <c r="A25" s="22">
        <v>1</v>
      </c>
      <c r="B25" s="22">
        <v>31</v>
      </c>
      <c r="C25" s="22">
        <v>1</v>
      </c>
      <c r="D25" s="22">
        <v>3</v>
      </c>
      <c r="E25" s="22">
        <v>1</v>
      </c>
      <c r="F25" s="22" t="s">
        <v>322</v>
      </c>
      <c r="G25" s="22" t="s">
        <v>318</v>
      </c>
      <c r="H25" s="22">
        <v>1</v>
      </c>
      <c r="I25" s="22">
        <v>1</v>
      </c>
      <c r="J25" s="22">
        <v>1</v>
      </c>
      <c r="K25" s="22">
        <v>0</v>
      </c>
      <c r="L25" s="22">
        <v>999</v>
      </c>
      <c r="M25" s="22">
        <v>999</v>
      </c>
      <c r="N25" s="22">
        <v>0</v>
      </c>
    </row>
    <row r="26" spans="1:14" x14ac:dyDescent="0.35">
      <c r="A26" s="22">
        <v>1</v>
      </c>
      <c r="B26" s="22">
        <v>32</v>
      </c>
      <c r="C26" s="22">
        <v>1</v>
      </c>
      <c r="D26" s="22">
        <v>3</v>
      </c>
      <c r="E26" s="22">
        <v>2</v>
      </c>
      <c r="F26" s="22" t="s">
        <v>328</v>
      </c>
      <c r="G26" s="22" t="s">
        <v>319</v>
      </c>
      <c r="H26" s="22">
        <v>1</v>
      </c>
      <c r="I26" s="22">
        <v>1</v>
      </c>
      <c r="J26" s="22">
        <v>1</v>
      </c>
      <c r="K26" s="22">
        <v>0</v>
      </c>
      <c r="L26" s="22">
        <v>0</v>
      </c>
      <c r="M26" s="22">
        <v>999</v>
      </c>
      <c r="N26" s="22">
        <v>1</v>
      </c>
    </row>
    <row r="27" spans="1:14" x14ac:dyDescent="0.35">
      <c r="A27" s="22">
        <v>1</v>
      </c>
      <c r="B27" s="22">
        <v>32</v>
      </c>
      <c r="C27" s="22">
        <v>1</v>
      </c>
      <c r="D27" s="22">
        <v>3</v>
      </c>
      <c r="E27" s="22">
        <v>2</v>
      </c>
      <c r="F27" s="22" t="s">
        <v>328</v>
      </c>
      <c r="G27" s="22" t="s">
        <v>319</v>
      </c>
      <c r="H27" s="22">
        <v>1</v>
      </c>
      <c r="I27" s="22">
        <v>1</v>
      </c>
      <c r="J27" s="22">
        <v>1</v>
      </c>
      <c r="K27" s="22">
        <v>0</v>
      </c>
      <c r="L27" s="22">
        <v>0</v>
      </c>
      <c r="M27" s="22">
        <v>999</v>
      </c>
      <c r="N27" s="22">
        <v>0</v>
      </c>
    </row>
    <row r="28" spans="1:14" x14ac:dyDescent="0.35">
      <c r="A28" s="22">
        <v>1</v>
      </c>
      <c r="B28" s="22">
        <v>32</v>
      </c>
      <c r="C28" s="22">
        <v>1</v>
      </c>
      <c r="D28" s="22">
        <v>3</v>
      </c>
      <c r="E28" s="22">
        <v>2</v>
      </c>
      <c r="F28" s="22" t="s">
        <v>328</v>
      </c>
      <c r="G28" s="22" t="s">
        <v>319</v>
      </c>
      <c r="H28" s="22">
        <v>1</v>
      </c>
      <c r="I28" s="22">
        <v>1</v>
      </c>
      <c r="J28" s="22">
        <v>1</v>
      </c>
      <c r="K28" s="22">
        <v>0</v>
      </c>
      <c r="L28" s="22">
        <v>1</v>
      </c>
      <c r="M28" s="22">
        <v>999</v>
      </c>
      <c r="N28" s="22">
        <v>1</v>
      </c>
    </row>
    <row r="29" spans="1:14" x14ac:dyDescent="0.35">
      <c r="A29" s="22">
        <v>1</v>
      </c>
      <c r="B29" s="22">
        <v>32</v>
      </c>
      <c r="C29" s="22">
        <v>1</v>
      </c>
      <c r="D29" s="22">
        <v>3</v>
      </c>
      <c r="E29" s="22">
        <v>2</v>
      </c>
      <c r="F29" s="22" t="s">
        <v>328</v>
      </c>
      <c r="G29" s="22" t="s">
        <v>319</v>
      </c>
      <c r="H29" s="22">
        <v>1</v>
      </c>
      <c r="I29" s="22">
        <v>1</v>
      </c>
      <c r="J29" s="22">
        <v>1</v>
      </c>
      <c r="K29" s="22">
        <v>0</v>
      </c>
      <c r="L29" s="22">
        <v>1</v>
      </c>
      <c r="M29" s="22">
        <v>999</v>
      </c>
      <c r="N29" s="22">
        <v>0</v>
      </c>
    </row>
    <row r="30" spans="1:14" x14ac:dyDescent="0.35">
      <c r="A30" s="22">
        <v>1</v>
      </c>
      <c r="B30" s="22">
        <v>42</v>
      </c>
      <c r="C30" s="22">
        <v>1</v>
      </c>
      <c r="D30" s="22">
        <v>4</v>
      </c>
      <c r="E30" s="22">
        <v>2</v>
      </c>
      <c r="F30" s="22" t="s">
        <v>329</v>
      </c>
      <c r="G30" s="22" t="s">
        <v>319</v>
      </c>
      <c r="H30" s="22">
        <v>1</v>
      </c>
      <c r="I30" s="22">
        <v>1</v>
      </c>
      <c r="J30" s="22">
        <v>1</v>
      </c>
      <c r="K30" s="22">
        <v>1</v>
      </c>
      <c r="L30" s="22">
        <v>0</v>
      </c>
      <c r="M30" s="22">
        <v>999</v>
      </c>
      <c r="N30" s="22">
        <v>1</v>
      </c>
    </row>
    <row r="31" spans="1:14" x14ac:dyDescent="0.35">
      <c r="A31" s="22">
        <v>1</v>
      </c>
      <c r="B31" s="22">
        <v>42</v>
      </c>
      <c r="C31" s="22">
        <v>1</v>
      </c>
      <c r="D31" s="22">
        <v>4</v>
      </c>
      <c r="E31" s="22">
        <v>2</v>
      </c>
      <c r="F31" s="22" t="s">
        <v>329</v>
      </c>
      <c r="G31" s="22" t="s">
        <v>319</v>
      </c>
      <c r="H31" s="22">
        <v>1</v>
      </c>
      <c r="I31" s="22">
        <v>1</v>
      </c>
      <c r="J31" s="22">
        <v>1</v>
      </c>
      <c r="K31" s="22">
        <v>1</v>
      </c>
      <c r="L31" s="22">
        <v>0</v>
      </c>
      <c r="M31" s="22">
        <v>999</v>
      </c>
      <c r="N31" s="22">
        <v>0</v>
      </c>
    </row>
    <row r="32" spans="1:14" x14ac:dyDescent="0.35">
      <c r="A32" s="22">
        <v>1</v>
      </c>
      <c r="B32" s="22">
        <v>42</v>
      </c>
      <c r="C32" s="22">
        <v>1</v>
      </c>
      <c r="D32" s="22">
        <v>4</v>
      </c>
      <c r="E32" s="22">
        <v>2</v>
      </c>
      <c r="F32" s="22" t="s">
        <v>329</v>
      </c>
      <c r="G32" s="22" t="s">
        <v>319</v>
      </c>
      <c r="H32" s="22">
        <v>1</v>
      </c>
      <c r="I32" s="22">
        <v>1</v>
      </c>
      <c r="J32" s="22">
        <v>1</v>
      </c>
      <c r="K32" s="22">
        <v>1</v>
      </c>
      <c r="L32" s="22">
        <v>1</v>
      </c>
      <c r="M32" s="22">
        <v>999</v>
      </c>
      <c r="N32" s="22">
        <v>1</v>
      </c>
    </row>
    <row r="33" spans="1:14" x14ac:dyDescent="0.35">
      <c r="A33" s="22">
        <v>1</v>
      </c>
      <c r="B33" s="22">
        <v>42</v>
      </c>
      <c r="C33" s="22">
        <v>1</v>
      </c>
      <c r="D33" s="22">
        <v>4</v>
      </c>
      <c r="E33" s="22">
        <v>2</v>
      </c>
      <c r="F33" s="22" t="s">
        <v>329</v>
      </c>
      <c r="G33" s="22" t="s">
        <v>319</v>
      </c>
      <c r="H33" s="22">
        <v>1</v>
      </c>
      <c r="I33" s="22">
        <v>1</v>
      </c>
      <c r="J33" s="22">
        <v>1</v>
      </c>
      <c r="K33" s="22">
        <v>1</v>
      </c>
      <c r="L33" s="22">
        <v>1</v>
      </c>
      <c r="M33" s="22">
        <v>999</v>
      </c>
      <c r="N33" s="22">
        <v>0</v>
      </c>
    </row>
    <row r="34" spans="1:14" x14ac:dyDescent="0.35">
      <c r="A34" s="22">
        <v>0</v>
      </c>
      <c r="B34" s="22">
        <v>41</v>
      </c>
      <c r="C34" s="22">
        <v>1</v>
      </c>
      <c r="D34" s="22">
        <v>4</v>
      </c>
      <c r="E34" s="22">
        <v>1</v>
      </c>
      <c r="F34" s="22" t="s">
        <v>395</v>
      </c>
      <c r="G34" s="22" t="s">
        <v>318</v>
      </c>
      <c r="H34" s="22">
        <v>1</v>
      </c>
      <c r="I34" s="22">
        <v>1</v>
      </c>
      <c r="J34" s="22">
        <v>1</v>
      </c>
      <c r="K34" s="22">
        <v>1</v>
      </c>
      <c r="L34" s="22">
        <v>999</v>
      </c>
      <c r="M34" s="22">
        <v>999</v>
      </c>
      <c r="N34" s="22">
        <v>1</v>
      </c>
    </row>
    <row r="35" spans="1:14" x14ac:dyDescent="0.35">
      <c r="A35" s="22">
        <v>0</v>
      </c>
      <c r="B35" s="22">
        <v>41</v>
      </c>
      <c r="C35" s="22">
        <v>1</v>
      </c>
      <c r="D35" s="22">
        <v>4</v>
      </c>
      <c r="E35" s="22">
        <v>1</v>
      </c>
      <c r="F35" s="22" t="s">
        <v>395</v>
      </c>
      <c r="G35" s="22" t="s">
        <v>318</v>
      </c>
      <c r="H35" s="22">
        <v>1</v>
      </c>
      <c r="I35" s="22">
        <v>1</v>
      </c>
      <c r="J35" s="22">
        <v>1</v>
      </c>
      <c r="K35" s="22">
        <v>1</v>
      </c>
      <c r="L35" s="22">
        <v>999</v>
      </c>
      <c r="M35" s="22">
        <v>999</v>
      </c>
      <c r="N35" s="22">
        <v>0</v>
      </c>
    </row>
    <row r="36" spans="1:14" x14ac:dyDescent="0.35">
      <c r="A36" s="22">
        <v>1</v>
      </c>
      <c r="B36" s="22">
        <v>41</v>
      </c>
      <c r="C36" s="22">
        <v>1</v>
      </c>
      <c r="D36" s="22">
        <v>4</v>
      </c>
      <c r="E36" s="22">
        <v>1</v>
      </c>
      <c r="F36" s="22" t="s">
        <v>395</v>
      </c>
      <c r="G36" s="22" t="s">
        <v>318</v>
      </c>
      <c r="H36" s="22">
        <v>1</v>
      </c>
      <c r="I36" s="22">
        <v>1</v>
      </c>
      <c r="J36" s="22">
        <v>1</v>
      </c>
      <c r="K36" s="22">
        <v>1</v>
      </c>
      <c r="L36" s="22">
        <v>999</v>
      </c>
      <c r="M36" s="22">
        <v>999</v>
      </c>
      <c r="N36" s="22">
        <v>1</v>
      </c>
    </row>
    <row r="37" spans="1:14" x14ac:dyDescent="0.35">
      <c r="A37" s="22">
        <v>1</v>
      </c>
      <c r="B37" s="22">
        <v>41</v>
      </c>
      <c r="C37" s="22">
        <v>1</v>
      </c>
      <c r="D37" s="22">
        <v>4</v>
      </c>
      <c r="E37" s="22">
        <v>1</v>
      </c>
      <c r="F37" s="22" t="s">
        <v>395</v>
      </c>
      <c r="G37" s="22" t="s">
        <v>318</v>
      </c>
      <c r="H37" s="22">
        <v>1</v>
      </c>
      <c r="I37" s="22">
        <v>1</v>
      </c>
      <c r="J37" s="22">
        <v>1</v>
      </c>
      <c r="K37" s="22">
        <v>1</v>
      </c>
      <c r="L37" s="22">
        <v>999</v>
      </c>
      <c r="M37" s="22">
        <v>999</v>
      </c>
      <c r="N37" s="22">
        <v>0</v>
      </c>
    </row>
  </sheetData>
  <autoFilter ref="A1:N3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activeCell="A6" sqref="A6:XFD41"/>
    </sheetView>
  </sheetViews>
  <sheetFormatPr defaultRowHeight="14.5" x14ac:dyDescent="0.35"/>
  <sheetData>
    <row r="1" spans="1:14" x14ac:dyDescent="0.35">
      <c r="A1" s="23" t="s">
        <v>341</v>
      </c>
      <c r="B1" s="22" t="s">
        <v>315</v>
      </c>
      <c r="C1" s="22" t="s">
        <v>397</v>
      </c>
      <c r="D1" s="22" t="s">
        <v>398</v>
      </c>
      <c r="E1" s="22" t="s">
        <v>347</v>
      </c>
      <c r="F1" s="23" t="s">
        <v>316</v>
      </c>
      <c r="G1" s="23" t="s">
        <v>314</v>
      </c>
      <c r="H1" s="22" t="s">
        <v>344</v>
      </c>
      <c r="I1" s="22" t="s">
        <v>345</v>
      </c>
      <c r="J1" s="22" t="s">
        <v>351</v>
      </c>
      <c r="K1" s="22" t="s">
        <v>346</v>
      </c>
      <c r="L1" s="23" t="s">
        <v>342</v>
      </c>
      <c r="M1" s="23" t="s">
        <v>343</v>
      </c>
      <c r="N1" s="23" t="s">
        <v>320</v>
      </c>
    </row>
    <row r="2" spans="1:14" x14ac:dyDescent="0.35">
      <c r="A2" s="22">
        <v>0</v>
      </c>
      <c r="B2" s="22">
        <v>20</v>
      </c>
      <c r="C2" s="22">
        <v>0</v>
      </c>
      <c r="D2" s="22">
        <v>2</v>
      </c>
      <c r="E2" s="22">
        <v>0</v>
      </c>
      <c r="F2" s="22" t="s">
        <v>323</v>
      </c>
      <c r="G2" s="22" t="s">
        <v>317</v>
      </c>
      <c r="H2" s="22">
        <v>0</v>
      </c>
      <c r="I2" s="22">
        <v>1</v>
      </c>
      <c r="J2" s="22">
        <v>0</v>
      </c>
      <c r="K2" s="22">
        <v>0</v>
      </c>
      <c r="L2" s="22">
        <v>999</v>
      </c>
      <c r="M2" s="22">
        <v>999</v>
      </c>
      <c r="N2" s="22">
        <v>1</v>
      </c>
    </row>
    <row r="3" spans="1:14" x14ac:dyDescent="0.35">
      <c r="A3" s="22">
        <v>0</v>
      </c>
      <c r="B3" s="22">
        <v>20</v>
      </c>
      <c r="C3" s="22">
        <v>0</v>
      </c>
      <c r="D3" s="22">
        <v>2</v>
      </c>
      <c r="E3" s="22">
        <v>0</v>
      </c>
      <c r="F3" s="22" t="s">
        <v>323</v>
      </c>
      <c r="G3" s="22" t="s">
        <v>317</v>
      </c>
      <c r="H3" s="22">
        <v>0</v>
      </c>
      <c r="I3" s="22">
        <v>1</v>
      </c>
      <c r="J3" s="22">
        <v>0</v>
      </c>
      <c r="K3" s="22">
        <v>0</v>
      </c>
      <c r="L3" s="22">
        <v>999</v>
      </c>
      <c r="M3" s="22">
        <v>999</v>
      </c>
      <c r="N3" s="22">
        <v>0</v>
      </c>
    </row>
    <row r="4" spans="1:14" x14ac:dyDescent="0.35">
      <c r="A4" s="22">
        <v>0</v>
      </c>
      <c r="B4" s="22">
        <v>21</v>
      </c>
      <c r="C4" s="22">
        <v>0</v>
      </c>
      <c r="D4" s="22">
        <v>2</v>
      </c>
      <c r="E4" s="22">
        <v>1</v>
      </c>
      <c r="F4" s="22" t="s">
        <v>321</v>
      </c>
      <c r="G4" s="22" t="s">
        <v>318</v>
      </c>
      <c r="H4" s="22">
        <v>1</v>
      </c>
      <c r="I4" s="22">
        <v>1</v>
      </c>
      <c r="J4" s="22">
        <v>0</v>
      </c>
      <c r="K4" s="22">
        <v>0</v>
      </c>
      <c r="L4" s="22">
        <v>999</v>
      </c>
      <c r="M4" s="22">
        <v>999</v>
      </c>
      <c r="N4" s="22">
        <v>1</v>
      </c>
    </row>
    <row r="5" spans="1:14" x14ac:dyDescent="0.35">
      <c r="A5" s="22">
        <v>0</v>
      </c>
      <c r="B5" s="22">
        <v>21</v>
      </c>
      <c r="C5" s="22">
        <v>0</v>
      </c>
      <c r="D5" s="22">
        <v>2</v>
      </c>
      <c r="E5" s="22">
        <v>1</v>
      </c>
      <c r="F5" s="22" t="s">
        <v>321</v>
      </c>
      <c r="G5" s="22" t="s">
        <v>318</v>
      </c>
      <c r="H5" s="22">
        <v>1</v>
      </c>
      <c r="I5" s="22">
        <v>1</v>
      </c>
      <c r="J5" s="22">
        <v>0</v>
      </c>
      <c r="K5" s="22">
        <v>0</v>
      </c>
      <c r="L5" s="22">
        <v>999</v>
      </c>
      <c r="M5" s="22">
        <v>999</v>
      </c>
      <c r="N5" s="22">
        <v>0</v>
      </c>
    </row>
    <row r="6" spans="1:14" x14ac:dyDescent="0.35">
      <c r="A6" s="22">
        <v>0</v>
      </c>
      <c r="B6" s="22">
        <v>30</v>
      </c>
      <c r="C6" s="22">
        <v>1</v>
      </c>
      <c r="D6" s="22">
        <v>3</v>
      </c>
      <c r="E6" s="22">
        <v>0</v>
      </c>
      <c r="F6" s="22" t="s">
        <v>336</v>
      </c>
      <c r="G6" s="22" t="s">
        <v>317</v>
      </c>
      <c r="H6" s="22">
        <v>0</v>
      </c>
      <c r="I6" s="22">
        <v>1</v>
      </c>
      <c r="J6" s="22">
        <v>1</v>
      </c>
      <c r="K6" s="22">
        <v>0</v>
      </c>
      <c r="L6" s="22">
        <v>999</v>
      </c>
      <c r="M6" s="22">
        <v>999</v>
      </c>
      <c r="N6" s="22">
        <v>1</v>
      </c>
    </row>
    <row r="7" spans="1:14" x14ac:dyDescent="0.35">
      <c r="A7" s="22">
        <v>0</v>
      </c>
      <c r="B7" s="22">
        <v>30</v>
      </c>
      <c r="C7" s="22">
        <v>1</v>
      </c>
      <c r="D7" s="22">
        <v>3</v>
      </c>
      <c r="E7" s="22">
        <v>0</v>
      </c>
      <c r="F7" s="22" t="s">
        <v>336</v>
      </c>
      <c r="G7" s="22" t="s">
        <v>317</v>
      </c>
      <c r="H7" s="22">
        <v>0</v>
      </c>
      <c r="I7" s="22">
        <v>1</v>
      </c>
      <c r="J7" s="22">
        <v>1</v>
      </c>
      <c r="K7" s="22">
        <v>0</v>
      </c>
      <c r="L7" s="22">
        <v>999</v>
      </c>
      <c r="M7" s="22">
        <v>999</v>
      </c>
      <c r="N7" s="22">
        <v>0</v>
      </c>
    </row>
    <row r="8" spans="1:14" x14ac:dyDescent="0.35">
      <c r="A8" s="22">
        <v>0</v>
      </c>
      <c r="B8" s="22">
        <v>31</v>
      </c>
      <c r="C8" s="22">
        <v>1</v>
      </c>
      <c r="D8" s="22">
        <v>3</v>
      </c>
      <c r="E8" s="22">
        <v>1</v>
      </c>
      <c r="F8" s="22" t="s">
        <v>322</v>
      </c>
      <c r="G8" s="22" t="s">
        <v>318</v>
      </c>
      <c r="H8" s="22">
        <v>1</v>
      </c>
      <c r="I8" s="22">
        <v>1</v>
      </c>
      <c r="J8" s="22">
        <v>1</v>
      </c>
      <c r="K8" s="22">
        <v>0</v>
      </c>
      <c r="L8" s="22">
        <v>999</v>
      </c>
      <c r="M8" s="22">
        <v>999</v>
      </c>
      <c r="N8" s="22">
        <v>1</v>
      </c>
    </row>
    <row r="9" spans="1:14" x14ac:dyDescent="0.35">
      <c r="A9" s="22">
        <v>0</v>
      </c>
      <c r="B9" s="22">
        <v>31</v>
      </c>
      <c r="C9" s="22">
        <v>1</v>
      </c>
      <c r="D9" s="22">
        <v>3</v>
      </c>
      <c r="E9" s="22">
        <v>1</v>
      </c>
      <c r="F9" s="22" t="s">
        <v>322</v>
      </c>
      <c r="G9" s="22" t="s">
        <v>318</v>
      </c>
      <c r="H9" s="22">
        <v>1</v>
      </c>
      <c r="I9" s="22">
        <v>1</v>
      </c>
      <c r="J9" s="22">
        <v>1</v>
      </c>
      <c r="K9" s="22">
        <v>0</v>
      </c>
      <c r="L9" s="22">
        <v>999</v>
      </c>
      <c r="M9" s="22">
        <v>999</v>
      </c>
      <c r="N9" s="22">
        <v>0</v>
      </c>
    </row>
    <row r="10" spans="1:14" x14ac:dyDescent="0.35">
      <c r="A10" s="22">
        <v>1</v>
      </c>
      <c r="B10" s="22">
        <v>20</v>
      </c>
      <c r="C10" s="22">
        <v>0</v>
      </c>
      <c r="D10" s="22">
        <v>2</v>
      </c>
      <c r="E10" s="22">
        <v>0</v>
      </c>
      <c r="F10" s="22" t="s">
        <v>323</v>
      </c>
      <c r="G10" s="22" t="s">
        <v>317</v>
      </c>
      <c r="H10" s="22">
        <v>0</v>
      </c>
      <c r="I10" s="22">
        <v>1</v>
      </c>
      <c r="J10" s="22">
        <v>0</v>
      </c>
      <c r="K10" s="22">
        <v>0</v>
      </c>
      <c r="L10" s="22">
        <v>999</v>
      </c>
      <c r="M10" s="22">
        <v>999</v>
      </c>
      <c r="N10" s="22">
        <v>1</v>
      </c>
    </row>
    <row r="11" spans="1:14" x14ac:dyDescent="0.35">
      <c r="A11" s="22">
        <v>1</v>
      </c>
      <c r="B11" s="22">
        <v>20</v>
      </c>
      <c r="C11" s="22">
        <v>0</v>
      </c>
      <c r="D11" s="22">
        <v>2</v>
      </c>
      <c r="E11" s="22">
        <v>0</v>
      </c>
      <c r="F11" s="22" t="s">
        <v>323</v>
      </c>
      <c r="G11" s="22" t="s">
        <v>317</v>
      </c>
      <c r="H11" s="22">
        <v>0</v>
      </c>
      <c r="I11" s="22">
        <v>1</v>
      </c>
      <c r="J11" s="22">
        <v>0</v>
      </c>
      <c r="K11" s="22">
        <v>0</v>
      </c>
      <c r="L11" s="22">
        <v>999</v>
      </c>
      <c r="M11" s="22">
        <v>999</v>
      </c>
      <c r="N11" s="22">
        <v>0</v>
      </c>
    </row>
    <row r="12" spans="1:14" x14ac:dyDescent="0.35">
      <c r="A12" s="22">
        <v>1</v>
      </c>
      <c r="B12" s="22">
        <v>21</v>
      </c>
      <c r="C12" s="22">
        <v>0</v>
      </c>
      <c r="D12" s="22">
        <v>2</v>
      </c>
      <c r="E12" s="22">
        <v>1</v>
      </c>
      <c r="F12" s="22" t="s">
        <v>321</v>
      </c>
      <c r="G12" s="22" t="s">
        <v>318</v>
      </c>
      <c r="H12" s="22">
        <v>1</v>
      </c>
      <c r="I12" s="22">
        <v>1</v>
      </c>
      <c r="J12" s="22">
        <v>0</v>
      </c>
      <c r="K12" s="22">
        <v>0</v>
      </c>
      <c r="L12" s="22">
        <v>999</v>
      </c>
      <c r="M12" s="22">
        <v>999</v>
      </c>
      <c r="N12" s="22">
        <v>1</v>
      </c>
    </row>
    <row r="13" spans="1:14" x14ac:dyDescent="0.35">
      <c r="A13" s="22">
        <v>1</v>
      </c>
      <c r="B13" s="22">
        <v>21</v>
      </c>
      <c r="C13" s="22">
        <v>0</v>
      </c>
      <c r="D13" s="22">
        <v>2</v>
      </c>
      <c r="E13" s="22">
        <v>1</v>
      </c>
      <c r="F13" s="22" t="s">
        <v>321</v>
      </c>
      <c r="G13" s="22" t="s">
        <v>318</v>
      </c>
      <c r="H13" s="22">
        <v>1</v>
      </c>
      <c r="I13" s="22">
        <v>1</v>
      </c>
      <c r="J13" s="22">
        <v>0</v>
      </c>
      <c r="K13" s="22">
        <v>0</v>
      </c>
      <c r="L13" s="22">
        <v>999</v>
      </c>
      <c r="M13" s="22">
        <v>999</v>
      </c>
      <c r="N13" s="22">
        <v>0</v>
      </c>
    </row>
    <row r="14" spans="1:14" x14ac:dyDescent="0.35">
      <c r="A14" s="22">
        <v>1</v>
      </c>
      <c r="B14" s="22">
        <v>30</v>
      </c>
      <c r="C14" s="22">
        <v>1</v>
      </c>
      <c r="D14" s="22">
        <v>3</v>
      </c>
      <c r="E14" s="22">
        <v>0</v>
      </c>
      <c r="F14" s="22" t="s">
        <v>336</v>
      </c>
      <c r="G14" s="22" t="s">
        <v>317</v>
      </c>
      <c r="H14" s="22">
        <v>0</v>
      </c>
      <c r="I14" s="22">
        <v>1</v>
      </c>
      <c r="J14" s="22">
        <v>1</v>
      </c>
      <c r="K14" s="22">
        <v>0</v>
      </c>
      <c r="L14" s="22">
        <v>999</v>
      </c>
      <c r="M14" s="22">
        <v>999</v>
      </c>
      <c r="N14" s="22">
        <v>1</v>
      </c>
    </row>
    <row r="15" spans="1:14" x14ac:dyDescent="0.35">
      <c r="A15" s="22">
        <v>1</v>
      </c>
      <c r="B15" s="22">
        <v>30</v>
      </c>
      <c r="C15" s="22">
        <v>1</v>
      </c>
      <c r="D15" s="22">
        <v>3</v>
      </c>
      <c r="E15" s="22">
        <v>0</v>
      </c>
      <c r="F15" s="22" t="s">
        <v>336</v>
      </c>
      <c r="G15" s="22" t="s">
        <v>317</v>
      </c>
      <c r="H15" s="22">
        <v>0</v>
      </c>
      <c r="I15" s="22">
        <v>1</v>
      </c>
      <c r="J15" s="22">
        <v>1</v>
      </c>
      <c r="K15" s="22">
        <v>0</v>
      </c>
      <c r="L15" s="22">
        <v>999</v>
      </c>
      <c r="M15" s="22">
        <v>999</v>
      </c>
      <c r="N15" s="22">
        <v>0</v>
      </c>
    </row>
    <row r="16" spans="1:14" x14ac:dyDescent="0.35">
      <c r="A16" s="22">
        <v>1</v>
      </c>
      <c r="B16" s="22">
        <v>31</v>
      </c>
      <c r="C16" s="22">
        <v>1</v>
      </c>
      <c r="D16" s="22">
        <v>3</v>
      </c>
      <c r="E16" s="22">
        <v>1</v>
      </c>
      <c r="F16" s="22" t="s">
        <v>322</v>
      </c>
      <c r="G16" s="22" t="s">
        <v>318</v>
      </c>
      <c r="H16" s="22">
        <v>1</v>
      </c>
      <c r="I16" s="22">
        <v>1</v>
      </c>
      <c r="J16" s="22">
        <v>1</v>
      </c>
      <c r="K16" s="22">
        <v>0</v>
      </c>
      <c r="L16" s="22">
        <v>999</v>
      </c>
      <c r="M16" s="22">
        <v>999</v>
      </c>
      <c r="N16" s="22">
        <v>1</v>
      </c>
    </row>
    <row r="17" spans="1:14" x14ac:dyDescent="0.35">
      <c r="A17" s="22">
        <v>1</v>
      </c>
      <c r="B17" s="22">
        <v>31</v>
      </c>
      <c r="C17" s="22">
        <v>1</v>
      </c>
      <c r="D17" s="22">
        <v>3</v>
      </c>
      <c r="E17" s="22">
        <v>1</v>
      </c>
      <c r="F17" s="22" t="s">
        <v>322</v>
      </c>
      <c r="G17" s="22" t="s">
        <v>318</v>
      </c>
      <c r="H17" s="22">
        <v>1</v>
      </c>
      <c r="I17" s="22">
        <v>1</v>
      </c>
      <c r="J17" s="22">
        <v>1</v>
      </c>
      <c r="K17" s="22">
        <v>0</v>
      </c>
      <c r="L17" s="22">
        <v>999</v>
      </c>
      <c r="M17" s="22">
        <v>999</v>
      </c>
      <c r="N17" s="22">
        <v>0</v>
      </c>
    </row>
    <row r="18" spans="1:14" x14ac:dyDescent="0.35">
      <c r="A18" s="22">
        <v>0</v>
      </c>
      <c r="B18" s="22">
        <v>41</v>
      </c>
      <c r="C18" s="22">
        <v>1</v>
      </c>
      <c r="D18" s="22">
        <v>4</v>
      </c>
      <c r="E18" s="22">
        <v>1</v>
      </c>
      <c r="F18" s="22" t="s">
        <v>395</v>
      </c>
      <c r="G18" s="22" t="s">
        <v>318</v>
      </c>
      <c r="H18" s="22">
        <v>1</v>
      </c>
      <c r="I18" s="22">
        <v>1</v>
      </c>
      <c r="J18" s="22">
        <v>1</v>
      </c>
      <c r="K18" s="22">
        <v>1</v>
      </c>
      <c r="L18" s="22">
        <v>999</v>
      </c>
      <c r="M18" s="22">
        <v>999</v>
      </c>
      <c r="N18" s="22">
        <v>1</v>
      </c>
    </row>
    <row r="19" spans="1:14" x14ac:dyDescent="0.35">
      <c r="A19" s="22">
        <v>0</v>
      </c>
      <c r="B19" s="22">
        <v>41</v>
      </c>
      <c r="C19" s="22">
        <v>1</v>
      </c>
      <c r="D19" s="22">
        <v>4</v>
      </c>
      <c r="E19" s="22">
        <v>1</v>
      </c>
      <c r="F19" s="22" t="s">
        <v>395</v>
      </c>
      <c r="G19" s="22" t="s">
        <v>318</v>
      </c>
      <c r="H19" s="22">
        <v>1</v>
      </c>
      <c r="I19" s="22">
        <v>1</v>
      </c>
      <c r="J19" s="22">
        <v>1</v>
      </c>
      <c r="K19" s="22">
        <v>1</v>
      </c>
      <c r="L19" s="22">
        <v>999</v>
      </c>
      <c r="M19" s="22">
        <v>999</v>
      </c>
      <c r="N19" s="22">
        <v>0</v>
      </c>
    </row>
    <row r="20" spans="1:14" x14ac:dyDescent="0.35">
      <c r="A20" s="22">
        <v>1</v>
      </c>
      <c r="B20" s="22">
        <v>41</v>
      </c>
      <c r="C20" s="22">
        <v>1</v>
      </c>
      <c r="D20" s="22">
        <v>4</v>
      </c>
      <c r="E20" s="22">
        <v>1</v>
      </c>
      <c r="F20" s="22" t="s">
        <v>395</v>
      </c>
      <c r="G20" s="22" t="s">
        <v>318</v>
      </c>
      <c r="H20" s="22">
        <v>1</v>
      </c>
      <c r="I20" s="22">
        <v>1</v>
      </c>
      <c r="J20" s="22">
        <v>1</v>
      </c>
      <c r="K20" s="22">
        <v>1</v>
      </c>
      <c r="L20" s="22">
        <v>999</v>
      </c>
      <c r="M20" s="22">
        <v>999</v>
      </c>
      <c r="N20" s="22">
        <v>1</v>
      </c>
    </row>
    <row r="21" spans="1:14" x14ac:dyDescent="0.35">
      <c r="A21" s="22">
        <v>1</v>
      </c>
      <c r="B21" s="22">
        <v>41</v>
      </c>
      <c r="C21" s="22">
        <v>1</v>
      </c>
      <c r="D21" s="22">
        <v>4</v>
      </c>
      <c r="E21" s="22">
        <v>1</v>
      </c>
      <c r="F21" s="22" t="s">
        <v>395</v>
      </c>
      <c r="G21" s="22" t="s">
        <v>318</v>
      </c>
      <c r="H21" s="22">
        <v>1</v>
      </c>
      <c r="I21" s="22">
        <v>1</v>
      </c>
      <c r="J21" s="22">
        <v>1</v>
      </c>
      <c r="K21" s="22">
        <v>1</v>
      </c>
      <c r="L21" s="22">
        <v>999</v>
      </c>
      <c r="M21" s="22">
        <v>999</v>
      </c>
      <c r="N21" s="22">
        <v>0</v>
      </c>
    </row>
  </sheetData>
  <autoFilter ref="A1:N2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68" workbookViewId="0">
      <selection activeCell="A2" sqref="A2:XFD93"/>
    </sheetView>
  </sheetViews>
  <sheetFormatPr defaultRowHeight="14.5" x14ac:dyDescent="0.35"/>
  <cols>
    <col min="1" max="1" width="13.1796875" style="22" customWidth="1"/>
    <col min="2" max="5" width="9.453125" style="22" customWidth="1"/>
    <col min="6" max="6" width="19.90625" style="22" customWidth="1"/>
    <col min="7" max="7" width="10.453125" style="22" customWidth="1"/>
    <col min="8" max="11" width="9.453125" style="22" customWidth="1"/>
    <col min="12" max="13" width="8.7265625" style="22"/>
    <col min="14" max="14" width="12.6328125" style="22" customWidth="1"/>
  </cols>
  <sheetData>
    <row r="1" spans="1:14" x14ac:dyDescent="0.35">
      <c r="A1" s="23" t="s">
        <v>341</v>
      </c>
      <c r="B1" s="22" t="s">
        <v>315</v>
      </c>
      <c r="C1" s="22" t="s">
        <v>397</v>
      </c>
      <c r="D1" s="22" t="s">
        <v>398</v>
      </c>
      <c r="E1" s="22" t="s">
        <v>347</v>
      </c>
      <c r="F1" s="23" t="s">
        <v>316</v>
      </c>
      <c r="G1" s="23" t="s">
        <v>314</v>
      </c>
      <c r="H1" s="22" t="s">
        <v>344</v>
      </c>
      <c r="I1" s="22" t="s">
        <v>345</v>
      </c>
      <c r="J1" s="22" t="s">
        <v>351</v>
      </c>
      <c r="K1" s="22" t="s">
        <v>346</v>
      </c>
      <c r="L1" s="23" t="s">
        <v>342</v>
      </c>
      <c r="M1" s="23" t="s">
        <v>343</v>
      </c>
      <c r="N1" s="23" t="s">
        <v>320</v>
      </c>
    </row>
    <row r="2" spans="1:14" x14ac:dyDescent="0.35">
      <c r="A2" s="22">
        <v>0</v>
      </c>
      <c r="B2" s="22">
        <v>30</v>
      </c>
      <c r="C2" s="22">
        <v>1</v>
      </c>
      <c r="D2" s="22">
        <v>3</v>
      </c>
      <c r="E2" s="22">
        <v>0</v>
      </c>
      <c r="F2" s="22" t="s">
        <v>336</v>
      </c>
      <c r="G2" s="22" t="s">
        <v>317</v>
      </c>
      <c r="H2" s="22">
        <v>0</v>
      </c>
      <c r="I2" s="22">
        <v>1</v>
      </c>
      <c r="J2" s="22">
        <v>1</v>
      </c>
      <c r="K2" s="22">
        <v>0</v>
      </c>
      <c r="L2" s="22">
        <v>999</v>
      </c>
      <c r="M2" s="22">
        <v>999</v>
      </c>
      <c r="N2" s="22">
        <v>1</v>
      </c>
    </row>
    <row r="3" spans="1:14" x14ac:dyDescent="0.35">
      <c r="A3" s="22">
        <v>0</v>
      </c>
      <c r="B3" s="22">
        <v>30</v>
      </c>
      <c r="C3" s="22">
        <v>1</v>
      </c>
      <c r="D3" s="22">
        <v>3</v>
      </c>
      <c r="E3" s="22">
        <v>0</v>
      </c>
      <c r="F3" s="22" t="s">
        <v>336</v>
      </c>
      <c r="G3" s="22" t="s">
        <v>317</v>
      </c>
      <c r="H3" s="22">
        <v>0</v>
      </c>
      <c r="I3" s="22">
        <v>1</v>
      </c>
      <c r="J3" s="22">
        <v>1</v>
      </c>
      <c r="K3" s="22">
        <v>0</v>
      </c>
      <c r="L3" s="22">
        <v>999</v>
      </c>
      <c r="M3" s="22">
        <v>999</v>
      </c>
      <c r="N3" s="22">
        <v>0</v>
      </c>
    </row>
    <row r="4" spans="1:14" x14ac:dyDescent="0.35">
      <c r="A4" s="22">
        <v>0</v>
      </c>
      <c r="B4" s="22">
        <v>31</v>
      </c>
      <c r="C4" s="22">
        <v>1</v>
      </c>
      <c r="D4" s="22">
        <v>3</v>
      </c>
      <c r="E4" s="22">
        <v>1</v>
      </c>
      <c r="F4" s="22" t="s">
        <v>322</v>
      </c>
      <c r="G4" s="22" t="s">
        <v>318</v>
      </c>
      <c r="H4" s="22">
        <v>1</v>
      </c>
      <c r="I4" s="22">
        <v>1</v>
      </c>
      <c r="J4" s="22">
        <v>1</v>
      </c>
      <c r="K4" s="22">
        <v>0</v>
      </c>
      <c r="L4" s="22">
        <v>999</v>
      </c>
      <c r="M4" s="22">
        <v>999</v>
      </c>
      <c r="N4" s="22">
        <v>1</v>
      </c>
    </row>
    <row r="5" spans="1:14" x14ac:dyDescent="0.35">
      <c r="A5" s="22">
        <v>0</v>
      </c>
      <c r="B5" s="22">
        <v>31</v>
      </c>
      <c r="C5" s="22">
        <v>1</v>
      </c>
      <c r="D5" s="22">
        <v>3</v>
      </c>
      <c r="E5" s="22">
        <v>1</v>
      </c>
      <c r="F5" s="22" t="s">
        <v>322</v>
      </c>
      <c r="G5" s="22" t="s">
        <v>318</v>
      </c>
      <c r="H5" s="22">
        <v>1</v>
      </c>
      <c r="I5" s="22">
        <v>1</v>
      </c>
      <c r="J5" s="22">
        <v>1</v>
      </c>
      <c r="K5" s="22">
        <v>0</v>
      </c>
      <c r="L5" s="22">
        <v>999</v>
      </c>
      <c r="M5" s="22">
        <v>999</v>
      </c>
      <c r="N5" s="22">
        <v>0</v>
      </c>
    </row>
    <row r="6" spans="1:14" x14ac:dyDescent="0.35">
      <c r="A6" s="22">
        <v>0</v>
      </c>
      <c r="B6" s="22">
        <v>32</v>
      </c>
      <c r="C6" s="22">
        <v>1</v>
      </c>
      <c r="D6" s="22">
        <v>3</v>
      </c>
      <c r="E6" s="22">
        <v>2</v>
      </c>
      <c r="F6" s="22" t="s">
        <v>328</v>
      </c>
      <c r="G6" s="22" t="s">
        <v>319</v>
      </c>
      <c r="H6" s="22">
        <v>1</v>
      </c>
      <c r="I6" s="22">
        <v>1</v>
      </c>
      <c r="J6" s="22">
        <v>1</v>
      </c>
      <c r="K6" s="22">
        <v>0</v>
      </c>
      <c r="L6" s="22">
        <v>0</v>
      </c>
      <c r="M6" s="22">
        <v>999</v>
      </c>
      <c r="N6" s="22">
        <v>1</v>
      </c>
    </row>
    <row r="7" spans="1:14" x14ac:dyDescent="0.35">
      <c r="A7" s="22">
        <v>0</v>
      </c>
      <c r="B7" s="22">
        <v>32</v>
      </c>
      <c r="C7" s="22">
        <v>1</v>
      </c>
      <c r="D7" s="22">
        <v>3</v>
      </c>
      <c r="E7" s="22">
        <v>2</v>
      </c>
      <c r="F7" s="22" t="s">
        <v>328</v>
      </c>
      <c r="G7" s="22" t="s">
        <v>319</v>
      </c>
      <c r="H7" s="22">
        <v>1</v>
      </c>
      <c r="I7" s="22">
        <v>1</v>
      </c>
      <c r="J7" s="22">
        <v>1</v>
      </c>
      <c r="K7" s="22">
        <v>0</v>
      </c>
      <c r="L7" s="22">
        <v>0</v>
      </c>
      <c r="M7" s="22">
        <v>999</v>
      </c>
      <c r="N7" s="22">
        <v>0</v>
      </c>
    </row>
    <row r="8" spans="1:14" x14ac:dyDescent="0.35">
      <c r="A8" s="22">
        <v>0</v>
      </c>
      <c r="B8" s="22">
        <v>32</v>
      </c>
      <c r="C8" s="22">
        <v>1</v>
      </c>
      <c r="D8" s="22">
        <v>3</v>
      </c>
      <c r="E8" s="22">
        <v>2</v>
      </c>
      <c r="F8" s="22" t="s">
        <v>328</v>
      </c>
      <c r="G8" s="22" t="s">
        <v>319</v>
      </c>
      <c r="H8" s="22">
        <v>1</v>
      </c>
      <c r="I8" s="22">
        <v>1</v>
      </c>
      <c r="J8" s="22">
        <v>1</v>
      </c>
      <c r="K8" s="22">
        <v>0</v>
      </c>
      <c r="L8" s="22">
        <v>1</v>
      </c>
      <c r="M8" s="22">
        <v>999</v>
      </c>
      <c r="N8" s="22">
        <v>1</v>
      </c>
    </row>
    <row r="9" spans="1:14" x14ac:dyDescent="0.35">
      <c r="A9" s="22">
        <v>0</v>
      </c>
      <c r="B9" s="22">
        <v>32</v>
      </c>
      <c r="C9" s="22">
        <v>1</v>
      </c>
      <c r="D9" s="22">
        <v>3</v>
      </c>
      <c r="E9" s="22">
        <v>2</v>
      </c>
      <c r="F9" s="22" t="s">
        <v>328</v>
      </c>
      <c r="G9" s="22" t="s">
        <v>319</v>
      </c>
      <c r="H9" s="22">
        <v>1</v>
      </c>
      <c r="I9" s="22">
        <v>1</v>
      </c>
      <c r="J9" s="22">
        <v>1</v>
      </c>
      <c r="K9" s="22">
        <v>0</v>
      </c>
      <c r="L9" s="22">
        <v>1</v>
      </c>
      <c r="M9" s="22">
        <v>999</v>
      </c>
      <c r="N9" s="22">
        <v>0</v>
      </c>
    </row>
    <row r="10" spans="1:14" x14ac:dyDescent="0.35">
      <c r="A10" s="22">
        <v>0</v>
      </c>
      <c r="B10" s="22">
        <v>33</v>
      </c>
      <c r="C10" s="22">
        <v>1</v>
      </c>
      <c r="D10" s="22">
        <v>3</v>
      </c>
      <c r="E10" s="22">
        <v>3</v>
      </c>
      <c r="F10" s="22" t="s">
        <v>325</v>
      </c>
      <c r="G10" s="22" t="s">
        <v>319</v>
      </c>
      <c r="H10" s="22">
        <v>1</v>
      </c>
      <c r="I10" s="22">
        <v>1</v>
      </c>
      <c r="J10" s="22">
        <v>1</v>
      </c>
      <c r="K10" s="22">
        <v>0</v>
      </c>
      <c r="L10" s="22">
        <v>999</v>
      </c>
      <c r="M10" s="22">
        <v>0</v>
      </c>
      <c r="N10" s="22">
        <v>1</v>
      </c>
    </row>
    <row r="11" spans="1:14" x14ac:dyDescent="0.35">
      <c r="A11" s="22">
        <v>0</v>
      </c>
      <c r="B11" s="22">
        <v>33</v>
      </c>
      <c r="C11" s="22">
        <v>1</v>
      </c>
      <c r="D11" s="22">
        <v>3</v>
      </c>
      <c r="E11" s="22">
        <v>3</v>
      </c>
      <c r="F11" s="22" t="s">
        <v>325</v>
      </c>
      <c r="G11" s="22" t="s">
        <v>319</v>
      </c>
      <c r="H11" s="22">
        <v>1</v>
      </c>
      <c r="I11" s="22">
        <v>1</v>
      </c>
      <c r="J11" s="22">
        <v>1</v>
      </c>
      <c r="K11" s="22">
        <v>0</v>
      </c>
      <c r="L11" s="22">
        <v>999</v>
      </c>
      <c r="M11" s="22">
        <v>0</v>
      </c>
      <c r="N11" s="22">
        <v>0</v>
      </c>
    </row>
    <row r="12" spans="1:14" x14ac:dyDescent="0.35">
      <c r="A12" s="22">
        <v>0</v>
      </c>
      <c r="B12" s="22">
        <v>33</v>
      </c>
      <c r="C12" s="22">
        <v>1</v>
      </c>
      <c r="D12" s="22">
        <v>3</v>
      </c>
      <c r="E12" s="22">
        <v>3</v>
      </c>
      <c r="F12" s="22" t="s">
        <v>325</v>
      </c>
      <c r="G12" s="22" t="s">
        <v>319</v>
      </c>
      <c r="H12" s="22">
        <v>1</v>
      </c>
      <c r="I12" s="22">
        <v>1</v>
      </c>
      <c r="J12" s="22">
        <v>1</v>
      </c>
      <c r="K12" s="22">
        <v>0</v>
      </c>
      <c r="L12" s="22">
        <v>999</v>
      </c>
      <c r="M12" s="22">
        <v>1</v>
      </c>
      <c r="N12" s="22">
        <v>1</v>
      </c>
    </row>
    <row r="13" spans="1:14" x14ac:dyDescent="0.35">
      <c r="A13" s="22">
        <v>0</v>
      </c>
      <c r="B13" s="22">
        <v>33</v>
      </c>
      <c r="C13" s="22">
        <v>1</v>
      </c>
      <c r="D13" s="22">
        <v>3</v>
      </c>
      <c r="E13" s="22">
        <v>3</v>
      </c>
      <c r="F13" s="22" t="s">
        <v>325</v>
      </c>
      <c r="G13" s="22" t="s">
        <v>319</v>
      </c>
      <c r="H13" s="22">
        <v>1</v>
      </c>
      <c r="I13" s="22">
        <v>1</v>
      </c>
      <c r="J13" s="22">
        <v>1</v>
      </c>
      <c r="K13" s="22">
        <v>0</v>
      </c>
      <c r="L13" s="22">
        <v>999</v>
      </c>
      <c r="M13" s="22">
        <v>1</v>
      </c>
      <c r="N13" s="22">
        <v>0</v>
      </c>
    </row>
    <row r="14" spans="1:14" x14ac:dyDescent="0.35">
      <c r="A14" s="22">
        <v>0</v>
      </c>
      <c r="B14" s="22">
        <v>34</v>
      </c>
      <c r="C14" s="22">
        <v>1</v>
      </c>
      <c r="D14" s="22">
        <v>3</v>
      </c>
      <c r="E14" s="22">
        <v>4</v>
      </c>
      <c r="F14" s="22" t="s">
        <v>334</v>
      </c>
      <c r="G14" s="22" t="s">
        <v>319</v>
      </c>
      <c r="H14" s="22">
        <v>1</v>
      </c>
      <c r="I14" s="22">
        <v>1</v>
      </c>
      <c r="J14" s="22">
        <v>1</v>
      </c>
      <c r="K14" s="22">
        <v>0</v>
      </c>
      <c r="L14" s="22">
        <v>0</v>
      </c>
      <c r="M14" s="22">
        <v>999</v>
      </c>
      <c r="N14" s="22">
        <v>1</v>
      </c>
    </row>
    <row r="15" spans="1:14" x14ac:dyDescent="0.35">
      <c r="A15" s="22">
        <v>0</v>
      </c>
      <c r="B15" s="22">
        <v>34</v>
      </c>
      <c r="C15" s="22">
        <v>1</v>
      </c>
      <c r="D15" s="22">
        <v>3</v>
      </c>
      <c r="E15" s="22">
        <v>4</v>
      </c>
      <c r="F15" s="22" t="s">
        <v>334</v>
      </c>
      <c r="G15" s="22" t="s">
        <v>319</v>
      </c>
      <c r="H15" s="22">
        <v>1</v>
      </c>
      <c r="I15" s="22">
        <v>1</v>
      </c>
      <c r="J15" s="22">
        <v>1</v>
      </c>
      <c r="K15" s="22">
        <v>0</v>
      </c>
      <c r="L15" s="22">
        <v>0</v>
      </c>
      <c r="M15" s="22">
        <v>999</v>
      </c>
      <c r="N15" s="22">
        <v>0</v>
      </c>
    </row>
    <row r="16" spans="1:14" x14ac:dyDescent="0.35">
      <c r="A16" s="22">
        <v>0</v>
      </c>
      <c r="B16" s="22">
        <v>34</v>
      </c>
      <c r="C16" s="22">
        <v>1</v>
      </c>
      <c r="D16" s="22">
        <v>3</v>
      </c>
      <c r="E16" s="22">
        <v>4</v>
      </c>
      <c r="F16" s="22" t="s">
        <v>334</v>
      </c>
      <c r="G16" s="22" t="s">
        <v>319</v>
      </c>
      <c r="H16" s="22">
        <v>1</v>
      </c>
      <c r="I16" s="22">
        <v>1</v>
      </c>
      <c r="J16" s="22">
        <v>1</v>
      </c>
      <c r="K16" s="22">
        <v>0</v>
      </c>
      <c r="L16" s="22">
        <v>1</v>
      </c>
      <c r="M16" s="22">
        <v>0</v>
      </c>
      <c r="N16" s="22">
        <v>1</v>
      </c>
    </row>
    <row r="17" spans="1:14" x14ac:dyDescent="0.35">
      <c r="A17" s="22">
        <v>0</v>
      </c>
      <c r="B17" s="22">
        <v>34</v>
      </c>
      <c r="C17" s="22">
        <v>1</v>
      </c>
      <c r="D17" s="22">
        <v>3</v>
      </c>
      <c r="E17" s="22">
        <v>4</v>
      </c>
      <c r="F17" s="22" t="s">
        <v>334</v>
      </c>
      <c r="G17" s="22" t="s">
        <v>319</v>
      </c>
      <c r="H17" s="22">
        <v>1</v>
      </c>
      <c r="I17" s="22">
        <v>1</v>
      </c>
      <c r="J17" s="22">
        <v>1</v>
      </c>
      <c r="K17" s="22">
        <v>0</v>
      </c>
      <c r="L17" s="22">
        <v>1</v>
      </c>
      <c r="M17" s="22">
        <v>0</v>
      </c>
      <c r="N17" s="22">
        <v>0</v>
      </c>
    </row>
    <row r="18" spans="1:14" x14ac:dyDescent="0.35">
      <c r="A18" s="22">
        <v>0</v>
      </c>
      <c r="B18" s="22">
        <v>34</v>
      </c>
      <c r="C18" s="22">
        <v>1</v>
      </c>
      <c r="D18" s="22">
        <v>3</v>
      </c>
      <c r="E18" s="22">
        <v>4</v>
      </c>
      <c r="F18" s="22" t="s">
        <v>334</v>
      </c>
      <c r="G18" s="22" t="s">
        <v>319</v>
      </c>
      <c r="H18" s="22">
        <v>1</v>
      </c>
      <c r="I18" s="22">
        <v>1</v>
      </c>
      <c r="J18" s="22">
        <v>1</v>
      </c>
      <c r="K18" s="22">
        <v>0</v>
      </c>
      <c r="L18" s="22">
        <v>1</v>
      </c>
      <c r="M18" s="22">
        <v>1</v>
      </c>
      <c r="N18" s="22">
        <v>1</v>
      </c>
    </row>
    <row r="19" spans="1:14" x14ac:dyDescent="0.35">
      <c r="A19" s="22">
        <v>0</v>
      </c>
      <c r="B19" s="22">
        <v>34</v>
      </c>
      <c r="C19" s="22">
        <v>1</v>
      </c>
      <c r="D19" s="22">
        <v>3</v>
      </c>
      <c r="E19" s="22">
        <v>4</v>
      </c>
      <c r="F19" s="22" t="s">
        <v>334</v>
      </c>
      <c r="G19" s="22" t="s">
        <v>319</v>
      </c>
      <c r="H19" s="22">
        <v>1</v>
      </c>
      <c r="I19" s="22">
        <v>1</v>
      </c>
      <c r="J19" s="22">
        <v>1</v>
      </c>
      <c r="K19" s="22">
        <v>0</v>
      </c>
      <c r="L19" s="22">
        <v>1</v>
      </c>
      <c r="M19" s="22">
        <v>1</v>
      </c>
      <c r="N19" s="22">
        <v>0</v>
      </c>
    </row>
    <row r="20" spans="1:14" x14ac:dyDescent="0.35">
      <c r="A20" s="22">
        <v>0</v>
      </c>
      <c r="B20" s="22">
        <v>35</v>
      </c>
      <c r="C20" s="22">
        <v>1</v>
      </c>
      <c r="D20" s="22">
        <v>3</v>
      </c>
      <c r="E20" s="22">
        <v>5</v>
      </c>
      <c r="F20" s="22" t="s">
        <v>331</v>
      </c>
      <c r="G20" s="22" t="s">
        <v>319</v>
      </c>
      <c r="H20" s="22">
        <v>1</v>
      </c>
      <c r="I20" s="22">
        <v>1</v>
      </c>
      <c r="J20" s="22">
        <v>1</v>
      </c>
      <c r="K20" s="22">
        <v>0</v>
      </c>
      <c r="L20" s="22">
        <v>0</v>
      </c>
      <c r="M20" s="22">
        <v>0</v>
      </c>
      <c r="N20" s="22">
        <v>1</v>
      </c>
    </row>
    <row r="21" spans="1:14" x14ac:dyDescent="0.35">
      <c r="A21" s="22">
        <v>0</v>
      </c>
      <c r="B21" s="22">
        <v>35</v>
      </c>
      <c r="C21" s="22">
        <v>1</v>
      </c>
      <c r="D21" s="22">
        <v>3</v>
      </c>
      <c r="E21" s="22">
        <v>5</v>
      </c>
      <c r="F21" s="22" t="s">
        <v>331</v>
      </c>
      <c r="G21" s="22" t="s">
        <v>319</v>
      </c>
      <c r="H21" s="22">
        <v>1</v>
      </c>
      <c r="I21" s="22">
        <v>1</v>
      </c>
      <c r="J21" s="22">
        <v>1</v>
      </c>
      <c r="K21" s="22">
        <v>0</v>
      </c>
      <c r="L21" s="22">
        <v>0</v>
      </c>
      <c r="M21" s="22">
        <v>0</v>
      </c>
      <c r="N21" s="22">
        <v>0</v>
      </c>
    </row>
    <row r="22" spans="1:14" x14ac:dyDescent="0.35">
      <c r="A22" s="22">
        <v>0</v>
      </c>
      <c r="B22" s="22">
        <v>35</v>
      </c>
      <c r="C22" s="22">
        <v>1</v>
      </c>
      <c r="D22" s="22">
        <v>3</v>
      </c>
      <c r="E22" s="22">
        <v>5</v>
      </c>
      <c r="F22" s="22" t="s">
        <v>331</v>
      </c>
      <c r="G22" s="22" t="s">
        <v>319</v>
      </c>
      <c r="H22" s="22">
        <v>1</v>
      </c>
      <c r="I22" s="22">
        <v>1</v>
      </c>
      <c r="J22" s="22">
        <v>1</v>
      </c>
      <c r="K22" s="22">
        <v>0</v>
      </c>
      <c r="L22" s="22">
        <v>0</v>
      </c>
      <c r="M22" s="22">
        <v>1</v>
      </c>
      <c r="N22" s="22">
        <v>1</v>
      </c>
    </row>
    <row r="23" spans="1:14" x14ac:dyDescent="0.35">
      <c r="A23" s="22">
        <v>0</v>
      </c>
      <c r="B23" s="22">
        <v>35</v>
      </c>
      <c r="C23" s="22">
        <v>1</v>
      </c>
      <c r="D23" s="22">
        <v>3</v>
      </c>
      <c r="E23" s="22">
        <v>5</v>
      </c>
      <c r="F23" s="22" t="s">
        <v>331</v>
      </c>
      <c r="G23" s="22" t="s">
        <v>319</v>
      </c>
      <c r="H23" s="22">
        <v>1</v>
      </c>
      <c r="I23" s="22">
        <v>1</v>
      </c>
      <c r="J23" s="22">
        <v>1</v>
      </c>
      <c r="K23" s="22">
        <v>0</v>
      </c>
      <c r="L23" s="22">
        <v>0</v>
      </c>
      <c r="M23" s="22">
        <v>1</v>
      </c>
      <c r="N23" s="22">
        <v>0</v>
      </c>
    </row>
    <row r="24" spans="1:14" x14ac:dyDescent="0.35">
      <c r="A24" s="22">
        <v>0</v>
      </c>
      <c r="B24" s="22">
        <v>35</v>
      </c>
      <c r="C24" s="22">
        <v>1</v>
      </c>
      <c r="D24" s="22">
        <v>3</v>
      </c>
      <c r="E24" s="22">
        <v>5</v>
      </c>
      <c r="F24" s="22" t="s">
        <v>331</v>
      </c>
      <c r="G24" s="22" t="s">
        <v>319</v>
      </c>
      <c r="H24" s="22">
        <v>1</v>
      </c>
      <c r="I24" s="22">
        <v>1</v>
      </c>
      <c r="J24" s="22">
        <v>1</v>
      </c>
      <c r="K24" s="22">
        <v>0</v>
      </c>
      <c r="L24" s="22">
        <v>1</v>
      </c>
      <c r="M24" s="22">
        <v>999</v>
      </c>
      <c r="N24" s="22">
        <v>1</v>
      </c>
    </row>
    <row r="25" spans="1:14" x14ac:dyDescent="0.35">
      <c r="A25" s="22">
        <v>0</v>
      </c>
      <c r="B25" s="22">
        <v>35</v>
      </c>
      <c r="C25" s="22">
        <v>1</v>
      </c>
      <c r="D25" s="22">
        <v>3</v>
      </c>
      <c r="E25" s="22">
        <v>5</v>
      </c>
      <c r="F25" s="22" t="s">
        <v>331</v>
      </c>
      <c r="G25" s="22" t="s">
        <v>319</v>
      </c>
      <c r="H25" s="22">
        <v>1</v>
      </c>
      <c r="I25" s="22">
        <v>1</v>
      </c>
      <c r="J25" s="22">
        <v>1</v>
      </c>
      <c r="K25" s="22">
        <v>0</v>
      </c>
      <c r="L25" s="22">
        <v>1</v>
      </c>
      <c r="M25" s="22">
        <v>999</v>
      </c>
      <c r="N25" s="22">
        <v>0</v>
      </c>
    </row>
    <row r="26" spans="1:14" x14ac:dyDescent="0.35">
      <c r="A26" s="22">
        <v>0</v>
      </c>
      <c r="B26" s="22">
        <v>42</v>
      </c>
      <c r="C26" s="22">
        <v>1</v>
      </c>
      <c r="D26" s="22">
        <v>4</v>
      </c>
      <c r="E26" s="22">
        <v>2</v>
      </c>
      <c r="F26" s="22" t="s">
        <v>329</v>
      </c>
      <c r="G26" s="22" t="s">
        <v>319</v>
      </c>
      <c r="H26" s="22">
        <v>1</v>
      </c>
      <c r="I26" s="22">
        <v>1</v>
      </c>
      <c r="J26" s="22">
        <v>1</v>
      </c>
      <c r="K26" s="22">
        <v>1</v>
      </c>
      <c r="L26" s="22">
        <v>0</v>
      </c>
      <c r="M26" s="22">
        <v>999</v>
      </c>
      <c r="N26" s="22">
        <v>1</v>
      </c>
    </row>
    <row r="27" spans="1:14" x14ac:dyDescent="0.35">
      <c r="A27" s="22">
        <v>0</v>
      </c>
      <c r="B27" s="22">
        <v>42</v>
      </c>
      <c r="C27" s="22">
        <v>1</v>
      </c>
      <c r="D27" s="22">
        <v>4</v>
      </c>
      <c r="E27" s="22">
        <v>2</v>
      </c>
      <c r="F27" s="22" t="s">
        <v>329</v>
      </c>
      <c r="G27" s="22" t="s">
        <v>319</v>
      </c>
      <c r="H27" s="22">
        <v>1</v>
      </c>
      <c r="I27" s="22">
        <v>1</v>
      </c>
      <c r="J27" s="22">
        <v>1</v>
      </c>
      <c r="K27" s="22">
        <v>1</v>
      </c>
      <c r="L27" s="22">
        <v>0</v>
      </c>
      <c r="M27" s="22">
        <v>999</v>
      </c>
      <c r="N27" s="22">
        <v>0</v>
      </c>
    </row>
    <row r="28" spans="1:14" x14ac:dyDescent="0.35">
      <c r="A28" s="22">
        <v>0</v>
      </c>
      <c r="B28" s="22">
        <v>42</v>
      </c>
      <c r="C28" s="22">
        <v>1</v>
      </c>
      <c r="D28" s="22">
        <v>4</v>
      </c>
      <c r="E28" s="22">
        <v>2</v>
      </c>
      <c r="F28" s="22" t="s">
        <v>329</v>
      </c>
      <c r="G28" s="22" t="s">
        <v>319</v>
      </c>
      <c r="H28" s="22">
        <v>1</v>
      </c>
      <c r="I28" s="22">
        <v>1</v>
      </c>
      <c r="J28" s="22">
        <v>1</v>
      </c>
      <c r="K28" s="22">
        <v>1</v>
      </c>
      <c r="L28" s="22">
        <v>1</v>
      </c>
      <c r="M28" s="22">
        <v>999</v>
      </c>
      <c r="N28" s="22">
        <v>1</v>
      </c>
    </row>
    <row r="29" spans="1:14" x14ac:dyDescent="0.35">
      <c r="A29" s="22">
        <v>0</v>
      </c>
      <c r="B29" s="22">
        <v>42</v>
      </c>
      <c r="C29" s="22">
        <v>1</v>
      </c>
      <c r="D29" s="22">
        <v>4</v>
      </c>
      <c r="E29" s="22">
        <v>2</v>
      </c>
      <c r="F29" s="22" t="s">
        <v>329</v>
      </c>
      <c r="G29" s="22" t="s">
        <v>319</v>
      </c>
      <c r="H29" s="22">
        <v>1</v>
      </c>
      <c r="I29" s="22">
        <v>1</v>
      </c>
      <c r="J29" s="22">
        <v>1</v>
      </c>
      <c r="K29" s="22">
        <v>1</v>
      </c>
      <c r="L29" s="22">
        <v>1</v>
      </c>
      <c r="M29" s="22">
        <v>999</v>
      </c>
      <c r="N29" s="22">
        <v>0</v>
      </c>
    </row>
    <row r="30" spans="1:14" x14ac:dyDescent="0.35">
      <c r="A30" s="22">
        <v>0</v>
      </c>
      <c r="B30" s="22">
        <v>43</v>
      </c>
      <c r="C30" s="22">
        <v>1</v>
      </c>
      <c r="D30" s="22">
        <v>4</v>
      </c>
      <c r="E30" s="22">
        <v>3</v>
      </c>
      <c r="F30" s="22" t="s">
        <v>326</v>
      </c>
      <c r="G30" s="22" t="s">
        <v>319</v>
      </c>
      <c r="H30" s="22">
        <v>1</v>
      </c>
      <c r="I30" s="22">
        <v>1</v>
      </c>
      <c r="J30" s="22">
        <v>1</v>
      </c>
      <c r="K30" s="22">
        <v>1</v>
      </c>
      <c r="L30" s="22">
        <v>999</v>
      </c>
      <c r="M30" s="22">
        <v>0</v>
      </c>
      <c r="N30" s="22">
        <v>1</v>
      </c>
    </row>
    <row r="31" spans="1:14" x14ac:dyDescent="0.35">
      <c r="A31" s="22">
        <v>0</v>
      </c>
      <c r="B31" s="22">
        <v>43</v>
      </c>
      <c r="C31" s="22">
        <v>1</v>
      </c>
      <c r="D31" s="22">
        <v>4</v>
      </c>
      <c r="E31" s="22">
        <v>3</v>
      </c>
      <c r="F31" s="22" t="s">
        <v>326</v>
      </c>
      <c r="G31" s="22" t="s">
        <v>319</v>
      </c>
      <c r="H31" s="22">
        <v>1</v>
      </c>
      <c r="I31" s="22">
        <v>1</v>
      </c>
      <c r="J31" s="22">
        <v>1</v>
      </c>
      <c r="K31" s="22">
        <v>1</v>
      </c>
      <c r="L31" s="22">
        <v>999</v>
      </c>
      <c r="M31" s="22">
        <v>0</v>
      </c>
      <c r="N31" s="22">
        <v>0</v>
      </c>
    </row>
    <row r="32" spans="1:14" x14ac:dyDescent="0.35">
      <c r="A32" s="22">
        <v>0</v>
      </c>
      <c r="B32" s="22">
        <v>43</v>
      </c>
      <c r="C32" s="22">
        <v>1</v>
      </c>
      <c r="D32" s="22">
        <v>4</v>
      </c>
      <c r="E32" s="22">
        <v>3</v>
      </c>
      <c r="F32" s="22" t="s">
        <v>326</v>
      </c>
      <c r="G32" s="22" t="s">
        <v>319</v>
      </c>
      <c r="H32" s="22">
        <v>1</v>
      </c>
      <c r="I32" s="22">
        <v>1</v>
      </c>
      <c r="J32" s="22">
        <v>1</v>
      </c>
      <c r="K32" s="22">
        <v>1</v>
      </c>
      <c r="L32" s="22">
        <v>999</v>
      </c>
      <c r="M32" s="22">
        <v>1</v>
      </c>
      <c r="N32" s="22">
        <v>1</v>
      </c>
    </row>
    <row r="33" spans="1:14" x14ac:dyDescent="0.35">
      <c r="A33" s="22">
        <v>0</v>
      </c>
      <c r="B33" s="22">
        <v>43</v>
      </c>
      <c r="C33" s="22">
        <v>1</v>
      </c>
      <c r="D33" s="22">
        <v>4</v>
      </c>
      <c r="E33" s="22">
        <v>3</v>
      </c>
      <c r="F33" s="22" t="s">
        <v>326</v>
      </c>
      <c r="G33" s="22" t="s">
        <v>319</v>
      </c>
      <c r="H33" s="22">
        <v>1</v>
      </c>
      <c r="I33" s="22">
        <v>1</v>
      </c>
      <c r="J33" s="22">
        <v>1</v>
      </c>
      <c r="K33" s="22">
        <v>1</v>
      </c>
      <c r="L33" s="22">
        <v>999</v>
      </c>
      <c r="M33" s="22">
        <v>1</v>
      </c>
      <c r="N33" s="22">
        <v>0</v>
      </c>
    </row>
    <row r="34" spans="1:14" x14ac:dyDescent="0.35">
      <c r="A34" s="22">
        <v>0</v>
      </c>
      <c r="B34" s="22">
        <v>44</v>
      </c>
      <c r="C34" s="22">
        <v>1</v>
      </c>
      <c r="D34" s="22">
        <v>4</v>
      </c>
      <c r="E34" s="22">
        <v>4</v>
      </c>
      <c r="F34" s="22" t="s">
        <v>335</v>
      </c>
      <c r="G34" s="22" t="s">
        <v>319</v>
      </c>
      <c r="H34" s="22">
        <v>1</v>
      </c>
      <c r="I34" s="22">
        <v>1</v>
      </c>
      <c r="J34" s="22">
        <v>1</v>
      </c>
      <c r="K34" s="22">
        <v>1</v>
      </c>
      <c r="L34" s="22">
        <v>0</v>
      </c>
      <c r="M34" s="22">
        <v>999</v>
      </c>
      <c r="N34" s="22">
        <v>1</v>
      </c>
    </row>
    <row r="35" spans="1:14" x14ac:dyDescent="0.35">
      <c r="A35" s="22">
        <v>0</v>
      </c>
      <c r="B35" s="22">
        <v>44</v>
      </c>
      <c r="C35" s="22">
        <v>1</v>
      </c>
      <c r="D35" s="22">
        <v>4</v>
      </c>
      <c r="E35" s="22">
        <v>4</v>
      </c>
      <c r="F35" s="22" t="s">
        <v>335</v>
      </c>
      <c r="G35" s="22" t="s">
        <v>319</v>
      </c>
      <c r="H35" s="22">
        <v>1</v>
      </c>
      <c r="I35" s="22">
        <v>1</v>
      </c>
      <c r="J35" s="22">
        <v>1</v>
      </c>
      <c r="K35" s="22">
        <v>1</v>
      </c>
      <c r="L35" s="22">
        <v>0</v>
      </c>
      <c r="M35" s="22">
        <v>999</v>
      </c>
      <c r="N35" s="22">
        <v>0</v>
      </c>
    </row>
    <row r="36" spans="1:14" x14ac:dyDescent="0.35">
      <c r="A36" s="22">
        <v>0</v>
      </c>
      <c r="B36" s="22">
        <v>44</v>
      </c>
      <c r="C36" s="22">
        <v>1</v>
      </c>
      <c r="D36" s="22">
        <v>4</v>
      </c>
      <c r="E36" s="22">
        <v>4</v>
      </c>
      <c r="F36" s="22" t="s">
        <v>335</v>
      </c>
      <c r="G36" s="22" t="s">
        <v>319</v>
      </c>
      <c r="H36" s="22">
        <v>1</v>
      </c>
      <c r="I36" s="22">
        <v>1</v>
      </c>
      <c r="J36" s="22">
        <v>1</v>
      </c>
      <c r="K36" s="22">
        <v>1</v>
      </c>
      <c r="L36" s="22">
        <v>1</v>
      </c>
      <c r="M36" s="22">
        <v>0</v>
      </c>
      <c r="N36" s="22">
        <v>1</v>
      </c>
    </row>
    <row r="37" spans="1:14" x14ac:dyDescent="0.35">
      <c r="A37" s="22">
        <v>0</v>
      </c>
      <c r="B37" s="22">
        <v>44</v>
      </c>
      <c r="C37" s="22">
        <v>1</v>
      </c>
      <c r="D37" s="22">
        <v>4</v>
      </c>
      <c r="E37" s="22">
        <v>4</v>
      </c>
      <c r="F37" s="22" t="s">
        <v>335</v>
      </c>
      <c r="G37" s="22" t="s">
        <v>319</v>
      </c>
      <c r="H37" s="22">
        <v>1</v>
      </c>
      <c r="I37" s="22">
        <v>1</v>
      </c>
      <c r="J37" s="22">
        <v>1</v>
      </c>
      <c r="K37" s="22">
        <v>1</v>
      </c>
      <c r="L37" s="22">
        <v>1</v>
      </c>
      <c r="M37" s="22">
        <v>0</v>
      </c>
      <c r="N37" s="22">
        <v>0</v>
      </c>
    </row>
    <row r="38" spans="1:14" x14ac:dyDescent="0.35">
      <c r="A38" s="22">
        <v>0</v>
      </c>
      <c r="B38" s="22">
        <v>44</v>
      </c>
      <c r="C38" s="22">
        <v>1</v>
      </c>
      <c r="D38" s="22">
        <v>4</v>
      </c>
      <c r="E38" s="22">
        <v>4</v>
      </c>
      <c r="F38" s="22" t="s">
        <v>335</v>
      </c>
      <c r="G38" s="22" t="s">
        <v>319</v>
      </c>
      <c r="H38" s="22">
        <v>1</v>
      </c>
      <c r="I38" s="22">
        <v>1</v>
      </c>
      <c r="J38" s="22">
        <v>1</v>
      </c>
      <c r="K38" s="22">
        <v>1</v>
      </c>
      <c r="L38" s="22">
        <v>1</v>
      </c>
      <c r="M38" s="22">
        <v>1</v>
      </c>
      <c r="N38" s="22">
        <v>1</v>
      </c>
    </row>
    <row r="39" spans="1:14" x14ac:dyDescent="0.35">
      <c r="A39" s="22">
        <v>0</v>
      </c>
      <c r="B39" s="22">
        <v>44</v>
      </c>
      <c r="C39" s="22">
        <v>1</v>
      </c>
      <c r="D39" s="22">
        <v>4</v>
      </c>
      <c r="E39" s="22">
        <v>4</v>
      </c>
      <c r="F39" s="22" t="s">
        <v>335</v>
      </c>
      <c r="G39" s="22" t="s">
        <v>319</v>
      </c>
      <c r="H39" s="22">
        <v>1</v>
      </c>
      <c r="I39" s="22">
        <v>1</v>
      </c>
      <c r="J39" s="22">
        <v>1</v>
      </c>
      <c r="K39" s="22">
        <v>1</v>
      </c>
      <c r="L39" s="22">
        <v>1</v>
      </c>
      <c r="M39" s="22">
        <v>1</v>
      </c>
      <c r="N39" s="22">
        <v>0</v>
      </c>
    </row>
    <row r="40" spans="1:14" x14ac:dyDescent="0.35">
      <c r="A40" s="22">
        <v>0</v>
      </c>
      <c r="B40" s="22">
        <v>45</v>
      </c>
      <c r="C40" s="22">
        <v>1</v>
      </c>
      <c r="D40" s="22">
        <v>4</v>
      </c>
      <c r="E40" s="22">
        <v>5</v>
      </c>
      <c r="F40" s="22" t="s">
        <v>332</v>
      </c>
      <c r="G40" s="22" t="s">
        <v>319</v>
      </c>
      <c r="H40" s="22">
        <v>1</v>
      </c>
      <c r="I40" s="22">
        <v>1</v>
      </c>
      <c r="J40" s="22">
        <v>1</v>
      </c>
      <c r="K40" s="22">
        <v>1</v>
      </c>
      <c r="L40" s="22">
        <v>0</v>
      </c>
      <c r="M40" s="22">
        <v>0</v>
      </c>
      <c r="N40" s="22">
        <v>1</v>
      </c>
    </row>
    <row r="41" spans="1:14" x14ac:dyDescent="0.35">
      <c r="A41" s="22">
        <v>0</v>
      </c>
      <c r="B41" s="22">
        <v>45</v>
      </c>
      <c r="C41" s="22">
        <v>1</v>
      </c>
      <c r="D41" s="22">
        <v>4</v>
      </c>
      <c r="E41" s="22">
        <v>5</v>
      </c>
      <c r="F41" s="22" t="s">
        <v>332</v>
      </c>
      <c r="G41" s="22" t="s">
        <v>319</v>
      </c>
      <c r="H41" s="22">
        <v>1</v>
      </c>
      <c r="I41" s="22">
        <v>1</v>
      </c>
      <c r="J41" s="22">
        <v>1</v>
      </c>
      <c r="K41" s="22">
        <v>1</v>
      </c>
      <c r="L41" s="22">
        <v>0</v>
      </c>
      <c r="M41" s="22">
        <v>0</v>
      </c>
      <c r="N41" s="22">
        <v>0</v>
      </c>
    </row>
    <row r="42" spans="1:14" x14ac:dyDescent="0.35">
      <c r="A42" s="22">
        <v>0</v>
      </c>
      <c r="B42" s="22">
        <v>45</v>
      </c>
      <c r="C42" s="22">
        <v>1</v>
      </c>
      <c r="D42" s="22">
        <v>4</v>
      </c>
      <c r="E42" s="22">
        <v>5</v>
      </c>
      <c r="F42" s="22" t="s">
        <v>332</v>
      </c>
      <c r="G42" s="22" t="s">
        <v>319</v>
      </c>
      <c r="H42" s="22">
        <v>1</v>
      </c>
      <c r="I42" s="22">
        <v>1</v>
      </c>
      <c r="J42" s="22">
        <v>1</v>
      </c>
      <c r="K42" s="22">
        <v>1</v>
      </c>
      <c r="L42" s="22">
        <v>0</v>
      </c>
      <c r="M42" s="22">
        <v>1</v>
      </c>
      <c r="N42" s="22">
        <v>1</v>
      </c>
    </row>
    <row r="43" spans="1:14" x14ac:dyDescent="0.35">
      <c r="A43" s="22">
        <v>0</v>
      </c>
      <c r="B43" s="22">
        <v>45</v>
      </c>
      <c r="C43" s="22">
        <v>1</v>
      </c>
      <c r="D43" s="22">
        <v>4</v>
      </c>
      <c r="E43" s="22">
        <v>5</v>
      </c>
      <c r="F43" s="22" t="s">
        <v>332</v>
      </c>
      <c r="G43" s="22" t="s">
        <v>319</v>
      </c>
      <c r="H43" s="22">
        <v>1</v>
      </c>
      <c r="I43" s="22">
        <v>1</v>
      </c>
      <c r="J43" s="22">
        <v>1</v>
      </c>
      <c r="K43" s="22">
        <v>1</v>
      </c>
      <c r="L43" s="22">
        <v>0</v>
      </c>
      <c r="M43" s="22">
        <v>1</v>
      </c>
      <c r="N43" s="22">
        <v>0</v>
      </c>
    </row>
    <row r="44" spans="1:14" x14ac:dyDescent="0.35">
      <c r="A44" s="22">
        <v>0</v>
      </c>
      <c r="B44" s="22">
        <v>45</v>
      </c>
      <c r="C44" s="22">
        <v>1</v>
      </c>
      <c r="D44" s="22">
        <v>4</v>
      </c>
      <c r="E44" s="22">
        <v>5</v>
      </c>
      <c r="F44" s="22" t="s">
        <v>332</v>
      </c>
      <c r="G44" s="22" t="s">
        <v>319</v>
      </c>
      <c r="H44" s="22">
        <v>1</v>
      </c>
      <c r="I44" s="22">
        <v>1</v>
      </c>
      <c r="J44" s="22">
        <v>1</v>
      </c>
      <c r="K44" s="22">
        <v>1</v>
      </c>
      <c r="L44" s="22">
        <v>1</v>
      </c>
      <c r="M44" s="22">
        <v>999</v>
      </c>
      <c r="N44" s="22">
        <v>1</v>
      </c>
    </row>
    <row r="45" spans="1:14" x14ac:dyDescent="0.35">
      <c r="A45" s="22">
        <v>0</v>
      </c>
      <c r="B45" s="22">
        <v>45</v>
      </c>
      <c r="C45" s="22">
        <v>1</v>
      </c>
      <c r="D45" s="22">
        <v>4</v>
      </c>
      <c r="E45" s="22">
        <v>5</v>
      </c>
      <c r="F45" s="22" t="s">
        <v>332</v>
      </c>
      <c r="G45" s="22" t="s">
        <v>319</v>
      </c>
      <c r="H45" s="22">
        <v>1</v>
      </c>
      <c r="I45" s="22">
        <v>1</v>
      </c>
      <c r="J45" s="22">
        <v>1</v>
      </c>
      <c r="K45" s="22">
        <v>1</v>
      </c>
      <c r="L45" s="22">
        <v>1</v>
      </c>
      <c r="M45" s="22">
        <v>999</v>
      </c>
      <c r="N45" s="22">
        <v>0</v>
      </c>
    </row>
    <row r="46" spans="1:14" x14ac:dyDescent="0.35">
      <c r="A46" s="22">
        <v>1</v>
      </c>
      <c r="B46" s="22">
        <v>30</v>
      </c>
      <c r="C46" s="22">
        <v>1</v>
      </c>
      <c r="D46" s="22">
        <v>3</v>
      </c>
      <c r="E46" s="22">
        <v>0</v>
      </c>
      <c r="F46" s="22" t="s">
        <v>336</v>
      </c>
      <c r="G46" s="22" t="s">
        <v>317</v>
      </c>
      <c r="H46" s="22">
        <v>0</v>
      </c>
      <c r="I46" s="22">
        <v>1</v>
      </c>
      <c r="J46" s="22">
        <v>1</v>
      </c>
      <c r="K46" s="22">
        <v>0</v>
      </c>
      <c r="L46" s="22">
        <v>999</v>
      </c>
      <c r="M46" s="22">
        <v>999</v>
      </c>
      <c r="N46" s="22">
        <v>1</v>
      </c>
    </row>
    <row r="47" spans="1:14" x14ac:dyDescent="0.35">
      <c r="A47" s="22">
        <v>1</v>
      </c>
      <c r="B47" s="22">
        <v>30</v>
      </c>
      <c r="C47" s="22">
        <v>1</v>
      </c>
      <c r="D47" s="22">
        <v>3</v>
      </c>
      <c r="E47" s="22">
        <v>0</v>
      </c>
      <c r="F47" s="22" t="s">
        <v>336</v>
      </c>
      <c r="G47" s="22" t="s">
        <v>317</v>
      </c>
      <c r="H47" s="22">
        <v>0</v>
      </c>
      <c r="I47" s="22">
        <v>1</v>
      </c>
      <c r="J47" s="22">
        <v>1</v>
      </c>
      <c r="K47" s="22">
        <v>0</v>
      </c>
      <c r="L47" s="22">
        <v>999</v>
      </c>
      <c r="M47" s="22">
        <v>999</v>
      </c>
      <c r="N47" s="22">
        <v>0</v>
      </c>
    </row>
    <row r="48" spans="1:14" x14ac:dyDescent="0.35">
      <c r="A48" s="22">
        <v>1</v>
      </c>
      <c r="B48" s="22">
        <v>31</v>
      </c>
      <c r="C48" s="22">
        <v>1</v>
      </c>
      <c r="D48" s="22">
        <v>3</v>
      </c>
      <c r="E48" s="22">
        <v>1</v>
      </c>
      <c r="F48" s="22" t="s">
        <v>322</v>
      </c>
      <c r="G48" s="22" t="s">
        <v>318</v>
      </c>
      <c r="H48" s="22">
        <v>1</v>
      </c>
      <c r="I48" s="22">
        <v>1</v>
      </c>
      <c r="J48" s="22">
        <v>1</v>
      </c>
      <c r="K48" s="22">
        <v>0</v>
      </c>
      <c r="L48" s="22">
        <v>999</v>
      </c>
      <c r="M48" s="22">
        <v>999</v>
      </c>
      <c r="N48" s="22">
        <v>1</v>
      </c>
    </row>
    <row r="49" spans="1:14" x14ac:dyDescent="0.35">
      <c r="A49" s="22">
        <v>1</v>
      </c>
      <c r="B49" s="22">
        <v>31</v>
      </c>
      <c r="C49" s="22">
        <v>1</v>
      </c>
      <c r="D49" s="22">
        <v>3</v>
      </c>
      <c r="E49" s="22">
        <v>1</v>
      </c>
      <c r="F49" s="22" t="s">
        <v>322</v>
      </c>
      <c r="G49" s="22" t="s">
        <v>318</v>
      </c>
      <c r="H49" s="22">
        <v>1</v>
      </c>
      <c r="I49" s="22">
        <v>1</v>
      </c>
      <c r="J49" s="22">
        <v>1</v>
      </c>
      <c r="K49" s="22">
        <v>0</v>
      </c>
      <c r="L49" s="22">
        <v>999</v>
      </c>
      <c r="M49" s="22">
        <v>999</v>
      </c>
      <c r="N49" s="22">
        <v>0</v>
      </c>
    </row>
    <row r="50" spans="1:14" x14ac:dyDescent="0.35">
      <c r="A50" s="22">
        <v>1</v>
      </c>
      <c r="B50" s="22">
        <v>32</v>
      </c>
      <c r="C50" s="22">
        <v>1</v>
      </c>
      <c r="D50" s="22">
        <v>3</v>
      </c>
      <c r="E50" s="22">
        <v>2</v>
      </c>
      <c r="F50" s="22" t="s">
        <v>328</v>
      </c>
      <c r="G50" s="22" t="s">
        <v>319</v>
      </c>
      <c r="H50" s="22">
        <v>1</v>
      </c>
      <c r="I50" s="22">
        <v>1</v>
      </c>
      <c r="J50" s="22">
        <v>1</v>
      </c>
      <c r="K50" s="22">
        <v>0</v>
      </c>
      <c r="L50" s="22">
        <v>0</v>
      </c>
      <c r="M50" s="22">
        <v>999</v>
      </c>
      <c r="N50" s="22">
        <v>1</v>
      </c>
    </row>
    <row r="51" spans="1:14" x14ac:dyDescent="0.35">
      <c r="A51" s="22">
        <v>1</v>
      </c>
      <c r="B51" s="22">
        <v>32</v>
      </c>
      <c r="C51" s="22">
        <v>1</v>
      </c>
      <c r="D51" s="22">
        <v>3</v>
      </c>
      <c r="E51" s="22">
        <v>2</v>
      </c>
      <c r="F51" s="22" t="s">
        <v>328</v>
      </c>
      <c r="G51" s="22" t="s">
        <v>319</v>
      </c>
      <c r="H51" s="22">
        <v>1</v>
      </c>
      <c r="I51" s="22">
        <v>1</v>
      </c>
      <c r="J51" s="22">
        <v>1</v>
      </c>
      <c r="K51" s="22">
        <v>0</v>
      </c>
      <c r="L51" s="22">
        <v>0</v>
      </c>
      <c r="M51" s="22">
        <v>999</v>
      </c>
      <c r="N51" s="22">
        <v>0</v>
      </c>
    </row>
    <row r="52" spans="1:14" x14ac:dyDescent="0.35">
      <c r="A52" s="22">
        <v>1</v>
      </c>
      <c r="B52" s="22">
        <v>32</v>
      </c>
      <c r="C52" s="22">
        <v>1</v>
      </c>
      <c r="D52" s="22">
        <v>3</v>
      </c>
      <c r="E52" s="22">
        <v>2</v>
      </c>
      <c r="F52" s="22" t="s">
        <v>328</v>
      </c>
      <c r="G52" s="22" t="s">
        <v>319</v>
      </c>
      <c r="H52" s="22">
        <v>1</v>
      </c>
      <c r="I52" s="22">
        <v>1</v>
      </c>
      <c r="J52" s="22">
        <v>1</v>
      </c>
      <c r="K52" s="22">
        <v>0</v>
      </c>
      <c r="L52" s="22">
        <v>1</v>
      </c>
      <c r="M52" s="22">
        <v>999</v>
      </c>
      <c r="N52" s="22">
        <v>1</v>
      </c>
    </row>
    <row r="53" spans="1:14" x14ac:dyDescent="0.35">
      <c r="A53" s="22">
        <v>1</v>
      </c>
      <c r="B53" s="22">
        <v>32</v>
      </c>
      <c r="C53" s="22">
        <v>1</v>
      </c>
      <c r="D53" s="22">
        <v>3</v>
      </c>
      <c r="E53" s="22">
        <v>2</v>
      </c>
      <c r="F53" s="22" t="s">
        <v>328</v>
      </c>
      <c r="G53" s="22" t="s">
        <v>319</v>
      </c>
      <c r="H53" s="22">
        <v>1</v>
      </c>
      <c r="I53" s="22">
        <v>1</v>
      </c>
      <c r="J53" s="22">
        <v>1</v>
      </c>
      <c r="K53" s="22">
        <v>0</v>
      </c>
      <c r="L53" s="22">
        <v>1</v>
      </c>
      <c r="M53" s="22">
        <v>999</v>
      </c>
      <c r="N53" s="22">
        <v>0</v>
      </c>
    </row>
    <row r="54" spans="1:14" x14ac:dyDescent="0.35">
      <c r="A54" s="22">
        <v>1</v>
      </c>
      <c r="B54" s="22">
        <v>33</v>
      </c>
      <c r="C54" s="22">
        <v>1</v>
      </c>
      <c r="D54" s="22">
        <v>3</v>
      </c>
      <c r="E54" s="22">
        <v>3</v>
      </c>
      <c r="F54" s="22" t="s">
        <v>325</v>
      </c>
      <c r="G54" s="22" t="s">
        <v>319</v>
      </c>
      <c r="H54" s="22">
        <v>1</v>
      </c>
      <c r="I54" s="22">
        <v>1</v>
      </c>
      <c r="J54" s="22">
        <v>1</v>
      </c>
      <c r="K54" s="22">
        <v>0</v>
      </c>
      <c r="L54" s="22">
        <v>999</v>
      </c>
      <c r="M54" s="22">
        <v>0</v>
      </c>
      <c r="N54" s="22">
        <v>1</v>
      </c>
    </row>
    <row r="55" spans="1:14" x14ac:dyDescent="0.35">
      <c r="A55" s="22">
        <v>1</v>
      </c>
      <c r="B55" s="22">
        <v>33</v>
      </c>
      <c r="C55" s="22">
        <v>1</v>
      </c>
      <c r="D55" s="22">
        <v>3</v>
      </c>
      <c r="E55" s="22">
        <v>3</v>
      </c>
      <c r="F55" s="22" t="s">
        <v>325</v>
      </c>
      <c r="G55" s="22" t="s">
        <v>319</v>
      </c>
      <c r="H55" s="22">
        <v>1</v>
      </c>
      <c r="I55" s="22">
        <v>1</v>
      </c>
      <c r="J55" s="22">
        <v>1</v>
      </c>
      <c r="K55" s="22">
        <v>0</v>
      </c>
      <c r="L55" s="22">
        <v>999</v>
      </c>
      <c r="M55" s="22">
        <v>0</v>
      </c>
      <c r="N55" s="22">
        <v>0</v>
      </c>
    </row>
    <row r="56" spans="1:14" x14ac:dyDescent="0.35">
      <c r="A56" s="22">
        <v>1</v>
      </c>
      <c r="B56" s="22">
        <v>33</v>
      </c>
      <c r="C56" s="22">
        <v>1</v>
      </c>
      <c r="D56" s="22">
        <v>3</v>
      </c>
      <c r="E56" s="22">
        <v>3</v>
      </c>
      <c r="F56" s="22" t="s">
        <v>325</v>
      </c>
      <c r="G56" s="22" t="s">
        <v>319</v>
      </c>
      <c r="H56" s="22">
        <v>1</v>
      </c>
      <c r="I56" s="22">
        <v>1</v>
      </c>
      <c r="J56" s="22">
        <v>1</v>
      </c>
      <c r="K56" s="22">
        <v>0</v>
      </c>
      <c r="L56" s="22">
        <v>999</v>
      </c>
      <c r="M56" s="22">
        <v>1</v>
      </c>
      <c r="N56" s="22">
        <v>1</v>
      </c>
    </row>
    <row r="57" spans="1:14" x14ac:dyDescent="0.35">
      <c r="A57" s="22">
        <v>1</v>
      </c>
      <c r="B57" s="22">
        <v>33</v>
      </c>
      <c r="C57" s="22">
        <v>1</v>
      </c>
      <c r="D57" s="22">
        <v>3</v>
      </c>
      <c r="E57" s="22">
        <v>3</v>
      </c>
      <c r="F57" s="22" t="s">
        <v>325</v>
      </c>
      <c r="G57" s="22" t="s">
        <v>319</v>
      </c>
      <c r="H57" s="22">
        <v>1</v>
      </c>
      <c r="I57" s="22">
        <v>1</v>
      </c>
      <c r="J57" s="22">
        <v>1</v>
      </c>
      <c r="K57" s="22">
        <v>0</v>
      </c>
      <c r="L57" s="22">
        <v>999</v>
      </c>
      <c r="M57" s="22">
        <v>1</v>
      </c>
      <c r="N57" s="22">
        <v>0</v>
      </c>
    </row>
    <row r="58" spans="1:14" x14ac:dyDescent="0.35">
      <c r="A58" s="22">
        <v>1</v>
      </c>
      <c r="B58" s="22">
        <v>34</v>
      </c>
      <c r="C58" s="22">
        <v>1</v>
      </c>
      <c r="D58" s="22">
        <v>3</v>
      </c>
      <c r="E58" s="22">
        <v>4</v>
      </c>
      <c r="F58" s="22" t="s">
        <v>334</v>
      </c>
      <c r="G58" s="22" t="s">
        <v>319</v>
      </c>
      <c r="H58" s="22">
        <v>1</v>
      </c>
      <c r="I58" s="22">
        <v>1</v>
      </c>
      <c r="J58" s="22">
        <v>1</v>
      </c>
      <c r="K58" s="22">
        <v>0</v>
      </c>
      <c r="L58" s="22">
        <v>0</v>
      </c>
      <c r="M58" s="22">
        <v>999</v>
      </c>
      <c r="N58" s="22">
        <v>1</v>
      </c>
    </row>
    <row r="59" spans="1:14" x14ac:dyDescent="0.35">
      <c r="A59" s="22">
        <v>1</v>
      </c>
      <c r="B59" s="22">
        <v>34</v>
      </c>
      <c r="C59" s="22">
        <v>1</v>
      </c>
      <c r="D59" s="22">
        <v>3</v>
      </c>
      <c r="E59" s="22">
        <v>4</v>
      </c>
      <c r="F59" s="22" t="s">
        <v>334</v>
      </c>
      <c r="G59" s="22" t="s">
        <v>319</v>
      </c>
      <c r="H59" s="22">
        <v>1</v>
      </c>
      <c r="I59" s="22">
        <v>1</v>
      </c>
      <c r="J59" s="22">
        <v>1</v>
      </c>
      <c r="K59" s="22">
        <v>0</v>
      </c>
      <c r="L59" s="22">
        <v>0</v>
      </c>
      <c r="M59" s="22">
        <v>999</v>
      </c>
      <c r="N59" s="22">
        <v>0</v>
      </c>
    </row>
    <row r="60" spans="1:14" x14ac:dyDescent="0.35">
      <c r="A60" s="22">
        <v>1</v>
      </c>
      <c r="B60" s="22">
        <v>34</v>
      </c>
      <c r="C60" s="22">
        <v>1</v>
      </c>
      <c r="D60" s="22">
        <v>3</v>
      </c>
      <c r="E60" s="22">
        <v>4</v>
      </c>
      <c r="F60" s="22" t="s">
        <v>334</v>
      </c>
      <c r="G60" s="22" t="s">
        <v>319</v>
      </c>
      <c r="H60" s="22">
        <v>1</v>
      </c>
      <c r="I60" s="22">
        <v>1</v>
      </c>
      <c r="J60" s="22">
        <v>1</v>
      </c>
      <c r="K60" s="22">
        <v>0</v>
      </c>
      <c r="L60" s="22">
        <v>1</v>
      </c>
      <c r="M60" s="22">
        <v>0</v>
      </c>
      <c r="N60" s="22">
        <v>1</v>
      </c>
    </row>
    <row r="61" spans="1:14" x14ac:dyDescent="0.35">
      <c r="A61" s="22">
        <v>1</v>
      </c>
      <c r="B61" s="22">
        <v>34</v>
      </c>
      <c r="C61" s="22">
        <v>1</v>
      </c>
      <c r="D61" s="22">
        <v>3</v>
      </c>
      <c r="E61" s="22">
        <v>4</v>
      </c>
      <c r="F61" s="22" t="s">
        <v>334</v>
      </c>
      <c r="G61" s="22" t="s">
        <v>319</v>
      </c>
      <c r="H61" s="22">
        <v>1</v>
      </c>
      <c r="I61" s="22">
        <v>1</v>
      </c>
      <c r="J61" s="22">
        <v>1</v>
      </c>
      <c r="K61" s="22">
        <v>0</v>
      </c>
      <c r="L61" s="22">
        <v>1</v>
      </c>
      <c r="M61" s="22">
        <v>0</v>
      </c>
      <c r="N61" s="22">
        <v>0</v>
      </c>
    </row>
    <row r="62" spans="1:14" x14ac:dyDescent="0.35">
      <c r="A62" s="22">
        <v>1</v>
      </c>
      <c r="B62" s="22">
        <v>34</v>
      </c>
      <c r="C62" s="22">
        <v>1</v>
      </c>
      <c r="D62" s="22">
        <v>3</v>
      </c>
      <c r="E62" s="22">
        <v>4</v>
      </c>
      <c r="F62" s="22" t="s">
        <v>334</v>
      </c>
      <c r="G62" s="22" t="s">
        <v>319</v>
      </c>
      <c r="H62" s="22">
        <v>1</v>
      </c>
      <c r="I62" s="22">
        <v>1</v>
      </c>
      <c r="J62" s="22">
        <v>1</v>
      </c>
      <c r="K62" s="22">
        <v>0</v>
      </c>
      <c r="L62" s="22">
        <v>1</v>
      </c>
      <c r="M62" s="22">
        <v>1</v>
      </c>
      <c r="N62" s="22">
        <v>1</v>
      </c>
    </row>
    <row r="63" spans="1:14" x14ac:dyDescent="0.35">
      <c r="A63" s="22">
        <v>1</v>
      </c>
      <c r="B63" s="22">
        <v>34</v>
      </c>
      <c r="C63" s="22">
        <v>1</v>
      </c>
      <c r="D63" s="22">
        <v>3</v>
      </c>
      <c r="E63" s="22">
        <v>4</v>
      </c>
      <c r="F63" s="22" t="s">
        <v>334</v>
      </c>
      <c r="G63" s="22" t="s">
        <v>319</v>
      </c>
      <c r="H63" s="22">
        <v>1</v>
      </c>
      <c r="I63" s="22">
        <v>1</v>
      </c>
      <c r="J63" s="22">
        <v>1</v>
      </c>
      <c r="K63" s="22">
        <v>0</v>
      </c>
      <c r="L63" s="22">
        <v>1</v>
      </c>
      <c r="M63" s="22">
        <v>1</v>
      </c>
      <c r="N63" s="22">
        <v>0</v>
      </c>
    </row>
    <row r="64" spans="1:14" x14ac:dyDescent="0.35">
      <c r="A64" s="22">
        <v>1</v>
      </c>
      <c r="B64" s="22">
        <v>35</v>
      </c>
      <c r="C64" s="22">
        <v>1</v>
      </c>
      <c r="D64" s="22">
        <v>3</v>
      </c>
      <c r="E64" s="22">
        <v>5</v>
      </c>
      <c r="F64" s="22" t="s">
        <v>331</v>
      </c>
      <c r="G64" s="22" t="s">
        <v>319</v>
      </c>
      <c r="H64" s="22">
        <v>1</v>
      </c>
      <c r="I64" s="22">
        <v>1</v>
      </c>
      <c r="J64" s="22">
        <v>1</v>
      </c>
      <c r="K64" s="22">
        <v>0</v>
      </c>
      <c r="L64" s="22">
        <v>0</v>
      </c>
      <c r="M64" s="22">
        <v>0</v>
      </c>
      <c r="N64" s="22">
        <v>1</v>
      </c>
    </row>
    <row r="65" spans="1:14" x14ac:dyDescent="0.35">
      <c r="A65" s="22">
        <v>1</v>
      </c>
      <c r="B65" s="22">
        <v>35</v>
      </c>
      <c r="C65" s="22">
        <v>1</v>
      </c>
      <c r="D65" s="22">
        <v>3</v>
      </c>
      <c r="E65" s="22">
        <v>5</v>
      </c>
      <c r="F65" s="22" t="s">
        <v>331</v>
      </c>
      <c r="G65" s="22" t="s">
        <v>319</v>
      </c>
      <c r="H65" s="22">
        <v>1</v>
      </c>
      <c r="I65" s="22">
        <v>1</v>
      </c>
      <c r="J65" s="22">
        <v>1</v>
      </c>
      <c r="K65" s="22">
        <v>0</v>
      </c>
      <c r="L65" s="22">
        <v>0</v>
      </c>
      <c r="M65" s="22">
        <v>0</v>
      </c>
      <c r="N65" s="22">
        <v>0</v>
      </c>
    </row>
    <row r="66" spans="1:14" x14ac:dyDescent="0.35">
      <c r="A66" s="22">
        <v>1</v>
      </c>
      <c r="B66" s="22">
        <v>35</v>
      </c>
      <c r="C66" s="22">
        <v>1</v>
      </c>
      <c r="D66" s="22">
        <v>3</v>
      </c>
      <c r="E66" s="22">
        <v>5</v>
      </c>
      <c r="F66" s="22" t="s">
        <v>331</v>
      </c>
      <c r="G66" s="22" t="s">
        <v>319</v>
      </c>
      <c r="H66" s="22">
        <v>1</v>
      </c>
      <c r="I66" s="22">
        <v>1</v>
      </c>
      <c r="J66" s="22">
        <v>1</v>
      </c>
      <c r="K66" s="22">
        <v>0</v>
      </c>
      <c r="L66" s="22">
        <v>0</v>
      </c>
      <c r="M66" s="22">
        <v>1</v>
      </c>
      <c r="N66" s="22">
        <v>1</v>
      </c>
    </row>
    <row r="67" spans="1:14" x14ac:dyDescent="0.35">
      <c r="A67" s="22">
        <v>1</v>
      </c>
      <c r="B67" s="22">
        <v>35</v>
      </c>
      <c r="C67" s="22">
        <v>1</v>
      </c>
      <c r="D67" s="22">
        <v>3</v>
      </c>
      <c r="E67" s="22">
        <v>5</v>
      </c>
      <c r="F67" s="22" t="s">
        <v>331</v>
      </c>
      <c r="G67" s="22" t="s">
        <v>319</v>
      </c>
      <c r="H67" s="22">
        <v>1</v>
      </c>
      <c r="I67" s="22">
        <v>1</v>
      </c>
      <c r="J67" s="22">
        <v>1</v>
      </c>
      <c r="K67" s="22">
        <v>0</v>
      </c>
      <c r="L67" s="22">
        <v>0</v>
      </c>
      <c r="M67" s="22">
        <v>1</v>
      </c>
      <c r="N67" s="22">
        <v>0</v>
      </c>
    </row>
    <row r="68" spans="1:14" x14ac:dyDescent="0.35">
      <c r="A68" s="22">
        <v>1</v>
      </c>
      <c r="B68" s="22">
        <v>35</v>
      </c>
      <c r="C68" s="22">
        <v>1</v>
      </c>
      <c r="D68" s="22">
        <v>3</v>
      </c>
      <c r="E68" s="22">
        <v>5</v>
      </c>
      <c r="F68" s="22" t="s">
        <v>331</v>
      </c>
      <c r="G68" s="22" t="s">
        <v>319</v>
      </c>
      <c r="H68" s="22">
        <v>1</v>
      </c>
      <c r="I68" s="22">
        <v>1</v>
      </c>
      <c r="J68" s="22">
        <v>1</v>
      </c>
      <c r="K68" s="22">
        <v>0</v>
      </c>
      <c r="L68" s="22">
        <v>1</v>
      </c>
      <c r="M68" s="22">
        <v>999</v>
      </c>
      <c r="N68" s="22">
        <v>1</v>
      </c>
    </row>
    <row r="69" spans="1:14" x14ac:dyDescent="0.35">
      <c r="A69" s="22">
        <v>1</v>
      </c>
      <c r="B69" s="22">
        <v>35</v>
      </c>
      <c r="C69" s="22">
        <v>1</v>
      </c>
      <c r="D69" s="22">
        <v>3</v>
      </c>
      <c r="E69" s="22">
        <v>5</v>
      </c>
      <c r="F69" s="22" t="s">
        <v>331</v>
      </c>
      <c r="G69" s="22" t="s">
        <v>319</v>
      </c>
      <c r="H69" s="22">
        <v>1</v>
      </c>
      <c r="I69" s="22">
        <v>1</v>
      </c>
      <c r="J69" s="22">
        <v>1</v>
      </c>
      <c r="K69" s="22">
        <v>0</v>
      </c>
      <c r="L69" s="22">
        <v>1</v>
      </c>
      <c r="M69" s="22">
        <v>999</v>
      </c>
      <c r="N69" s="22">
        <v>0</v>
      </c>
    </row>
    <row r="70" spans="1:14" x14ac:dyDescent="0.35">
      <c r="A70" s="22">
        <v>1</v>
      </c>
      <c r="B70" s="22">
        <v>42</v>
      </c>
      <c r="C70" s="22">
        <v>1</v>
      </c>
      <c r="D70" s="22">
        <v>4</v>
      </c>
      <c r="E70" s="22">
        <v>2</v>
      </c>
      <c r="F70" s="22" t="s">
        <v>329</v>
      </c>
      <c r="G70" s="22" t="s">
        <v>319</v>
      </c>
      <c r="H70" s="22">
        <v>1</v>
      </c>
      <c r="I70" s="22">
        <v>1</v>
      </c>
      <c r="J70" s="22">
        <v>1</v>
      </c>
      <c r="K70" s="22">
        <v>1</v>
      </c>
      <c r="L70" s="22">
        <v>0</v>
      </c>
      <c r="M70" s="22">
        <v>999</v>
      </c>
      <c r="N70" s="22">
        <v>1</v>
      </c>
    </row>
    <row r="71" spans="1:14" x14ac:dyDescent="0.35">
      <c r="A71" s="22">
        <v>1</v>
      </c>
      <c r="B71" s="22">
        <v>42</v>
      </c>
      <c r="C71" s="22">
        <v>1</v>
      </c>
      <c r="D71" s="22">
        <v>4</v>
      </c>
      <c r="E71" s="22">
        <v>2</v>
      </c>
      <c r="F71" s="22" t="s">
        <v>329</v>
      </c>
      <c r="G71" s="22" t="s">
        <v>319</v>
      </c>
      <c r="H71" s="22">
        <v>1</v>
      </c>
      <c r="I71" s="22">
        <v>1</v>
      </c>
      <c r="J71" s="22">
        <v>1</v>
      </c>
      <c r="K71" s="22">
        <v>1</v>
      </c>
      <c r="L71" s="22">
        <v>0</v>
      </c>
      <c r="M71" s="22">
        <v>999</v>
      </c>
      <c r="N71" s="22">
        <v>0</v>
      </c>
    </row>
    <row r="72" spans="1:14" x14ac:dyDescent="0.35">
      <c r="A72" s="22">
        <v>1</v>
      </c>
      <c r="B72" s="22">
        <v>42</v>
      </c>
      <c r="C72" s="22">
        <v>1</v>
      </c>
      <c r="D72" s="22">
        <v>4</v>
      </c>
      <c r="E72" s="22">
        <v>2</v>
      </c>
      <c r="F72" s="22" t="s">
        <v>329</v>
      </c>
      <c r="G72" s="22" t="s">
        <v>319</v>
      </c>
      <c r="H72" s="22">
        <v>1</v>
      </c>
      <c r="I72" s="22">
        <v>1</v>
      </c>
      <c r="J72" s="22">
        <v>1</v>
      </c>
      <c r="K72" s="22">
        <v>1</v>
      </c>
      <c r="L72" s="22">
        <v>1</v>
      </c>
      <c r="M72" s="22">
        <v>999</v>
      </c>
      <c r="N72" s="22">
        <v>1</v>
      </c>
    </row>
    <row r="73" spans="1:14" x14ac:dyDescent="0.35">
      <c r="A73" s="22">
        <v>1</v>
      </c>
      <c r="B73" s="22">
        <v>42</v>
      </c>
      <c r="C73" s="22">
        <v>1</v>
      </c>
      <c r="D73" s="22">
        <v>4</v>
      </c>
      <c r="E73" s="22">
        <v>2</v>
      </c>
      <c r="F73" s="22" t="s">
        <v>329</v>
      </c>
      <c r="G73" s="22" t="s">
        <v>319</v>
      </c>
      <c r="H73" s="22">
        <v>1</v>
      </c>
      <c r="I73" s="22">
        <v>1</v>
      </c>
      <c r="J73" s="22">
        <v>1</v>
      </c>
      <c r="K73" s="22">
        <v>1</v>
      </c>
      <c r="L73" s="22">
        <v>1</v>
      </c>
      <c r="M73" s="22">
        <v>999</v>
      </c>
      <c r="N73" s="22">
        <v>0</v>
      </c>
    </row>
    <row r="74" spans="1:14" x14ac:dyDescent="0.35">
      <c r="A74" s="22">
        <v>1</v>
      </c>
      <c r="B74" s="22">
        <v>43</v>
      </c>
      <c r="C74" s="22">
        <v>1</v>
      </c>
      <c r="D74" s="22">
        <v>4</v>
      </c>
      <c r="E74" s="22">
        <v>3</v>
      </c>
      <c r="F74" s="22" t="s">
        <v>326</v>
      </c>
      <c r="G74" s="22" t="s">
        <v>319</v>
      </c>
      <c r="H74" s="22">
        <v>1</v>
      </c>
      <c r="I74" s="22">
        <v>1</v>
      </c>
      <c r="J74" s="22">
        <v>1</v>
      </c>
      <c r="K74" s="22">
        <v>1</v>
      </c>
      <c r="L74" s="22">
        <v>999</v>
      </c>
      <c r="M74" s="22">
        <v>0</v>
      </c>
      <c r="N74" s="22">
        <v>1</v>
      </c>
    </row>
    <row r="75" spans="1:14" x14ac:dyDescent="0.35">
      <c r="A75" s="22">
        <v>1</v>
      </c>
      <c r="B75" s="22">
        <v>43</v>
      </c>
      <c r="C75" s="22">
        <v>1</v>
      </c>
      <c r="D75" s="22">
        <v>4</v>
      </c>
      <c r="E75" s="22">
        <v>3</v>
      </c>
      <c r="F75" s="22" t="s">
        <v>326</v>
      </c>
      <c r="G75" s="22" t="s">
        <v>319</v>
      </c>
      <c r="H75" s="22">
        <v>1</v>
      </c>
      <c r="I75" s="22">
        <v>1</v>
      </c>
      <c r="J75" s="22">
        <v>1</v>
      </c>
      <c r="K75" s="22">
        <v>1</v>
      </c>
      <c r="L75" s="22">
        <v>999</v>
      </c>
      <c r="M75" s="22">
        <v>0</v>
      </c>
      <c r="N75" s="22">
        <v>0</v>
      </c>
    </row>
    <row r="76" spans="1:14" x14ac:dyDescent="0.35">
      <c r="A76" s="22">
        <v>1</v>
      </c>
      <c r="B76" s="22">
        <v>43</v>
      </c>
      <c r="C76" s="22">
        <v>1</v>
      </c>
      <c r="D76" s="22">
        <v>4</v>
      </c>
      <c r="E76" s="22">
        <v>3</v>
      </c>
      <c r="F76" s="22" t="s">
        <v>326</v>
      </c>
      <c r="G76" s="22" t="s">
        <v>319</v>
      </c>
      <c r="H76" s="22">
        <v>1</v>
      </c>
      <c r="I76" s="22">
        <v>1</v>
      </c>
      <c r="J76" s="22">
        <v>1</v>
      </c>
      <c r="K76" s="22">
        <v>1</v>
      </c>
      <c r="L76" s="22">
        <v>999</v>
      </c>
      <c r="M76" s="22">
        <v>1</v>
      </c>
      <c r="N76" s="22">
        <v>1</v>
      </c>
    </row>
    <row r="77" spans="1:14" x14ac:dyDescent="0.35">
      <c r="A77" s="22">
        <v>1</v>
      </c>
      <c r="B77" s="22">
        <v>43</v>
      </c>
      <c r="C77" s="22">
        <v>1</v>
      </c>
      <c r="D77" s="22">
        <v>4</v>
      </c>
      <c r="E77" s="22">
        <v>3</v>
      </c>
      <c r="F77" s="22" t="s">
        <v>326</v>
      </c>
      <c r="G77" s="22" t="s">
        <v>319</v>
      </c>
      <c r="H77" s="22">
        <v>1</v>
      </c>
      <c r="I77" s="22">
        <v>1</v>
      </c>
      <c r="J77" s="22">
        <v>1</v>
      </c>
      <c r="K77" s="22">
        <v>1</v>
      </c>
      <c r="L77" s="22">
        <v>999</v>
      </c>
      <c r="M77" s="22">
        <v>1</v>
      </c>
      <c r="N77" s="22">
        <v>0</v>
      </c>
    </row>
    <row r="78" spans="1:14" x14ac:dyDescent="0.35">
      <c r="A78" s="22">
        <v>1</v>
      </c>
      <c r="B78" s="22">
        <v>44</v>
      </c>
      <c r="C78" s="22">
        <v>1</v>
      </c>
      <c r="D78" s="22">
        <v>4</v>
      </c>
      <c r="E78" s="22">
        <v>4</v>
      </c>
      <c r="F78" s="22" t="s">
        <v>335</v>
      </c>
      <c r="G78" s="22" t="s">
        <v>319</v>
      </c>
      <c r="H78" s="22">
        <v>1</v>
      </c>
      <c r="I78" s="22">
        <v>1</v>
      </c>
      <c r="J78" s="22">
        <v>1</v>
      </c>
      <c r="K78" s="22">
        <v>1</v>
      </c>
      <c r="L78" s="22">
        <v>0</v>
      </c>
      <c r="M78" s="22">
        <v>999</v>
      </c>
      <c r="N78" s="22">
        <v>1</v>
      </c>
    </row>
    <row r="79" spans="1:14" x14ac:dyDescent="0.35">
      <c r="A79" s="22">
        <v>1</v>
      </c>
      <c r="B79" s="22">
        <v>44</v>
      </c>
      <c r="C79" s="22">
        <v>1</v>
      </c>
      <c r="D79" s="22">
        <v>4</v>
      </c>
      <c r="E79" s="22">
        <v>4</v>
      </c>
      <c r="F79" s="22" t="s">
        <v>335</v>
      </c>
      <c r="G79" s="22" t="s">
        <v>319</v>
      </c>
      <c r="H79" s="22">
        <v>1</v>
      </c>
      <c r="I79" s="22">
        <v>1</v>
      </c>
      <c r="J79" s="22">
        <v>1</v>
      </c>
      <c r="K79" s="22">
        <v>1</v>
      </c>
      <c r="L79" s="22">
        <v>0</v>
      </c>
      <c r="M79" s="22">
        <v>999</v>
      </c>
      <c r="N79" s="22">
        <v>0</v>
      </c>
    </row>
    <row r="80" spans="1:14" x14ac:dyDescent="0.35">
      <c r="A80" s="22">
        <v>1</v>
      </c>
      <c r="B80" s="22">
        <v>44</v>
      </c>
      <c r="C80" s="22">
        <v>1</v>
      </c>
      <c r="D80" s="22">
        <v>4</v>
      </c>
      <c r="E80" s="22">
        <v>4</v>
      </c>
      <c r="F80" s="22" t="s">
        <v>335</v>
      </c>
      <c r="G80" s="22" t="s">
        <v>319</v>
      </c>
      <c r="H80" s="22">
        <v>1</v>
      </c>
      <c r="I80" s="22">
        <v>1</v>
      </c>
      <c r="J80" s="22">
        <v>1</v>
      </c>
      <c r="K80" s="22">
        <v>1</v>
      </c>
      <c r="L80" s="22">
        <v>1</v>
      </c>
      <c r="M80" s="22">
        <v>0</v>
      </c>
      <c r="N80" s="22">
        <v>1</v>
      </c>
    </row>
    <row r="81" spans="1:14" x14ac:dyDescent="0.35">
      <c r="A81" s="22">
        <v>1</v>
      </c>
      <c r="B81" s="22">
        <v>44</v>
      </c>
      <c r="C81" s="22">
        <v>1</v>
      </c>
      <c r="D81" s="22">
        <v>4</v>
      </c>
      <c r="E81" s="22">
        <v>4</v>
      </c>
      <c r="F81" s="22" t="s">
        <v>335</v>
      </c>
      <c r="G81" s="22" t="s">
        <v>319</v>
      </c>
      <c r="H81" s="22">
        <v>1</v>
      </c>
      <c r="I81" s="22">
        <v>1</v>
      </c>
      <c r="J81" s="22">
        <v>1</v>
      </c>
      <c r="K81" s="22">
        <v>1</v>
      </c>
      <c r="L81" s="22">
        <v>1</v>
      </c>
      <c r="M81" s="22">
        <v>0</v>
      </c>
      <c r="N81" s="22">
        <v>0</v>
      </c>
    </row>
    <row r="82" spans="1:14" x14ac:dyDescent="0.35">
      <c r="A82" s="22">
        <v>1</v>
      </c>
      <c r="B82" s="22">
        <v>44</v>
      </c>
      <c r="C82" s="22">
        <v>1</v>
      </c>
      <c r="D82" s="22">
        <v>4</v>
      </c>
      <c r="E82" s="22">
        <v>4</v>
      </c>
      <c r="F82" s="22" t="s">
        <v>335</v>
      </c>
      <c r="G82" s="22" t="s">
        <v>319</v>
      </c>
      <c r="H82" s="22">
        <v>1</v>
      </c>
      <c r="I82" s="22">
        <v>1</v>
      </c>
      <c r="J82" s="22">
        <v>1</v>
      </c>
      <c r="K82" s="22">
        <v>1</v>
      </c>
      <c r="L82" s="22">
        <v>1</v>
      </c>
      <c r="M82" s="22">
        <v>1</v>
      </c>
      <c r="N82" s="22">
        <v>1</v>
      </c>
    </row>
    <row r="83" spans="1:14" x14ac:dyDescent="0.35">
      <c r="A83" s="22">
        <v>1</v>
      </c>
      <c r="B83" s="22">
        <v>44</v>
      </c>
      <c r="C83" s="22">
        <v>1</v>
      </c>
      <c r="D83" s="22">
        <v>4</v>
      </c>
      <c r="E83" s="22">
        <v>4</v>
      </c>
      <c r="F83" s="22" t="s">
        <v>335</v>
      </c>
      <c r="G83" s="22" t="s">
        <v>319</v>
      </c>
      <c r="H83" s="22">
        <v>1</v>
      </c>
      <c r="I83" s="22">
        <v>1</v>
      </c>
      <c r="J83" s="22">
        <v>1</v>
      </c>
      <c r="K83" s="22">
        <v>1</v>
      </c>
      <c r="L83" s="22">
        <v>1</v>
      </c>
      <c r="M83" s="22">
        <v>1</v>
      </c>
      <c r="N83" s="22">
        <v>0</v>
      </c>
    </row>
    <row r="84" spans="1:14" x14ac:dyDescent="0.35">
      <c r="A84" s="22">
        <v>1</v>
      </c>
      <c r="B84" s="22">
        <v>45</v>
      </c>
      <c r="C84" s="22">
        <v>1</v>
      </c>
      <c r="D84" s="22">
        <v>4</v>
      </c>
      <c r="E84" s="22">
        <v>5</v>
      </c>
      <c r="F84" s="22" t="s">
        <v>332</v>
      </c>
      <c r="G84" s="22" t="s">
        <v>319</v>
      </c>
      <c r="H84" s="22">
        <v>1</v>
      </c>
      <c r="I84" s="22">
        <v>1</v>
      </c>
      <c r="J84" s="22">
        <v>1</v>
      </c>
      <c r="K84" s="22">
        <v>1</v>
      </c>
      <c r="L84" s="22">
        <v>0</v>
      </c>
      <c r="M84" s="22">
        <v>0</v>
      </c>
      <c r="N84" s="22">
        <v>1</v>
      </c>
    </row>
    <row r="85" spans="1:14" x14ac:dyDescent="0.35">
      <c r="A85" s="22">
        <v>1</v>
      </c>
      <c r="B85" s="22">
        <v>45</v>
      </c>
      <c r="C85" s="22">
        <v>1</v>
      </c>
      <c r="D85" s="22">
        <v>4</v>
      </c>
      <c r="E85" s="22">
        <v>5</v>
      </c>
      <c r="F85" s="22" t="s">
        <v>332</v>
      </c>
      <c r="G85" s="22" t="s">
        <v>319</v>
      </c>
      <c r="H85" s="22">
        <v>1</v>
      </c>
      <c r="I85" s="22">
        <v>1</v>
      </c>
      <c r="J85" s="22">
        <v>1</v>
      </c>
      <c r="K85" s="22">
        <v>1</v>
      </c>
      <c r="L85" s="22">
        <v>0</v>
      </c>
      <c r="M85" s="22">
        <v>0</v>
      </c>
      <c r="N85" s="22">
        <v>0</v>
      </c>
    </row>
    <row r="86" spans="1:14" x14ac:dyDescent="0.35">
      <c r="A86" s="22">
        <v>1</v>
      </c>
      <c r="B86" s="22">
        <v>45</v>
      </c>
      <c r="C86" s="22">
        <v>1</v>
      </c>
      <c r="D86" s="22">
        <v>4</v>
      </c>
      <c r="E86" s="22">
        <v>5</v>
      </c>
      <c r="F86" s="22" t="s">
        <v>332</v>
      </c>
      <c r="G86" s="22" t="s">
        <v>319</v>
      </c>
      <c r="H86" s="22">
        <v>1</v>
      </c>
      <c r="I86" s="22">
        <v>1</v>
      </c>
      <c r="J86" s="22">
        <v>1</v>
      </c>
      <c r="K86" s="22">
        <v>1</v>
      </c>
      <c r="L86" s="22">
        <v>0</v>
      </c>
      <c r="M86" s="22">
        <v>1</v>
      </c>
      <c r="N86" s="22">
        <v>1</v>
      </c>
    </row>
    <row r="87" spans="1:14" x14ac:dyDescent="0.35">
      <c r="A87" s="22">
        <v>1</v>
      </c>
      <c r="B87" s="22">
        <v>45</v>
      </c>
      <c r="C87" s="22">
        <v>1</v>
      </c>
      <c r="D87" s="22">
        <v>4</v>
      </c>
      <c r="E87" s="22">
        <v>5</v>
      </c>
      <c r="F87" s="22" t="s">
        <v>332</v>
      </c>
      <c r="G87" s="22" t="s">
        <v>319</v>
      </c>
      <c r="H87" s="22">
        <v>1</v>
      </c>
      <c r="I87" s="22">
        <v>1</v>
      </c>
      <c r="J87" s="22">
        <v>1</v>
      </c>
      <c r="K87" s="22">
        <v>1</v>
      </c>
      <c r="L87" s="22">
        <v>0</v>
      </c>
      <c r="M87" s="22">
        <v>1</v>
      </c>
      <c r="N87" s="22">
        <v>0</v>
      </c>
    </row>
    <row r="88" spans="1:14" x14ac:dyDescent="0.35">
      <c r="A88" s="22">
        <v>1</v>
      </c>
      <c r="B88" s="22">
        <v>45</v>
      </c>
      <c r="C88" s="22">
        <v>1</v>
      </c>
      <c r="D88" s="22">
        <v>4</v>
      </c>
      <c r="E88" s="22">
        <v>5</v>
      </c>
      <c r="F88" s="22" t="s">
        <v>332</v>
      </c>
      <c r="G88" s="22" t="s">
        <v>319</v>
      </c>
      <c r="H88" s="22">
        <v>1</v>
      </c>
      <c r="I88" s="22">
        <v>1</v>
      </c>
      <c r="J88" s="22">
        <v>1</v>
      </c>
      <c r="K88" s="22">
        <v>1</v>
      </c>
      <c r="L88" s="22">
        <v>1</v>
      </c>
      <c r="M88" s="22">
        <v>999</v>
      </c>
      <c r="N88" s="22">
        <v>1</v>
      </c>
    </row>
    <row r="89" spans="1:14" x14ac:dyDescent="0.35">
      <c r="A89" s="22">
        <v>1</v>
      </c>
      <c r="B89" s="22">
        <v>45</v>
      </c>
      <c r="C89" s="22">
        <v>1</v>
      </c>
      <c r="D89" s="22">
        <v>4</v>
      </c>
      <c r="E89" s="22">
        <v>5</v>
      </c>
      <c r="F89" s="22" t="s">
        <v>332</v>
      </c>
      <c r="G89" s="22" t="s">
        <v>319</v>
      </c>
      <c r="H89" s="22">
        <v>1</v>
      </c>
      <c r="I89" s="22">
        <v>1</v>
      </c>
      <c r="J89" s="22">
        <v>1</v>
      </c>
      <c r="K89" s="22">
        <v>1</v>
      </c>
      <c r="L89" s="22">
        <v>1</v>
      </c>
      <c r="M89" s="22">
        <v>999</v>
      </c>
      <c r="N89" s="22">
        <v>0</v>
      </c>
    </row>
    <row r="90" spans="1:14" x14ac:dyDescent="0.35">
      <c r="A90" s="22">
        <v>0</v>
      </c>
      <c r="B90" s="22">
        <v>41</v>
      </c>
      <c r="C90" s="22">
        <v>1</v>
      </c>
      <c r="D90" s="22">
        <v>4</v>
      </c>
      <c r="E90" s="22">
        <v>1</v>
      </c>
      <c r="F90" s="22" t="s">
        <v>395</v>
      </c>
      <c r="G90" s="22" t="s">
        <v>318</v>
      </c>
      <c r="H90" s="22">
        <v>1</v>
      </c>
      <c r="I90" s="22">
        <v>1</v>
      </c>
      <c r="J90" s="22">
        <v>1</v>
      </c>
      <c r="K90" s="22">
        <v>1</v>
      </c>
      <c r="L90" s="22">
        <v>999</v>
      </c>
      <c r="M90" s="22">
        <v>999</v>
      </c>
      <c r="N90" s="22">
        <v>1</v>
      </c>
    </row>
    <row r="91" spans="1:14" x14ac:dyDescent="0.35">
      <c r="A91" s="22">
        <v>0</v>
      </c>
      <c r="B91" s="22">
        <v>41</v>
      </c>
      <c r="C91" s="22">
        <v>1</v>
      </c>
      <c r="D91" s="22">
        <v>4</v>
      </c>
      <c r="E91" s="22">
        <v>1</v>
      </c>
      <c r="F91" s="22" t="s">
        <v>395</v>
      </c>
      <c r="G91" s="22" t="s">
        <v>318</v>
      </c>
      <c r="H91" s="22">
        <v>1</v>
      </c>
      <c r="I91" s="22">
        <v>1</v>
      </c>
      <c r="J91" s="22">
        <v>1</v>
      </c>
      <c r="K91" s="22">
        <v>1</v>
      </c>
      <c r="L91" s="22">
        <v>999</v>
      </c>
      <c r="M91" s="22">
        <v>999</v>
      </c>
      <c r="N91" s="22">
        <v>0</v>
      </c>
    </row>
    <row r="92" spans="1:14" x14ac:dyDescent="0.35">
      <c r="A92" s="22">
        <v>1</v>
      </c>
      <c r="B92" s="22">
        <v>41</v>
      </c>
      <c r="C92" s="22">
        <v>1</v>
      </c>
      <c r="D92" s="22">
        <v>4</v>
      </c>
      <c r="E92" s="22">
        <v>1</v>
      </c>
      <c r="F92" s="22" t="s">
        <v>395</v>
      </c>
      <c r="G92" s="22" t="s">
        <v>318</v>
      </c>
      <c r="H92" s="22">
        <v>1</v>
      </c>
      <c r="I92" s="22">
        <v>1</v>
      </c>
      <c r="J92" s="22">
        <v>1</v>
      </c>
      <c r="K92" s="22">
        <v>1</v>
      </c>
      <c r="L92" s="22">
        <v>999</v>
      </c>
      <c r="M92" s="22">
        <v>999</v>
      </c>
      <c r="N92" s="22">
        <v>1</v>
      </c>
    </row>
    <row r="93" spans="1:14" x14ac:dyDescent="0.35">
      <c r="A93" s="22">
        <v>1</v>
      </c>
      <c r="B93" s="22">
        <v>41</v>
      </c>
      <c r="C93" s="22">
        <v>1</v>
      </c>
      <c r="D93" s="22">
        <v>4</v>
      </c>
      <c r="E93" s="22">
        <v>1</v>
      </c>
      <c r="F93" s="22" t="s">
        <v>395</v>
      </c>
      <c r="G93" s="22" t="s">
        <v>318</v>
      </c>
      <c r="H93" s="22">
        <v>1</v>
      </c>
      <c r="I93" s="22">
        <v>1</v>
      </c>
      <c r="J93" s="22">
        <v>1</v>
      </c>
      <c r="K93" s="22">
        <v>1</v>
      </c>
      <c r="L93" s="22">
        <v>999</v>
      </c>
      <c r="M93" s="22">
        <v>999</v>
      </c>
      <c r="N93" s="22">
        <v>0</v>
      </c>
    </row>
  </sheetData>
  <autoFilter ref="A1:N93">
    <sortState ref="A2:N137">
      <sortCondition ref="A1:A137"/>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B19" sqref="B19"/>
    </sheetView>
  </sheetViews>
  <sheetFormatPr defaultRowHeight="14.5" x14ac:dyDescent="0.35"/>
  <cols>
    <col min="1" max="1" width="13.1796875" style="22" customWidth="1"/>
    <col min="2" max="5" width="9.453125" style="22" customWidth="1"/>
    <col min="6" max="6" width="19.90625" style="22" customWidth="1"/>
    <col min="7" max="7" width="10.453125" style="22" customWidth="1"/>
    <col min="8" max="11" width="9.453125" style="22" customWidth="1"/>
    <col min="12" max="13" width="8.7265625" style="22"/>
    <col min="14" max="14" width="12.6328125" style="22" customWidth="1"/>
  </cols>
  <sheetData>
    <row r="1" spans="1:14" x14ac:dyDescent="0.35">
      <c r="A1" s="23" t="s">
        <v>341</v>
      </c>
      <c r="B1" s="22" t="s">
        <v>315</v>
      </c>
      <c r="C1" s="22" t="s">
        <v>397</v>
      </c>
      <c r="D1" s="22" t="s">
        <v>398</v>
      </c>
      <c r="E1" s="22" t="s">
        <v>347</v>
      </c>
      <c r="F1" s="23" t="s">
        <v>316</v>
      </c>
      <c r="G1" s="23" t="s">
        <v>314</v>
      </c>
      <c r="H1" s="22" t="s">
        <v>344</v>
      </c>
      <c r="I1" s="22" t="s">
        <v>345</v>
      </c>
      <c r="J1" s="22" t="s">
        <v>351</v>
      </c>
      <c r="K1" s="22" t="s">
        <v>346</v>
      </c>
      <c r="L1" s="23" t="s">
        <v>342</v>
      </c>
      <c r="M1" s="23" t="s">
        <v>343</v>
      </c>
      <c r="N1" s="23" t="s">
        <v>320</v>
      </c>
    </row>
    <row r="2" spans="1:14" x14ac:dyDescent="0.35">
      <c r="A2" s="22">
        <v>0</v>
      </c>
      <c r="B2" s="22">
        <v>30</v>
      </c>
      <c r="C2" s="22">
        <v>1</v>
      </c>
      <c r="D2" s="22">
        <v>3</v>
      </c>
      <c r="E2" s="22">
        <v>0</v>
      </c>
      <c r="F2" s="22" t="s">
        <v>336</v>
      </c>
      <c r="G2" s="22" t="s">
        <v>317</v>
      </c>
      <c r="H2" s="22">
        <v>0</v>
      </c>
      <c r="I2" s="22">
        <v>1</v>
      </c>
      <c r="J2" s="22">
        <v>1</v>
      </c>
      <c r="K2" s="22">
        <v>0</v>
      </c>
      <c r="L2" s="22">
        <v>999</v>
      </c>
      <c r="M2" s="22">
        <v>999</v>
      </c>
      <c r="N2" s="22">
        <v>1</v>
      </c>
    </row>
    <row r="3" spans="1:14" x14ac:dyDescent="0.35">
      <c r="A3" s="22">
        <v>0</v>
      </c>
      <c r="B3" s="22">
        <v>30</v>
      </c>
      <c r="C3" s="22">
        <v>1</v>
      </c>
      <c r="D3" s="22">
        <v>3</v>
      </c>
      <c r="E3" s="22">
        <v>0</v>
      </c>
      <c r="F3" s="22" t="s">
        <v>336</v>
      </c>
      <c r="G3" s="22" t="s">
        <v>317</v>
      </c>
      <c r="H3" s="22">
        <v>0</v>
      </c>
      <c r="I3" s="22">
        <v>1</v>
      </c>
      <c r="J3" s="22">
        <v>1</v>
      </c>
      <c r="K3" s="22">
        <v>0</v>
      </c>
      <c r="L3" s="22">
        <v>999</v>
      </c>
      <c r="M3" s="22">
        <v>999</v>
      </c>
      <c r="N3" s="22">
        <v>0</v>
      </c>
    </row>
    <row r="4" spans="1:14" x14ac:dyDescent="0.35">
      <c r="A4" s="22">
        <v>0</v>
      </c>
      <c r="B4" s="22">
        <v>31</v>
      </c>
      <c r="C4" s="22">
        <v>1</v>
      </c>
      <c r="D4" s="22">
        <v>3</v>
      </c>
      <c r="E4" s="22">
        <v>1</v>
      </c>
      <c r="F4" s="22" t="s">
        <v>322</v>
      </c>
      <c r="G4" s="22" t="s">
        <v>318</v>
      </c>
      <c r="H4" s="22">
        <v>1</v>
      </c>
      <c r="I4" s="22">
        <v>1</v>
      </c>
      <c r="J4" s="22">
        <v>1</v>
      </c>
      <c r="K4" s="22">
        <v>0</v>
      </c>
      <c r="L4" s="22">
        <v>999</v>
      </c>
      <c r="M4" s="22">
        <v>999</v>
      </c>
      <c r="N4" s="22">
        <v>1</v>
      </c>
    </row>
    <row r="5" spans="1:14" x14ac:dyDescent="0.35">
      <c r="A5" s="22">
        <v>0</v>
      </c>
      <c r="B5" s="22">
        <v>31</v>
      </c>
      <c r="C5" s="22">
        <v>1</v>
      </c>
      <c r="D5" s="22">
        <v>3</v>
      </c>
      <c r="E5" s="22">
        <v>1</v>
      </c>
      <c r="F5" s="22" t="s">
        <v>322</v>
      </c>
      <c r="G5" s="22" t="s">
        <v>318</v>
      </c>
      <c r="H5" s="22">
        <v>1</v>
      </c>
      <c r="I5" s="22">
        <v>1</v>
      </c>
      <c r="J5" s="22">
        <v>1</v>
      </c>
      <c r="K5" s="22">
        <v>0</v>
      </c>
      <c r="L5" s="22">
        <v>999</v>
      </c>
      <c r="M5" s="22">
        <v>999</v>
      </c>
      <c r="N5" s="22">
        <v>0</v>
      </c>
    </row>
    <row r="6" spans="1:14" x14ac:dyDescent="0.35">
      <c r="A6" s="22">
        <v>0</v>
      </c>
      <c r="B6" s="22">
        <v>32</v>
      </c>
      <c r="C6" s="22">
        <v>1</v>
      </c>
      <c r="D6" s="22">
        <v>3</v>
      </c>
      <c r="E6" s="22">
        <v>2</v>
      </c>
      <c r="F6" s="22" t="s">
        <v>328</v>
      </c>
      <c r="G6" s="22" t="s">
        <v>319</v>
      </c>
      <c r="H6" s="22">
        <v>1</v>
      </c>
      <c r="I6" s="22">
        <v>1</v>
      </c>
      <c r="J6" s="22">
        <v>1</v>
      </c>
      <c r="K6" s="22">
        <v>0</v>
      </c>
      <c r="L6" s="22">
        <v>0</v>
      </c>
      <c r="M6" s="22">
        <v>999</v>
      </c>
      <c r="N6" s="22">
        <v>1</v>
      </c>
    </row>
    <row r="7" spans="1:14" x14ac:dyDescent="0.35">
      <c r="A7" s="22">
        <v>0</v>
      </c>
      <c r="B7" s="22">
        <v>32</v>
      </c>
      <c r="C7" s="22">
        <v>1</v>
      </c>
      <c r="D7" s="22">
        <v>3</v>
      </c>
      <c r="E7" s="22">
        <v>2</v>
      </c>
      <c r="F7" s="22" t="s">
        <v>328</v>
      </c>
      <c r="G7" s="22" t="s">
        <v>319</v>
      </c>
      <c r="H7" s="22">
        <v>1</v>
      </c>
      <c r="I7" s="22">
        <v>1</v>
      </c>
      <c r="J7" s="22">
        <v>1</v>
      </c>
      <c r="K7" s="22">
        <v>0</v>
      </c>
      <c r="L7" s="22">
        <v>0</v>
      </c>
      <c r="M7" s="22">
        <v>999</v>
      </c>
      <c r="N7" s="22">
        <v>0</v>
      </c>
    </row>
    <row r="8" spans="1:14" x14ac:dyDescent="0.35">
      <c r="A8" s="22">
        <v>0</v>
      </c>
      <c r="B8" s="22">
        <v>32</v>
      </c>
      <c r="C8" s="22">
        <v>1</v>
      </c>
      <c r="D8" s="22">
        <v>3</v>
      </c>
      <c r="E8" s="22">
        <v>2</v>
      </c>
      <c r="F8" s="22" t="s">
        <v>328</v>
      </c>
      <c r="G8" s="22" t="s">
        <v>319</v>
      </c>
      <c r="H8" s="22">
        <v>1</v>
      </c>
      <c r="I8" s="22">
        <v>1</v>
      </c>
      <c r="J8" s="22">
        <v>1</v>
      </c>
      <c r="K8" s="22">
        <v>0</v>
      </c>
      <c r="L8" s="22">
        <v>1</v>
      </c>
      <c r="M8" s="22">
        <v>999</v>
      </c>
      <c r="N8" s="22">
        <v>1</v>
      </c>
    </row>
    <row r="9" spans="1:14" x14ac:dyDescent="0.35">
      <c r="A9" s="22">
        <v>0</v>
      </c>
      <c r="B9" s="22">
        <v>32</v>
      </c>
      <c r="C9" s="22">
        <v>1</v>
      </c>
      <c r="D9" s="22">
        <v>3</v>
      </c>
      <c r="E9" s="22">
        <v>2</v>
      </c>
      <c r="F9" s="22" t="s">
        <v>328</v>
      </c>
      <c r="G9" s="22" t="s">
        <v>319</v>
      </c>
      <c r="H9" s="22">
        <v>1</v>
      </c>
      <c r="I9" s="22">
        <v>1</v>
      </c>
      <c r="J9" s="22">
        <v>1</v>
      </c>
      <c r="K9" s="22">
        <v>0</v>
      </c>
      <c r="L9" s="22">
        <v>1</v>
      </c>
      <c r="M9" s="22">
        <v>999</v>
      </c>
      <c r="N9" s="22">
        <v>0</v>
      </c>
    </row>
    <row r="10" spans="1:14" x14ac:dyDescent="0.35">
      <c r="A10" s="22">
        <v>0</v>
      </c>
      <c r="B10" s="22">
        <v>42</v>
      </c>
      <c r="C10" s="22">
        <v>1</v>
      </c>
      <c r="D10" s="22">
        <v>4</v>
      </c>
      <c r="E10" s="22">
        <v>2</v>
      </c>
      <c r="F10" s="22" t="s">
        <v>329</v>
      </c>
      <c r="G10" s="22" t="s">
        <v>319</v>
      </c>
      <c r="H10" s="22">
        <v>1</v>
      </c>
      <c r="I10" s="22">
        <v>1</v>
      </c>
      <c r="J10" s="22">
        <v>1</v>
      </c>
      <c r="K10" s="22">
        <v>1</v>
      </c>
      <c r="L10" s="22">
        <v>0</v>
      </c>
      <c r="M10" s="22">
        <v>999</v>
      </c>
      <c r="N10" s="22">
        <v>1</v>
      </c>
    </row>
    <row r="11" spans="1:14" x14ac:dyDescent="0.35">
      <c r="A11" s="22">
        <v>0</v>
      </c>
      <c r="B11" s="22">
        <v>42</v>
      </c>
      <c r="C11" s="22">
        <v>1</v>
      </c>
      <c r="D11" s="22">
        <v>4</v>
      </c>
      <c r="E11" s="22">
        <v>2</v>
      </c>
      <c r="F11" s="22" t="s">
        <v>329</v>
      </c>
      <c r="G11" s="22" t="s">
        <v>319</v>
      </c>
      <c r="H11" s="22">
        <v>1</v>
      </c>
      <c r="I11" s="22">
        <v>1</v>
      </c>
      <c r="J11" s="22">
        <v>1</v>
      </c>
      <c r="K11" s="22">
        <v>1</v>
      </c>
      <c r="L11" s="22">
        <v>0</v>
      </c>
      <c r="M11" s="22">
        <v>999</v>
      </c>
      <c r="N11" s="22">
        <v>0</v>
      </c>
    </row>
    <row r="12" spans="1:14" x14ac:dyDescent="0.35">
      <c r="A12" s="22">
        <v>0</v>
      </c>
      <c r="B12" s="22">
        <v>42</v>
      </c>
      <c r="C12" s="22">
        <v>1</v>
      </c>
      <c r="D12" s="22">
        <v>4</v>
      </c>
      <c r="E12" s="22">
        <v>2</v>
      </c>
      <c r="F12" s="22" t="s">
        <v>329</v>
      </c>
      <c r="G12" s="22" t="s">
        <v>319</v>
      </c>
      <c r="H12" s="22">
        <v>1</v>
      </c>
      <c r="I12" s="22">
        <v>1</v>
      </c>
      <c r="J12" s="22">
        <v>1</v>
      </c>
      <c r="K12" s="22">
        <v>1</v>
      </c>
      <c r="L12" s="22">
        <v>1</v>
      </c>
      <c r="M12" s="22">
        <v>999</v>
      </c>
      <c r="N12" s="22">
        <v>1</v>
      </c>
    </row>
    <row r="13" spans="1:14" x14ac:dyDescent="0.35">
      <c r="A13" s="22">
        <v>0</v>
      </c>
      <c r="B13" s="22">
        <v>42</v>
      </c>
      <c r="C13" s="22">
        <v>1</v>
      </c>
      <c r="D13" s="22">
        <v>4</v>
      </c>
      <c r="E13" s="22">
        <v>2</v>
      </c>
      <c r="F13" s="22" t="s">
        <v>329</v>
      </c>
      <c r="G13" s="22" t="s">
        <v>319</v>
      </c>
      <c r="H13" s="22">
        <v>1</v>
      </c>
      <c r="I13" s="22">
        <v>1</v>
      </c>
      <c r="J13" s="22">
        <v>1</v>
      </c>
      <c r="K13" s="22">
        <v>1</v>
      </c>
      <c r="L13" s="22">
        <v>1</v>
      </c>
      <c r="M13" s="22">
        <v>999</v>
      </c>
      <c r="N13" s="22">
        <v>0</v>
      </c>
    </row>
    <row r="14" spans="1:14" x14ac:dyDescent="0.35">
      <c r="A14" s="22">
        <v>1</v>
      </c>
      <c r="B14" s="22">
        <v>30</v>
      </c>
      <c r="C14" s="22">
        <v>1</v>
      </c>
      <c r="D14" s="22">
        <v>3</v>
      </c>
      <c r="E14" s="22">
        <v>0</v>
      </c>
      <c r="F14" s="22" t="s">
        <v>336</v>
      </c>
      <c r="G14" s="22" t="s">
        <v>317</v>
      </c>
      <c r="H14" s="22">
        <v>0</v>
      </c>
      <c r="I14" s="22">
        <v>1</v>
      </c>
      <c r="J14" s="22">
        <v>1</v>
      </c>
      <c r="K14" s="22">
        <v>0</v>
      </c>
      <c r="L14" s="22">
        <v>999</v>
      </c>
      <c r="M14" s="22">
        <v>999</v>
      </c>
      <c r="N14" s="22">
        <v>1</v>
      </c>
    </row>
    <row r="15" spans="1:14" x14ac:dyDescent="0.35">
      <c r="A15" s="22">
        <v>1</v>
      </c>
      <c r="B15" s="22">
        <v>30</v>
      </c>
      <c r="C15" s="22">
        <v>1</v>
      </c>
      <c r="D15" s="22">
        <v>3</v>
      </c>
      <c r="E15" s="22">
        <v>0</v>
      </c>
      <c r="F15" s="22" t="s">
        <v>336</v>
      </c>
      <c r="G15" s="22" t="s">
        <v>317</v>
      </c>
      <c r="H15" s="22">
        <v>0</v>
      </c>
      <c r="I15" s="22">
        <v>1</v>
      </c>
      <c r="J15" s="22">
        <v>1</v>
      </c>
      <c r="K15" s="22">
        <v>0</v>
      </c>
      <c r="L15" s="22">
        <v>999</v>
      </c>
      <c r="M15" s="22">
        <v>999</v>
      </c>
      <c r="N15" s="22">
        <v>0</v>
      </c>
    </row>
    <row r="16" spans="1:14" x14ac:dyDescent="0.35">
      <c r="A16" s="22">
        <v>1</v>
      </c>
      <c r="B16" s="22">
        <v>31</v>
      </c>
      <c r="C16" s="22">
        <v>1</v>
      </c>
      <c r="D16" s="22">
        <v>3</v>
      </c>
      <c r="E16" s="22">
        <v>1</v>
      </c>
      <c r="F16" s="22" t="s">
        <v>322</v>
      </c>
      <c r="G16" s="22" t="s">
        <v>318</v>
      </c>
      <c r="H16" s="22">
        <v>1</v>
      </c>
      <c r="I16" s="22">
        <v>1</v>
      </c>
      <c r="J16" s="22">
        <v>1</v>
      </c>
      <c r="K16" s="22">
        <v>0</v>
      </c>
      <c r="L16" s="22">
        <v>999</v>
      </c>
      <c r="M16" s="22">
        <v>999</v>
      </c>
      <c r="N16" s="22">
        <v>1</v>
      </c>
    </row>
    <row r="17" spans="1:14" x14ac:dyDescent="0.35">
      <c r="A17" s="22">
        <v>1</v>
      </c>
      <c r="B17" s="22">
        <v>31</v>
      </c>
      <c r="C17" s="22">
        <v>1</v>
      </c>
      <c r="D17" s="22">
        <v>3</v>
      </c>
      <c r="E17" s="22">
        <v>1</v>
      </c>
      <c r="F17" s="22" t="s">
        <v>322</v>
      </c>
      <c r="G17" s="22" t="s">
        <v>318</v>
      </c>
      <c r="H17" s="22">
        <v>1</v>
      </c>
      <c r="I17" s="22">
        <v>1</v>
      </c>
      <c r="J17" s="22">
        <v>1</v>
      </c>
      <c r="K17" s="22">
        <v>0</v>
      </c>
      <c r="L17" s="22">
        <v>999</v>
      </c>
      <c r="M17" s="22">
        <v>999</v>
      </c>
      <c r="N17" s="22">
        <v>0</v>
      </c>
    </row>
    <row r="18" spans="1:14" x14ac:dyDescent="0.35">
      <c r="A18" s="22">
        <v>1</v>
      </c>
      <c r="B18" s="22">
        <v>32</v>
      </c>
      <c r="C18" s="22">
        <v>1</v>
      </c>
      <c r="D18" s="22">
        <v>3</v>
      </c>
      <c r="E18" s="22">
        <v>2</v>
      </c>
      <c r="F18" s="22" t="s">
        <v>328</v>
      </c>
      <c r="G18" s="22" t="s">
        <v>319</v>
      </c>
      <c r="H18" s="22">
        <v>1</v>
      </c>
      <c r="I18" s="22">
        <v>1</v>
      </c>
      <c r="J18" s="22">
        <v>1</v>
      </c>
      <c r="K18" s="22">
        <v>0</v>
      </c>
      <c r="L18" s="22">
        <v>0</v>
      </c>
      <c r="M18" s="22">
        <v>999</v>
      </c>
      <c r="N18" s="22">
        <v>1</v>
      </c>
    </row>
    <row r="19" spans="1:14" x14ac:dyDescent="0.35">
      <c r="A19" s="22">
        <v>1</v>
      </c>
      <c r="B19" s="22">
        <v>32</v>
      </c>
      <c r="C19" s="22">
        <v>1</v>
      </c>
      <c r="D19" s="22">
        <v>3</v>
      </c>
      <c r="E19" s="22">
        <v>2</v>
      </c>
      <c r="F19" s="22" t="s">
        <v>328</v>
      </c>
      <c r="G19" s="22" t="s">
        <v>319</v>
      </c>
      <c r="H19" s="22">
        <v>1</v>
      </c>
      <c r="I19" s="22">
        <v>1</v>
      </c>
      <c r="J19" s="22">
        <v>1</v>
      </c>
      <c r="K19" s="22">
        <v>0</v>
      </c>
      <c r="L19" s="22">
        <v>0</v>
      </c>
      <c r="M19" s="22">
        <v>999</v>
      </c>
      <c r="N19" s="22">
        <v>0</v>
      </c>
    </row>
    <row r="20" spans="1:14" x14ac:dyDescent="0.35">
      <c r="A20" s="22">
        <v>1</v>
      </c>
      <c r="B20" s="22">
        <v>32</v>
      </c>
      <c r="C20" s="22">
        <v>1</v>
      </c>
      <c r="D20" s="22">
        <v>3</v>
      </c>
      <c r="E20" s="22">
        <v>2</v>
      </c>
      <c r="F20" s="22" t="s">
        <v>328</v>
      </c>
      <c r="G20" s="22" t="s">
        <v>319</v>
      </c>
      <c r="H20" s="22">
        <v>1</v>
      </c>
      <c r="I20" s="22">
        <v>1</v>
      </c>
      <c r="J20" s="22">
        <v>1</v>
      </c>
      <c r="K20" s="22">
        <v>0</v>
      </c>
      <c r="L20" s="22">
        <v>1</v>
      </c>
      <c r="M20" s="22">
        <v>999</v>
      </c>
      <c r="N20" s="22">
        <v>1</v>
      </c>
    </row>
    <row r="21" spans="1:14" x14ac:dyDescent="0.35">
      <c r="A21" s="22">
        <v>1</v>
      </c>
      <c r="B21" s="22">
        <v>32</v>
      </c>
      <c r="C21" s="22">
        <v>1</v>
      </c>
      <c r="D21" s="22">
        <v>3</v>
      </c>
      <c r="E21" s="22">
        <v>2</v>
      </c>
      <c r="F21" s="22" t="s">
        <v>328</v>
      </c>
      <c r="G21" s="22" t="s">
        <v>319</v>
      </c>
      <c r="H21" s="22">
        <v>1</v>
      </c>
      <c r="I21" s="22">
        <v>1</v>
      </c>
      <c r="J21" s="22">
        <v>1</v>
      </c>
      <c r="K21" s="22">
        <v>0</v>
      </c>
      <c r="L21" s="22">
        <v>1</v>
      </c>
      <c r="M21" s="22">
        <v>999</v>
      </c>
      <c r="N21" s="22">
        <v>0</v>
      </c>
    </row>
    <row r="22" spans="1:14" x14ac:dyDescent="0.35">
      <c r="A22" s="22">
        <v>1</v>
      </c>
      <c r="B22" s="22">
        <v>42</v>
      </c>
      <c r="C22" s="22">
        <v>1</v>
      </c>
      <c r="D22" s="22">
        <v>4</v>
      </c>
      <c r="E22" s="22">
        <v>2</v>
      </c>
      <c r="F22" s="22" t="s">
        <v>329</v>
      </c>
      <c r="G22" s="22" t="s">
        <v>319</v>
      </c>
      <c r="H22" s="22">
        <v>1</v>
      </c>
      <c r="I22" s="22">
        <v>1</v>
      </c>
      <c r="J22" s="22">
        <v>1</v>
      </c>
      <c r="K22" s="22">
        <v>1</v>
      </c>
      <c r="L22" s="22">
        <v>0</v>
      </c>
      <c r="M22" s="22">
        <v>999</v>
      </c>
      <c r="N22" s="22">
        <v>1</v>
      </c>
    </row>
    <row r="23" spans="1:14" x14ac:dyDescent="0.35">
      <c r="A23" s="22">
        <v>1</v>
      </c>
      <c r="B23" s="22">
        <v>42</v>
      </c>
      <c r="C23" s="22">
        <v>1</v>
      </c>
      <c r="D23" s="22">
        <v>4</v>
      </c>
      <c r="E23" s="22">
        <v>2</v>
      </c>
      <c r="F23" s="22" t="s">
        <v>329</v>
      </c>
      <c r="G23" s="22" t="s">
        <v>319</v>
      </c>
      <c r="H23" s="22">
        <v>1</v>
      </c>
      <c r="I23" s="22">
        <v>1</v>
      </c>
      <c r="J23" s="22">
        <v>1</v>
      </c>
      <c r="K23" s="22">
        <v>1</v>
      </c>
      <c r="L23" s="22">
        <v>0</v>
      </c>
      <c r="M23" s="22">
        <v>999</v>
      </c>
      <c r="N23" s="22">
        <v>0</v>
      </c>
    </row>
    <row r="24" spans="1:14" x14ac:dyDescent="0.35">
      <c r="A24" s="22">
        <v>1</v>
      </c>
      <c r="B24" s="22">
        <v>42</v>
      </c>
      <c r="C24" s="22">
        <v>1</v>
      </c>
      <c r="D24" s="22">
        <v>4</v>
      </c>
      <c r="E24" s="22">
        <v>2</v>
      </c>
      <c r="F24" s="22" t="s">
        <v>329</v>
      </c>
      <c r="G24" s="22" t="s">
        <v>319</v>
      </c>
      <c r="H24" s="22">
        <v>1</v>
      </c>
      <c r="I24" s="22">
        <v>1</v>
      </c>
      <c r="J24" s="22">
        <v>1</v>
      </c>
      <c r="K24" s="22">
        <v>1</v>
      </c>
      <c r="L24" s="22">
        <v>1</v>
      </c>
      <c r="M24" s="22">
        <v>999</v>
      </c>
      <c r="N24" s="22">
        <v>1</v>
      </c>
    </row>
    <row r="25" spans="1:14" x14ac:dyDescent="0.35">
      <c r="A25" s="22">
        <v>1</v>
      </c>
      <c r="B25" s="22">
        <v>42</v>
      </c>
      <c r="C25" s="22">
        <v>1</v>
      </c>
      <c r="D25" s="22">
        <v>4</v>
      </c>
      <c r="E25" s="22">
        <v>2</v>
      </c>
      <c r="F25" s="22" t="s">
        <v>329</v>
      </c>
      <c r="G25" s="22" t="s">
        <v>319</v>
      </c>
      <c r="H25" s="22">
        <v>1</v>
      </c>
      <c r="I25" s="22">
        <v>1</v>
      </c>
      <c r="J25" s="22">
        <v>1</v>
      </c>
      <c r="K25" s="22">
        <v>1</v>
      </c>
      <c r="L25" s="22">
        <v>1</v>
      </c>
      <c r="M25" s="22">
        <v>999</v>
      </c>
      <c r="N25" s="22">
        <v>0</v>
      </c>
    </row>
    <row r="26" spans="1:14" x14ac:dyDescent="0.35">
      <c r="A26" s="22">
        <v>0</v>
      </c>
      <c r="B26" s="22">
        <v>41</v>
      </c>
      <c r="C26" s="22">
        <v>1</v>
      </c>
      <c r="D26" s="22">
        <v>4</v>
      </c>
      <c r="E26" s="22">
        <v>1</v>
      </c>
      <c r="F26" s="22" t="s">
        <v>395</v>
      </c>
      <c r="G26" s="22" t="s">
        <v>318</v>
      </c>
      <c r="H26" s="22">
        <v>1</v>
      </c>
      <c r="I26" s="22">
        <v>1</v>
      </c>
      <c r="J26" s="22">
        <v>1</v>
      </c>
      <c r="K26" s="22">
        <v>1</v>
      </c>
      <c r="L26" s="22">
        <v>999</v>
      </c>
      <c r="M26" s="22">
        <v>999</v>
      </c>
      <c r="N26" s="22">
        <v>1</v>
      </c>
    </row>
    <row r="27" spans="1:14" x14ac:dyDescent="0.35">
      <c r="A27" s="22">
        <v>0</v>
      </c>
      <c r="B27" s="22">
        <v>41</v>
      </c>
      <c r="C27" s="22">
        <v>1</v>
      </c>
      <c r="D27" s="22">
        <v>4</v>
      </c>
      <c r="E27" s="22">
        <v>1</v>
      </c>
      <c r="F27" s="22" t="s">
        <v>395</v>
      </c>
      <c r="G27" s="22" t="s">
        <v>318</v>
      </c>
      <c r="H27" s="22">
        <v>1</v>
      </c>
      <c r="I27" s="22">
        <v>1</v>
      </c>
      <c r="J27" s="22">
        <v>1</v>
      </c>
      <c r="K27" s="22">
        <v>1</v>
      </c>
      <c r="L27" s="22">
        <v>999</v>
      </c>
      <c r="M27" s="22">
        <v>999</v>
      </c>
      <c r="N27" s="22">
        <v>0</v>
      </c>
    </row>
    <row r="28" spans="1:14" x14ac:dyDescent="0.35">
      <c r="A28" s="22">
        <v>1</v>
      </c>
      <c r="B28" s="22">
        <v>41</v>
      </c>
      <c r="C28" s="22">
        <v>1</v>
      </c>
      <c r="D28" s="22">
        <v>4</v>
      </c>
      <c r="E28" s="22">
        <v>1</v>
      </c>
      <c r="F28" s="22" t="s">
        <v>395</v>
      </c>
      <c r="G28" s="22" t="s">
        <v>318</v>
      </c>
      <c r="H28" s="22">
        <v>1</v>
      </c>
      <c r="I28" s="22">
        <v>1</v>
      </c>
      <c r="J28" s="22">
        <v>1</v>
      </c>
      <c r="K28" s="22">
        <v>1</v>
      </c>
      <c r="L28" s="22">
        <v>999</v>
      </c>
      <c r="M28" s="22">
        <v>999</v>
      </c>
      <c r="N28" s="22">
        <v>1</v>
      </c>
    </row>
    <row r="29" spans="1:14" x14ac:dyDescent="0.35">
      <c r="A29" s="22">
        <v>1</v>
      </c>
      <c r="B29" s="22">
        <v>41</v>
      </c>
      <c r="C29" s="22">
        <v>1</v>
      </c>
      <c r="D29" s="22">
        <v>4</v>
      </c>
      <c r="E29" s="22">
        <v>1</v>
      </c>
      <c r="F29" s="22" t="s">
        <v>395</v>
      </c>
      <c r="G29" s="22" t="s">
        <v>318</v>
      </c>
      <c r="H29" s="22">
        <v>1</v>
      </c>
      <c r="I29" s="22">
        <v>1</v>
      </c>
      <c r="J29" s="22">
        <v>1</v>
      </c>
      <c r="K29" s="22">
        <v>1</v>
      </c>
      <c r="L29" s="22">
        <v>999</v>
      </c>
      <c r="M29" s="22">
        <v>999</v>
      </c>
      <c r="N29" s="22">
        <v>0</v>
      </c>
    </row>
  </sheetData>
  <autoFilter ref="A1:N2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 parameters</vt:lpstr>
      <vt:lpstr>Sheet4</vt:lpstr>
      <vt:lpstr>Branches</vt:lpstr>
      <vt:lpstr>BranchesNoPCR</vt:lpstr>
      <vt:lpstr>BranchesRDTvsdonothing</vt:lpstr>
      <vt:lpstr>BranchesRDTvsTreatall</vt:lpstr>
      <vt:lpstr>BranchesRDTTreatallvsNothing</vt:lpstr>
      <vt:lpstr>BranchesNoVenti</vt:lpstr>
      <vt:lpstr>BranchesNoPCRorVenti</vt:lpstr>
      <vt:lpstr>Country parameters</vt: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Gabrielle Bonnet</dc:creator>
  <cp:lastModifiedBy>Author</cp:lastModifiedBy>
  <dcterms:created xsi:type="dcterms:W3CDTF">2023-05-29T15:03:18Z</dcterms:created>
  <dcterms:modified xsi:type="dcterms:W3CDTF">2023-11-13T12:35:23Z</dcterms:modified>
</cp:coreProperties>
</file>