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oczagaba/Downloads/"/>
    </mc:Choice>
  </mc:AlternateContent>
  <xr:revisionPtr revIDLastSave="0" documentId="13_ncr:1_{2C31FCF0-ED99-2E4D-AA86-B3C419410C8C}" xr6:coauthVersionLast="47" xr6:coauthVersionMax="47" xr10:uidLastSave="{00000000-0000-0000-0000-000000000000}"/>
  <bookViews>
    <workbookView xWindow="0" yWindow="500" windowWidth="28800" windowHeight="15840" activeTab="2" xr2:uid="{DF08BCE9-890A-3941-8C5A-795D1E6F1FC0}"/>
  </bookViews>
  <sheets>
    <sheet name="Database" sheetId="3" r:id="rId1"/>
    <sheet name="Pivottables" sheetId="4" r:id="rId2"/>
    <sheet name="Dashboard" sheetId="5" r:id="rId3"/>
    <sheet name="Schedule" sheetId="6" r:id="rId4"/>
  </sheets>
  <definedNames>
    <definedName name="Slicer_Driver">#N/A</definedName>
    <definedName name="Slicer_Driver1">#N/A</definedName>
    <definedName name="Slicer_Month">#N/A</definedName>
    <definedName name="Slicer_Month1">#N/A</definedName>
  </definedNames>
  <calcPr calcId="191029"/>
  <pivotCaches>
    <pivotCache cacheId="31" r:id="rId5"/>
    <pivotCache cacheId="38"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9" i="6" l="1"/>
  <c r="G20" i="6"/>
  <c r="G21" i="6"/>
  <c r="G22" i="6"/>
  <c r="G23" i="6"/>
  <c r="G24" i="6"/>
  <c r="G25" i="6"/>
  <c r="G26" i="6"/>
  <c r="G27" i="6"/>
  <c r="G28" i="6"/>
  <c r="G29" i="6"/>
  <c r="G30" i="6"/>
  <c r="G31" i="6"/>
  <c r="G32" i="6"/>
  <c r="G33" i="6"/>
  <c r="G34" i="6"/>
  <c r="G35" i="6"/>
  <c r="G36" i="6"/>
  <c r="G37" i="6"/>
  <c r="G38" i="6"/>
  <c r="G39" i="6"/>
  <c r="G40" i="6"/>
  <c r="G41" i="6"/>
  <c r="J19" i="6"/>
  <c r="J20" i="6"/>
  <c r="J21" i="6"/>
  <c r="J22" i="6"/>
  <c r="J23" i="6"/>
  <c r="J24" i="6"/>
  <c r="J25" i="6"/>
  <c r="J26" i="6"/>
  <c r="J27" i="6"/>
  <c r="J28" i="6"/>
  <c r="J29" i="6"/>
  <c r="J30" i="6"/>
  <c r="J31" i="6"/>
  <c r="J32" i="6"/>
  <c r="J33" i="6"/>
  <c r="J34" i="6"/>
  <c r="J35" i="6"/>
  <c r="J36" i="6"/>
  <c r="J37" i="6"/>
  <c r="J38" i="6"/>
  <c r="J39" i="6"/>
  <c r="J40" i="6"/>
  <c r="J41" i="6"/>
  <c r="I19" i="6"/>
  <c r="I20" i="6"/>
  <c r="I21" i="6"/>
  <c r="I22" i="6"/>
  <c r="I23" i="6"/>
  <c r="I24" i="6"/>
  <c r="I25" i="6"/>
  <c r="I26" i="6"/>
  <c r="I27" i="6"/>
  <c r="I28" i="6"/>
  <c r="I29" i="6"/>
  <c r="I30" i="6"/>
  <c r="I31" i="6"/>
  <c r="I32" i="6"/>
  <c r="I33" i="6"/>
  <c r="I34" i="6"/>
  <c r="I35" i="6"/>
  <c r="I36" i="6"/>
  <c r="I37" i="6"/>
  <c r="I38" i="6"/>
  <c r="I39" i="6"/>
  <c r="I40" i="6"/>
  <c r="I41" i="6"/>
  <c r="J18" i="6"/>
  <c r="I18" i="6"/>
  <c r="H19" i="6"/>
  <c r="H20" i="6"/>
  <c r="H21" i="6"/>
  <c r="H22" i="6"/>
  <c r="H23" i="6"/>
  <c r="H24" i="6"/>
  <c r="H25" i="6"/>
  <c r="H26" i="6"/>
  <c r="H27" i="6"/>
  <c r="H28" i="6"/>
  <c r="H29" i="6"/>
  <c r="H30" i="6"/>
  <c r="H31" i="6"/>
  <c r="H32" i="6"/>
  <c r="H33" i="6"/>
  <c r="H34" i="6"/>
  <c r="H35" i="6"/>
  <c r="H36" i="6"/>
  <c r="H37" i="6"/>
  <c r="H38" i="6"/>
  <c r="H39" i="6"/>
  <c r="H40" i="6"/>
  <c r="H41" i="6"/>
  <c r="H18" i="6"/>
  <c r="G18" i="6"/>
  <c r="F34" i="6"/>
  <c r="F35" i="6"/>
  <c r="F36" i="6"/>
  <c r="F37" i="6"/>
  <c r="F38" i="6"/>
  <c r="F39" i="6"/>
  <c r="F40" i="6"/>
  <c r="F41" i="6"/>
  <c r="F42" i="6"/>
  <c r="F19" i="6"/>
  <c r="F20" i="6"/>
  <c r="F21" i="6"/>
  <c r="F22" i="6"/>
  <c r="F23" i="6"/>
  <c r="F24" i="6"/>
  <c r="F25" i="6"/>
  <c r="F26" i="6"/>
  <c r="F27" i="6"/>
  <c r="F28" i="6"/>
  <c r="F29" i="6"/>
  <c r="F30" i="6"/>
  <c r="F31" i="6"/>
  <c r="F32" i="6"/>
  <c r="F33" i="6"/>
  <c r="F18" i="6"/>
  <c r="E18" i="6" s="1"/>
  <c r="A3" i="3"/>
  <c r="A25" i="3"/>
  <c r="A24" i="3"/>
  <c r="A23" i="3"/>
  <c r="A22" i="3"/>
  <c r="A21" i="3"/>
  <c r="A20" i="3"/>
  <c r="A19" i="3"/>
  <c r="A18" i="3"/>
  <c r="A17" i="3"/>
  <c r="A16" i="3"/>
  <c r="A15" i="3"/>
  <c r="A14" i="3"/>
  <c r="A13" i="3"/>
  <c r="A12" i="3"/>
  <c r="A11" i="3"/>
  <c r="A10" i="3"/>
  <c r="A9" i="3"/>
  <c r="A8" i="3"/>
  <c r="A7" i="3"/>
  <c r="A6" i="3"/>
  <c r="A5" i="3"/>
  <c r="A4" i="3"/>
  <c r="A2" i="3"/>
  <c r="AU10" i="4"/>
  <c r="AU9" i="4"/>
  <c r="P6" i="4"/>
  <c r="P7" i="4"/>
  <c r="P5" i="4"/>
  <c r="CC4" i="4"/>
  <c r="BW4" i="4"/>
  <c r="BH8" i="4"/>
  <c r="BG8" i="4"/>
  <c r="BD8" i="4"/>
  <c r="BC8" i="4"/>
  <c r="AQ7" i="4"/>
  <c r="AJ11" i="4"/>
  <c r="AJ10" i="4"/>
  <c r="AF11" i="4"/>
  <c r="AF10" i="4"/>
  <c r="AI7" i="4"/>
  <c r="AE7" i="4"/>
  <c r="AB7" i="4"/>
  <c r="E19" i="6" l="1"/>
  <c r="E20" i="6" s="1"/>
  <c r="E21" i="6" s="1"/>
  <c r="E22" i="6" s="1"/>
  <c r="E23" i="6" s="1"/>
  <c r="E24" i="6" s="1"/>
  <c r="E25" i="6" s="1"/>
  <c r="E26" i="6" s="1"/>
  <c r="E27" i="6" s="1"/>
  <c r="E28" i="6" s="1"/>
  <c r="E29" i="6" s="1"/>
  <c r="E30" i="6" s="1"/>
  <c r="E31" i="6" s="1"/>
  <c r="E32" i="6" s="1"/>
  <c r="E33" i="6" s="1"/>
  <c r="E34" i="6" s="1"/>
  <c r="E35" i="6" s="1"/>
  <c r="E36" i="6" s="1"/>
  <c r="E37" i="6" s="1"/>
  <c r="E38" i="6" s="1"/>
  <c r="E39" i="6" s="1"/>
  <c r="E40" i="6" s="1"/>
  <c r="E41" i="6" s="1"/>
  <c r="AF13" i="4"/>
  <c r="AJ13" i="4"/>
  <c r="I6" i="4"/>
  <c r="B7" i="4"/>
</calcChain>
</file>

<file path=xl/sharedStrings.xml><?xml version="1.0" encoding="utf-8"?>
<sst xmlns="http://schemas.openxmlformats.org/spreadsheetml/2006/main" count="432" uniqueCount="121">
  <si>
    <t>N</t>
  </si>
  <si>
    <t>Date</t>
  </si>
  <si>
    <t>Year</t>
  </si>
  <si>
    <t>Month</t>
  </si>
  <si>
    <t>Day</t>
  </si>
  <si>
    <t>Driver</t>
  </si>
  <si>
    <t>Buddy</t>
  </si>
  <si>
    <t>Vehicle</t>
  </si>
  <si>
    <t>Distance (km)</t>
  </si>
  <si>
    <t>Trip Classify</t>
  </si>
  <si>
    <t>Distance Traveled</t>
  </si>
  <si>
    <t>From</t>
  </si>
  <si>
    <t>To</t>
  </si>
  <si>
    <t>Goods</t>
  </si>
  <si>
    <t>Driver wage/trip</t>
  </si>
  <si>
    <t>Buddy wage/trip</t>
  </si>
  <si>
    <t>Driver Salary</t>
  </si>
  <si>
    <t>Buddy Salary</t>
  </si>
  <si>
    <t>Weight (Tons)</t>
  </si>
  <si>
    <t>Hired Transportation</t>
  </si>
  <si>
    <t>Jan</t>
  </si>
  <si>
    <t>Antoni</t>
  </si>
  <si>
    <t>Mike</t>
  </si>
  <si>
    <t>72-0466/0467</t>
  </si>
  <si>
    <t>Return</t>
  </si>
  <si>
    <t>Xunthai</t>
  </si>
  <si>
    <t>Gidec</t>
  </si>
  <si>
    <t>Woodchip</t>
  </si>
  <si>
    <t>No</t>
  </si>
  <si>
    <t>Feb</t>
  </si>
  <si>
    <t>Jaison</t>
  </si>
  <si>
    <t>72-1001/1002</t>
  </si>
  <si>
    <t>Port Said</t>
  </si>
  <si>
    <t>Safeskin</t>
  </si>
  <si>
    <t>Woodpellet</t>
  </si>
  <si>
    <t>Mar</t>
  </si>
  <si>
    <t>Suies</t>
  </si>
  <si>
    <t>Apr</t>
  </si>
  <si>
    <t>One-Way</t>
  </si>
  <si>
    <t>X1 Port</t>
  </si>
  <si>
    <t>May</t>
  </si>
  <si>
    <t>Lee</t>
  </si>
  <si>
    <t>Top glove</t>
  </si>
  <si>
    <t>Jun</t>
  </si>
  <si>
    <t>Alex</t>
  </si>
  <si>
    <t>Jul</t>
  </si>
  <si>
    <t>Giza</t>
  </si>
  <si>
    <t>Aug</t>
  </si>
  <si>
    <t>Yes</t>
  </si>
  <si>
    <t>Sep</t>
  </si>
  <si>
    <t>Mina</t>
  </si>
  <si>
    <t>Oct</t>
  </si>
  <si>
    <t>Air Port</t>
  </si>
  <si>
    <t>Nov</t>
  </si>
  <si>
    <t>Dec</t>
  </si>
  <si>
    <t>PT</t>
  </si>
  <si>
    <t>Close</t>
  </si>
  <si>
    <t>Far</t>
  </si>
  <si>
    <t>Regular</t>
  </si>
  <si>
    <t>Count of N</t>
  </si>
  <si>
    <t>Total Trips</t>
  </si>
  <si>
    <t>Row Labels</t>
  </si>
  <si>
    <t>Grand Total</t>
  </si>
  <si>
    <t>Count of Hired Transportation</t>
  </si>
  <si>
    <t>Count of Trip Classify</t>
  </si>
  <si>
    <t>Sum of Driver wage/trip</t>
  </si>
  <si>
    <t>Sum of Buddy wage/trip</t>
  </si>
  <si>
    <t>Driver &amp; Buddy Income Per Trip Class</t>
  </si>
  <si>
    <t>Cargo Types</t>
  </si>
  <si>
    <t>Count of Goods</t>
  </si>
  <si>
    <t>Total Expenses</t>
  </si>
  <si>
    <t>Sum of Total Expenses</t>
  </si>
  <si>
    <t>Total Salaries</t>
  </si>
  <si>
    <t>Sum of Total Salaries</t>
  </si>
  <si>
    <t>Sum of Total Wages</t>
  </si>
  <si>
    <t>Total Wages</t>
  </si>
  <si>
    <t>Salaries</t>
  </si>
  <si>
    <t>Wages</t>
  </si>
  <si>
    <t>Percentage</t>
  </si>
  <si>
    <t>Expenses by Month</t>
  </si>
  <si>
    <t>Total Distance</t>
  </si>
  <si>
    <t>Sum of Distance (km)</t>
  </si>
  <si>
    <t>Return / One-Way</t>
  </si>
  <si>
    <t>Count of Distance Traveled</t>
  </si>
  <si>
    <t>Count of Month</t>
  </si>
  <si>
    <t>Driver Salaries &amp; Wages</t>
  </si>
  <si>
    <t>Sum of Driver Salary</t>
  </si>
  <si>
    <t>Driver Wage</t>
  </si>
  <si>
    <t>Buddy Salaries &amp; Wages</t>
  </si>
  <si>
    <t>Buddy Wage</t>
  </si>
  <si>
    <t>Sum of Buddy Salary</t>
  </si>
  <si>
    <t>Buddy Wages Per Month</t>
  </si>
  <si>
    <t>Driver Wages Per Month</t>
  </si>
  <si>
    <t>Trip</t>
  </si>
  <si>
    <t>Truck</t>
  </si>
  <si>
    <t>VLOOKUP</t>
  </si>
  <si>
    <t>Schedule</t>
  </si>
  <si>
    <t>Air PortX1 Port10</t>
  </si>
  <si>
    <t>Air PortX1 Port22</t>
  </si>
  <si>
    <t>AlexTop glove18</t>
  </si>
  <si>
    <t>AlexTop glove6</t>
  </si>
  <si>
    <t>GidecSafeskin20</t>
  </si>
  <si>
    <t>GidecSafeskin8</t>
  </si>
  <si>
    <t>GidecSuies15</t>
  </si>
  <si>
    <t>GidecSuies3</t>
  </si>
  <si>
    <t>GizaX1 Port19</t>
  </si>
  <si>
    <t>GizaX1 Port7</t>
  </si>
  <si>
    <t>Port SaidSafeskin14</t>
  </si>
  <si>
    <t>Port SaidSafeskin2</t>
  </si>
  <si>
    <t>PTSafeskin12</t>
  </si>
  <si>
    <t>PTSafeskin24</t>
  </si>
  <si>
    <t>SafeskinMina21</t>
  </si>
  <si>
    <t>SafeskinMina9</t>
  </si>
  <si>
    <t>SafeskinX1 Port16</t>
  </si>
  <si>
    <t>SafeskinX1 Port4</t>
  </si>
  <si>
    <t>Top gloveX1 Port17</t>
  </si>
  <si>
    <t>Top gloveX1 Port5</t>
  </si>
  <si>
    <t>XunthaiGidec1</t>
  </si>
  <si>
    <t>XunthaiGidec11</t>
  </si>
  <si>
    <t>XunthaiGidec13</t>
  </si>
  <si>
    <t>XunthaiGidec23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</si>
</sst>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F800]dddd\,\ mmmm\ dd\,\ yyyy"/>
    <numFmt numFmtId="166" formatCode="mmm"/>
    <numFmt numFmtId="167" formatCode="_-[$฿-41E]* #,##0_-;\-[$฿-41E]* #,##0_-;_-[$฿-41E]* &quot;-&quot;??_-;_-@_-"/>
    <numFmt numFmtId="171" formatCode="[$฿-41E]#,##0"/>
    <numFmt numFmtId="173" formatCode="0.0%"/>
  </numFmts>
  <fonts count="10" x14ac:knownFonts="1">
    <font>
      <sz val="12"/>
      <color theme="1"/>
      <name val="Calibri"/>
      <family val="2"/>
      <scheme val="minor"/>
    </font>
    <font>
      <sz val="12"/>
      <color theme="1"/>
      <name val="Calibri"/>
      <family val="2"/>
      <scheme val="minor"/>
    </font>
    <font>
      <sz val="11"/>
      <color theme="1"/>
      <name val="Calibri"/>
      <family val="2"/>
      <scheme val="minor"/>
    </font>
    <font>
      <b/>
      <sz val="11"/>
      <color theme="0"/>
      <name val="Arial"/>
      <family val="2"/>
    </font>
    <font>
      <sz val="12"/>
      <color theme="1" tint="0.34998626667073579"/>
      <name val="Arial"/>
      <family val="2"/>
    </font>
    <font>
      <sz val="12"/>
      <color theme="1"/>
      <name val="Arial"/>
      <family val="2"/>
    </font>
    <font>
      <b/>
      <sz val="12"/>
      <color rgb="FFFF0000"/>
      <name val="Arial"/>
      <family val="2"/>
    </font>
    <font>
      <sz val="12"/>
      <color rgb="FFCF5C4A"/>
      <name val="Arial"/>
      <family val="2"/>
    </font>
    <font>
      <sz val="10"/>
      <color theme="0"/>
      <name val="Abadi MT Condensed Light"/>
      <family val="2"/>
    </font>
    <font>
      <sz val="10"/>
      <color theme="3" tint="-0.249977111117893"/>
      <name val="Abadi MT Condensed Light"/>
      <family val="2"/>
    </font>
  </fonts>
  <fills count="11">
    <fill>
      <patternFill patternType="none"/>
    </fill>
    <fill>
      <patternFill patternType="gray125"/>
    </fill>
    <fill>
      <patternFill patternType="solid">
        <fgColor rgb="FF48515F"/>
        <bgColor indexed="64"/>
      </patternFill>
    </fill>
    <fill>
      <patternFill patternType="solid">
        <fgColor theme="6" tint="0.79998168889431442"/>
        <bgColor theme="6" tint="0.79998168889431442"/>
      </patternFill>
    </fill>
    <fill>
      <patternFill patternType="solid">
        <fgColor rgb="FFE4E6ED"/>
        <bgColor indexed="64"/>
      </patternFill>
    </fill>
    <fill>
      <patternFill patternType="solid">
        <fgColor rgb="FFFAF9F9"/>
        <bgColor indexed="64"/>
      </patternFill>
    </fill>
    <fill>
      <patternFill patternType="solid">
        <fgColor rgb="FFF1CE63"/>
        <bgColor indexed="64"/>
      </patternFill>
    </fill>
    <fill>
      <patternFill patternType="solid">
        <fgColor rgb="FFE4E6EE"/>
        <bgColor indexed="64"/>
      </patternFill>
    </fill>
    <fill>
      <patternFill patternType="solid">
        <fgColor theme="0"/>
        <bgColor indexed="64"/>
      </patternFill>
    </fill>
    <fill>
      <patternFill patternType="solid">
        <fgColor rgb="FFFBF9F9"/>
        <bgColor indexed="64"/>
      </patternFill>
    </fill>
    <fill>
      <patternFill patternType="solid">
        <fgColor rgb="FFCF5C4A"/>
        <bgColor indexed="64"/>
      </patternFill>
    </fill>
  </fills>
  <borders count="17">
    <border>
      <left/>
      <right/>
      <top/>
      <bottom/>
      <diagonal/>
    </border>
    <border>
      <left/>
      <right/>
      <top/>
      <bottom style="thin">
        <color theme="6"/>
      </bottom>
      <diagonal/>
    </border>
    <border>
      <left/>
      <right/>
      <top style="thin">
        <color theme="6"/>
      </top>
      <bottom style="thin">
        <color theme="6"/>
      </bottom>
      <diagonal/>
    </border>
    <border>
      <left/>
      <right style="thin">
        <color theme="0" tint="-0.249977111117893"/>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right style="medium">
        <color theme="0"/>
      </right>
      <top/>
      <bottom/>
      <diagonal/>
    </border>
    <border>
      <left style="medium">
        <color theme="0"/>
      </left>
      <right style="medium">
        <color theme="0"/>
      </right>
      <top/>
      <bottom/>
      <diagonal/>
    </border>
    <border>
      <left/>
      <right/>
      <top/>
      <bottom style="thick">
        <color rgb="FFFAF9F9"/>
      </bottom>
      <diagonal/>
    </border>
    <border>
      <left style="thick">
        <color theme="2" tint="-0.749992370372631"/>
      </left>
      <right/>
      <top/>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2">
    <xf numFmtId="0" fontId="0" fillId="0" borderId="0"/>
    <xf numFmtId="164" fontId="1" fillId="0" borderId="0" applyFont="0" applyFill="0" applyBorder="0" applyAlignment="0" applyProtection="0"/>
  </cellStyleXfs>
  <cellXfs count="66">
    <xf numFmtId="0" fontId="0" fillId="0" borderId="0" xfId="0"/>
    <xf numFmtId="0" fontId="0" fillId="0" borderId="0" xfId="0" applyAlignment="1">
      <alignment wrapText="1"/>
    </xf>
    <xf numFmtId="0" fontId="2" fillId="0" borderId="0" xfId="0" applyFont="1" applyAlignment="1">
      <alignment wrapText="1"/>
    </xf>
    <xf numFmtId="0" fontId="3" fillId="2" borderId="1" xfId="0" applyFont="1" applyFill="1" applyBorder="1" applyAlignment="1">
      <alignment horizontal="center" vertical="center" wrapText="1"/>
    </xf>
    <xf numFmtId="1" fontId="4" fillId="3" borderId="0" xfId="1" applyNumberFormat="1" applyFont="1" applyFill="1" applyBorder="1" applyAlignment="1">
      <alignment horizontal="center" vertical="center" wrapText="1"/>
    </xf>
    <xf numFmtId="165" fontId="4" fillId="3" borderId="0" xfId="0" applyNumberFormat="1" applyFont="1" applyFill="1" applyAlignment="1">
      <alignment horizontal="left" vertical="center" wrapText="1"/>
    </xf>
    <xf numFmtId="0" fontId="4" fillId="3" borderId="0" xfId="0" applyFont="1" applyFill="1" applyAlignment="1">
      <alignment horizontal="center" vertical="center" wrapText="1"/>
    </xf>
    <xf numFmtId="166" fontId="4" fillId="3" borderId="0" xfId="0" applyNumberFormat="1" applyFont="1" applyFill="1" applyAlignment="1">
      <alignment horizontal="center" vertical="center" wrapText="1"/>
    </xf>
    <xf numFmtId="167" fontId="4" fillId="3" borderId="0" xfId="1" applyNumberFormat="1" applyFont="1" applyFill="1" applyBorder="1" applyAlignment="1">
      <alignment horizontal="center" vertical="center" wrapText="1"/>
    </xf>
    <xf numFmtId="1" fontId="4" fillId="0" borderId="0" xfId="1" applyNumberFormat="1" applyFont="1" applyBorder="1" applyAlignment="1">
      <alignment horizontal="center" vertical="center" wrapText="1"/>
    </xf>
    <xf numFmtId="165" fontId="4" fillId="0" borderId="0" xfId="0" applyNumberFormat="1" applyFont="1" applyAlignment="1">
      <alignment horizontal="left" vertical="center" wrapText="1"/>
    </xf>
    <xf numFmtId="0" fontId="4" fillId="0" borderId="0" xfId="0" applyFont="1" applyAlignment="1">
      <alignment horizontal="center" vertical="center" wrapText="1"/>
    </xf>
    <xf numFmtId="166" fontId="4" fillId="0" borderId="0" xfId="0" applyNumberFormat="1" applyFont="1" applyAlignment="1">
      <alignment horizontal="center" vertical="center" wrapText="1"/>
    </xf>
    <xf numFmtId="167" fontId="4" fillId="0" borderId="0" xfId="1" applyNumberFormat="1" applyFont="1" applyBorder="1" applyAlignment="1">
      <alignment horizontal="center" vertical="center" wrapText="1"/>
    </xf>
    <xf numFmtId="0" fontId="0" fillId="4" borderId="0" xfId="0" applyFill="1"/>
    <xf numFmtId="0" fontId="5" fillId="0" borderId="0" xfId="0" applyFont="1"/>
    <xf numFmtId="0" fontId="5" fillId="0" borderId="0" xfId="0" applyNumberFormat="1" applyFont="1"/>
    <xf numFmtId="0" fontId="5" fillId="0" borderId="0" xfId="0" applyFont="1" applyAlignment="1">
      <alignment horizontal="center" vertical="center"/>
    </xf>
    <xf numFmtId="0" fontId="5" fillId="0" borderId="0" xfId="0" applyNumberFormat="1" applyFont="1" applyAlignment="1">
      <alignment horizontal="center" vertical="center"/>
    </xf>
    <xf numFmtId="0" fontId="6" fillId="0" borderId="0" xfId="0" applyFont="1" applyAlignment="1">
      <alignment horizontal="center" vertical="center"/>
    </xf>
    <xf numFmtId="0" fontId="5" fillId="0" borderId="0" xfId="0" pivotButton="1" applyFont="1" applyAlignment="1">
      <alignment horizontal="center" vertical="center"/>
    </xf>
    <xf numFmtId="0" fontId="5" fillId="0" borderId="3" xfId="0" applyFont="1" applyBorder="1" applyAlignment="1">
      <alignment horizontal="center" vertical="center"/>
    </xf>
    <xf numFmtId="0" fontId="5" fillId="0" borderId="0" xfId="0" pivotButton="1" applyFont="1"/>
    <xf numFmtId="0" fontId="5" fillId="0" borderId="0" xfId="0" applyFont="1" applyAlignment="1">
      <alignment horizontal="left"/>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6"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0" xfId="0" applyFont="1" applyBorder="1" applyAlignment="1">
      <alignment horizontal="center" vertical="center"/>
    </xf>
    <xf numFmtId="167" fontId="5" fillId="0" borderId="0" xfId="0" applyNumberFormat="1" applyFont="1" applyAlignment="1">
      <alignment horizontal="center" vertical="center"/>
    </xf>
    <xf numFmtId="0" fontId="0" fillId="0" borderId="6" xfId="0" applyBorder="1"/>
    <xf numFmtId="0" fontId="0" fillId="0" borderId="7" xfId="0" applyBorder="1"/>
    <xf numFmtId="171" fontId="5" fillId="0" borderId="0" xfId="0" applyNumberFormat="1" applyFont="1"/>
    <xf numFmtId="0" fontId="5" fillId="0" borderId="6" xfId="0" applyFont="1" applyBorder="1"/>
    <xf numFmtId="0" fontId="5" fillId="0" borderId="7" xfId="0" applyFont="1" applyBorder="1"/>
    <xf numFmtId="0" fontId="5" fillId="0" borderId="9" xfId="0" applyFont="1" applyBorder="1"/>
    <xf numFmtId="0" fontId="5" fillId="0" borderId="10" xfId="0" applyFont="1" applyBorder="1"/>
    <xf numFmtId="0" fontId="5" fillId="0" borderId="4" xfId="0" applyFont="1" applyBorder="1"/>
    <xf numFmtId="173" fontId="5" fillId="0" borderId="5" xfId="0" applyNumberFormat="1" applyFont="1" applyBorder="1"/>
    <xf numFmtId="10" fontId="5" fillId="0" borderId="0" xfId="0" applyNumberFormat="1" applyFont="1" applyAlignment="1">
      <alignment horizontal="center" vertical="center"/>
    </xf>
    <xf numFmtId="9" fontId="5" fillId="0" borderId="0" xfId="0" applyNumberFormat="1" applyFont="1" applyAlignment="1">
      <alignment horizontal="center" vertical="center"/>
    </xf>
    <xf numFmtId="167" fontId="5" fillId="0" borderId="9" xfId="0" applyNumberFormat="1" applyFont="1" applyBorder="1" applyAlignment="1">
      <alignment horizontal="center" vertical="center"/>
    </xf>
    <xf numFmtId="167" fontId="5" fillId="0" borderId="10" xfId="0" applyNumberFormat="1" applyFont="1" applyBorder="1" applyAlignment="1">
      <alignment horizontal="center" vertical="center"/>
    </xf>
    <xf numFmtId="0" fontId="0" fillId="5" borderId="0" xfId="0" applyFill="1"/>
    <xf numFmtId="0" fontId="0" fillId="7" borderId="0" xfId="0" applyFill="1"/>
    <xf numFmtId="0" fontId="0" fillId="9" borderId="0" xfId="0" applyFill="1"/>
    <xf numFmtId="0" fontId="3" fillId="10" borderId="2" xfId="0" applyFont="1" applyFill="1" applyBorder="1" applyAlignment="1">
      <alignment horizontal="center" vertical="center" wrapText="1"/>
    </xf>
    <xf numFmtId="0" fontId="5" fillId="0" borderId="14" xfId="0" applyFont="1" applyBorder="1" applyAlignment="1">
      <alignment horizontal="center" vertical="center"/>
    </xf>
    <xf numFmtId="0" fontId="5" fillId="10" borderId="14" xfId="0" applyFont="1" applyFill="1" applyBorder="1" applyAlignment="1">
      <alignment horizontal="center" vertical="center"/>
    </xf>
    <xf numFmtId="1" fontId="4" fillId="0" borderId="0" xfId="1" applyNumberFormat="1" applyFont="1" applyAlignment="1">
      <alignment horizontal="center" vertical="center" wrapText="1"/>
    </xf>
    <xf numFmtId="167" fontId="4" fillId="0" borderId="0" xfId="1" applyNumberFormat="1" applyFont="1" applyAlignment="1">
      <alignment horizontal="center" vertical="center" wrapText="1"/>
    </xf>
    <xf numFmtId="1" fontId="7" fillId="3" borderId="0" xfId="1" applyNumberFormat="1" applyFont="1" applyFill="1" applyBorder="1" applyAlignment="1">
      <alignment horizontal="center" vertical="center" wrapText="1"/>
    </xf>
    <xf numFmtId="1" fontId="7" fillId="0" borderId="0" xfId="1" applyNumberFormat="1" applyFont="1" applyBorder="1" applyAlignment="1">
      <alignment horizontal="center" vertical="center" wrapText="1"/>
    </xf>
    <xf numFmtId="0" fontId="8" fillId="6" borderId="11" xfId="0" applyFont="1" applyFill="1" applyBorder="1" applyAlignment="1">
      <alignment horizontal="center" vertical="center"/>
    </xf>
    <xf numFmtId="0" fontId="8" fillId="6" borderId="12" xfId="0" applyFont="1" applyFill="1" applyBorder="1" applyAlignment="1">
      <alignment horizontal="center" vertical="center"/>
    </xf>
    <xf numFmtId="0" fontId="8" fillId="6" borderId="0" xfId="0" applyFont="1" applyFill="1" applyAlignment="1">
      <alignment horizontal="center" vertical="center"/>
    </xf>
    <xf numFmtId="0" fontId="9" fillId="8" borderId="13" xfId="0" applyFont="1" applyFill="1" applyBorder="1" applyAlignment="1">
      <alignment horizontal="center" vertical="center"/>
    </xf>
    <xf numFmtId="165" fontId="9" fillId="8" borderId="13" xfId="0" applyNumberFormat="1" applyFont="1" applyFill="1" applyBorder="1" applyAlignment="1">
      <alignment horizontal="center" vertical="center"/>
    </xf>
    <xf numFmtId="0" fontId="5" fillId="0" borderId="15" xfId="0" applyFont="1" applyBorder="1"/>
    <xf numFmtId="0" fontId="5" fillId="0" borderId="16" xfId="0" applyFont="1" applyBorder="1"/>
    <xf numFmtId="0" fontId="5" fillId="0" borderId="15" xfId="0" applyFont="1" applyBorder="1" applyAlignment="1">
      <alignment horizontal="center" vertical="center"/>
    </xf>
    <xf numFmtId="0" fontId="5" fillId="0" borderId="16" xfId="0" applyFont="1" applyBorder="1" applyAlignment="1">
      <alignment horizontal="center" vertical="center"/>
    </xf>
  </cellXfs>
  <cellStyles count="2">
    <cellStyle name="Currency" xfId="1" builtinId="4"/>
    <cellStyle name="Normal" xfId="0" builtinId="0"/>
  </cellStyles>
  <dxfs count="1947">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14" formatCode="0.00%"/>
    </dxf>
    <dxf>
      <numFmt numFmtId="13" formatCode="0%"/>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14" formatCode="0.00%"/>
    </dxf>
    <dxf>
      <numFmt numFmtId="13" formatCode="0%"/>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14" formatCode="0.00%"/>
    </dxf>
    <dxf>
      <numFmt numFmtId="13" formatCode="0%"/>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14" formatCode="0.00%"/>
    </dxf>
    <dxf>
      <numFmt numFmtId="13" formatCode="0%"/>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14" formatCode="0.00%"/>
    </dxf>
    <dxf>
      <numFmt numFmtId="13" formatCode="0%"/>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14" formatCode="0.00%"/>
    </dxf>
    <dxf>
      <numFmt numFmtId="13" formatCode="0%"/>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14" formatCode="0.00%"/>
    </dxf>
    <dxf>
      <numFmt numFmtId="13" formatCode="0%"/>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b val="0"/>
        <i val="0"/>
        <strike val="0"/>
        <condense val="0"/>
        <extend val="0"/>
        <outline val="0"/>
        <shadow val="0"/>
        <u val="none"/>
        <vertAlign val="baseline"/>
        <sz val="12"/>
        <color rgb="FFCF5C4A"/>
        <name val="Arial"/>
        <family val="2"/>
        <scheme val="none"/>
      </font>
      <numFmt numFmtId="165" formatCode="[$-F800]dddd\,\ mmmm\ dd\,\ yyyy"/>
      <fill>
        <patternFill patternType="solid">
          <fgColor theme="6" tint="0.79998168889431442"/>
          <bgColor theme="6" tint="0.79998168889431442"/>
        </patternFill>
      </fill>
      <alignment horizontal="general" vertical="bottom" textRotation="0" wrapText="1" indent="0" justifyLastLine="0" shrinkToFit="0" readingOrder="0"/>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13" formatCode="0%"/>
    </dxf>
    <dxf>
      <numFmt numFmtId="14" formatCode="0.00%"/>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numFmt numFmtId="0" formatCode="General"/>
    </dxf>
    <dxf>
      <numFmt numFmtId="0" formatCode="General"/>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numFmt numFmtId="167" formatCode="_-[$฿-41E]* #,##0_-;\-[$฿-41E]* #,##0_-;_-[$฿-41E]* &quot;-&quot;??_-;_-@_-"/>
    </dxf>
    <dxf>
      <numFmt numFmtId="167" formatCode="_-[$฿-41E]* #,##0_-;\-[$฿-41E]* #,##0_-;_-[$฿-41E]* &quot;-&quot;??_-;_-@_-"/>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font>
        <name val="Arial"/>
        <scheme val="none"/>
      </font>
    </dxf>
    <dxf>
      <font>
        <name val="Arial"/>
        <scheme val="none"/>
      </font>
    </dxf>
    <dxf>
      <font>
        <name val="Arial"/>
        <scheme val="none"/>
      </font>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font>
        <name val="Arial"/>
        <scheme val="none"/>
      </font>
    </dxf>
    <dxf>
      <font>
        <name val="Arial"/>
        <scheme val="none"/>
      </font>
    </dxf>
    <dxf>
      <font>
        <name val="Arial"/>
        <scheme val="none"/>
      </font>
    </dxf>
    <dxf>
      <font>
        <b val="0"/>
        <i val="0"/>
        <strike val="0"/>
        <condense val="0"/>
        <extend val="0"/>
        <outline val="0"/>
        <shadow val="0"/>
        <u val="none"/>
        <vertAlign val="baseline"/>
        <sz val="12"/>
        <color theme="1" tint="0.34998626667073579"/>
        <name val="Arial"/>
        <family val="2"/>
        <scheme val="none"/>
      </font>
      <numFmt numFmtId="167" formatCode="_-[$฿-41E]* #,##0_-;\-[$฿-41E]* #,##0_-;_-[$฿-41E]* &quot;-&quot;??_-;_-@_-"/>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numFmt numFmtId="1" formatCode="0"/>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numFmt numFmtId="167" formatCode="_-[$฿-41E]* #,##0_-;\-[$฿-41E]* #,##0_-;_-[$฿-41E]* &quot;-&quot;??_-;_-@_-"/>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numFmt numFmtId="167" formatCode="_-[$฿-41E]* #,##0_-;\-[$฿-41E]* #,##0_-;_-[$฿-41E]* &quot;-&quot;??_-;_-@_-"/>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numFmt numFmtId="167" formatCode="_-[$฿-41E]* #,##0_-;\-[$฿-41E]* #,##0_-;_-[$฿-41E]* &quot;-&quot;??_-;_-@_-"/>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numFmt numFmtId="167" formatCode="_-[$฿-41E]* #,##0_-;\-[$฿-41E]* #,##0_-;_-[$฿-41E]* &quot;-&quot;??_-;_-@_-"/>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numFmt numFmtId="167" formatCode="_-[$฿-41E]* #,##0_-;\-[$฿-41E]* #,##0_-;_-[$฿-41E]* &quot;-&quot;??_-;_-@_-"/>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numFmt numFmtId="166" formatCode="mmm"/>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numFmt numFmtId="165" formatCode="[$-F800]dddd\,\ mmmm\ dd\,\ yyyy"/>
      <alignment horizontal="left" vertical="center" textRotation="0" wrapText="1" indent="0" justifyLastLine="0" shrinkToFit="0" readingOrder="0"/>
    </dxf>
    <dxf>
      <font>
        <b val="0"/>
        <i val="0"/>
        <strike val="0"/>
        <condense val="0"/>
        <extend val="0"/>
        <outline val="0"/>
        <shadow val="0"/>
        <u val="none"/>
        <vertAlign val="baseline"/>
        <sz val="12"/>
        <color theme="1" tint="0.34998626667073579"/>
        <name val="Arial"/>
        <family val="2"/>
        <scheme val="none"/>
      </font>
      <numFmt numFmtId="1" formatCode="0"/>
      <alignment horizontal="center" vertical="center" textRotation="0" wrapText="1" indent="0" justifyLastLine="0" shrinkToFit="0" readingOrder="0"/>
    </dxf>
    <dxf>
      <border outline="0">
        <top style="thin">
          <color theme="6"/>
        </top>
        <bottom style="thin">
          <color theme="6"/>
        </bottom>
      </border>
    </dxf>
    <dxf>
      <font>
        <b val="0"/>
        <i val="0"/>
        <strike val="0"/>
        <condense val="0"/>
        <extend val="0"/>
        <outline val="0"/>
        <shadow val="0"/>
        <u val="none"/>
        <vertAlign val="baseline"/>
        <sz val="12"/>
        <color theme="1" tint="0.34998626667073579"/>
        <name val="Arial"/>
        <family val="2"/>
        <scheme val="none"/>
      </font>
      <alignment horizontal="center" vertical="center" textRotation="0" wrapText="1" indent="0" justifyLastLine="0" shrinkToFit="0" readingOrder="0"/>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48515F"/>
        </patternFill>
      </fill>
      <alignment horizontal="center" vertical="center" textRotation="0" wrapText="1" indent="0" justifyLastLine="0" shrinkToFit="0" readingOrder="0"/>
    </dxf>
    <dxf>
      <font>
        <b/>
        <i val="0"/>
        <sz val="12"/>
        <color theme="2"/>
        <name val="Calibri"/>
        <family val="2"/>
        <scheme val="minor"/>
      </font>
      <fill>
        <patternFill patternType="none">
          <bgColor auto="1"/>
        </patternFill>
      </fill>
    </dxf>
    <dxf>
      <fill>
        <patternFill patternType="solid">
          <bgColor theme="0"/>
        </patternFill>
      </fill>
    </dxf>
  </dxfs>
  <tableStyles count="1" defaultTableStyle="TableStyleMedium2" defaultPivotStyle="PivotStyleLight16">
    <tableStyle name="Slicer Style 1 2 3" pivot="0" table="0" count="9" xr9:uid="{0102E2EA-E98C-3844-85BE-58E24DC99221}">
      <tableStyleElement type="wholeTable" dxfId="1946"/>
      <tableStyleElement type="headerRow" dxfId="1945"/>
    </tableStyle>
  </tableStyles>
  <colors>
    <mruColors>
      <color rgb="FFCF5C4A"/>
      <color rgb="FFFCF9F9"/>
      <color rgb="FFFBF9F9"/>
      <color rgb="FFFAF9F9"/>
      <color rgb="FFE4E6EE"/>
      <color rgb="FFF1CE63"/>
      <color rgb="FFFCF9F8"/>
      <color rgb="FFE8E8E8"/>
      <color rgb="FFE7EAEA"/>
      <color rgb="FFD8D8D8"/>
    </mruColors>
  </colors>
  <extLst>
    <ext xmlns:x14="http://schemas.microsoft.com/office/spreadsheetml/2009/9/main" uri="{46F421CA-312F-682f-3DD2-61675219B42D}">
      <x14:dxfs count="7">
        <dxf>
          <font>
            <b/>
            <i val="0"/>
            <sz val="11"/>
            <color theme="0"/>
            <name val="Arial"/>
            <family val="2"/>
            <scheme val="none"/>
          </font>
        </dxf>
        <dxf>
          <font>
            <b/>
            <i val="0"/>
            <sz val="12"/>
            <color theme="0"/>
            <name val="Abadi"/>
            <family val="2"/>
            <scheme val="none"/>
          </font>
          <fill>
            <gradientFill degree="90">
              <stop position="0">
                <color rgb="FFECCD59"/>
              </stop>
              <stop position="1">
                <color rgb="FFECCD59"/>
              </stop>
            </gradientFill>
          </fill>
        </dxf>
        <dxf>
          <font>
            <b/>
            <i val="0"/>
            <sz val="12"/>
            <color theme="0"/>
            <name val="Calibri"/>
            <family val="2"/>
            <scheme val="minor"/>
          </font>
          <fill>
            <gradientFill degree="90">
              <stop position="0">
                <color rgb="FFECCD59"/>
              </stop>
              <stop position="1">
                <color rgb="FFECCD59"/>
              </stop>
            </gradientFill>
          </fill>
        </dxf>
        <dxf>
          <font>
            <b/>
            <i val="0"/>
            <sz val="11"/>
            <color theme="0"/>
            <name val="Arial"/>
            <family val="2"/>
            <scheme val="none"/>
          </font>
          <fill>
            <patternFill>
              <bgColor theme="0"/>
            </patternFill>
          </fill>
        </dxf>
        <dxf>
          <font>
            <b/>
            <i val="0"/>
            <sz val="12"/>
            <color theme="1" tint="0.499984740745262"/>
            <name val="Abadi"/>
            <family val="2"/>
            <scheme val="none"/>
          </font>
          <fill>
            <patternFill patternType="solid">
              <fgColor auto="1"/>
              <bgColor theme="0" tint="-4.9989318521683403E-2"/>
            </patternFill>
          </fill>
          <border diagonalUp="0" diagonalDown="0">
            <left/>
            <right/>
            <top/>
            <bottom/>
            <vertical/>
            <horizontal/>
          </border>
        </dxf>
        <dxf>
          <font>
            <b val="0"/>
            <i val="0"/>
            <sz val="11"/>
            <color theme="9" tint="-0.499984740745262"/>
            <name val="Calibri"/>
            <family val="2"/>
            <scheme val="minor"/>
          </font>
          <fill>
            <patternFill>
              <bgColor theme="0" tint="-4.9989318521683403E-2"/>
            </patternFill>
          </fill>
        </dxf>
        <dxf>
          <font>
            <b/>
            <i val="0"/>
            <sz val="12"/>
            <color theme="0" tint="-0.34998626667073579"/>
            <name val="Abadi"/>
            <family val="2"/>
            <scheme val="none"/>
          </font>
          <fill>
            <patternFill patternType="solid">
              <bgColor theme="0"/>
            </patternFill>
          </fill>
        </dxf>
      </x14:dxfs>
    </ext>
    <ext xmlns:x14="http://schemas.microsoft.com/office/spreadsheetml/2009/9/main" uri="{EB79DEF2-80B8-43e5-95BD-54CBDDF9020C}">
      <x14:slicerStyles defaultSlicerStyle="SlicerStyleLight1">
        <x14:slicerStyle name="Slicer Style 1 2 3">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1"/>
    </mc:Choice>
    <mc:Fallback>
      <c:style val="1"/>
    </mc:Fallback>
  </mc:AlternateContent>
  <c:pivotSource>
    <c:name>[85# Fleet Management Transportation &amp; Logistics Dashboard.xlsx]Pivottables!PivotTable14</c:name>
    <c:fmtId val="2"/>
  </c:pivotSource>
  <c:chart>
    <c:autoTitleDeleted val="1"/>
    <c:pivotFmts>
      <c:pivotFmt>
        <c:idx val="0"/>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w="19050">
            <a:solidFill>
              <a:schemeClr val="lt1"/>
            </a:solidFill>
          </a:ln>
          <a:effectLst/>
        </c:spPr>
      </c:pivotFmt>
      <c:pivotFmt>
        <c:idx val="3"/>
        <c:spPr>
          <a:solidFill>
            <a:schemeClr val="dk1">
              <a:tint val="88500"/>
            </a:schemeClr>
          </a:solidFill>
          <a:ln w="19050">
            <a:solidFill>
              <a:schemeClr val="lt1"/>
            </a:solidFill>
          </a:ln>
          <a:effectLst/>
        </c:spPr>
      </c:pivotFmt>
      <c:pivotFmt>
        <c:idx val="4"/>
        <c:spPr>
          <a:solidFill>
            <a:schemeClr val="dk1">
              <a:tint val="88500"/>
            </a:schemeClr>
          </a:solidFill>
          <a:ln w="19050">
            <a:solidFill>
              <a:schemeClr val="lt1"/>
            </a:solidFill>
          </a:ln>
          <a:effectLst/>
        </c:spPr>
      </c:pivotFmt>
      <c:pivotFmt>
        <c:idx val="5"/>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2">
              <a:lumMod val="25000"/>
            </a:schemeClr>
          </a:solidFill>
          <a:ln w="19050">
            <a:solidFill>
              <a:schemeClr val="lt1"/>
            </a:solidFill>
          </a:ln>
          <a:effectLst/>
        </c:spPr>
      </c:pivotFmt>
      <c:pivotFmt>
        <c:idx val="7"/>
        <c:spPr>
          <a:solidFill>
            <a:schemeClr val="dk1">
              <a:tint val="88500"/>
            </a:schemeClr>
          </a:solidFill>
          <a:ln w="19050">
            <a:solidFill>
              <a:schemeClr val="lt1"/>
            </a:solidFill>
          </a:ln>
          <a:effectLst/>
        </c:spPr>
      </c:pivotFmt>
      <c:pivotFmt>
        <c:idx val="8"/>
        <c:spPr>
          <a:solidFill>
            <a:schemeClr val="dk1">
              <a:tint val="88500"/>
            </a:schemeClr>
          </a:solidFill>
          <a:ln w="19050">
            <a:solidFill>
              <a:schemeClr val="lt1"/>
            </a:solidFill>
          </a:ln>
          <a:effectLst/>
        </c:spPr>
      </c:pivotFmt>
    </c:pivotFmts>
    <c:plotArea>
      <c:layout/>
      <c:pieChart>
        <c:varyColors val="1"/>
        <c:ser>
          <c:idx val="0"/>
          <c:order val="0"/>
          <c:tx>
            <c:strRef>
              <c:f>Pivottables!$M$4</c:f>
              <c:strCache>
                <c:ptCount val="1"/>
                <c:pt idx="0">
                  <c:v>Total</c:v>
                </c:pt>
              </c:strCache>
            </c:strRef>
          </c:tx>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1-786B-7344-9803-A95F4C13A11B}"/>
              </c:ext>
            </c:extLst>
          </c:dPt>
          <c:dPt>
            <c:idx val="1"/>
            <c:bubble3D val="0"/>
            <c:spPr>
              <a:solidFill>
                <a:schemeClr val="dk1">
                  <a:tint val="55000"/>
                </a:schemeClr>
              </a:solidFill>
              <a:ln w="19050">
                <a:solidFill>
                  <a:schemeClr val="lt1"/>
                </a:solidFill>
              </a:ln>
              <a:effectLst/>
            </c:spPr>
            <c:extLst>
              <c:ext xmlns:c16="http://schemas.microsoft.com/office/drawing/2014/chart" uri="{C3380CC4-5D6E-409C-BE32-E72D297353CC}">
                <c16:uniqueId val="{00000003-786B-7344-9803-A95F4C13A11B}"/>
              </c:ext>
            </c:extLst>
          </c:dPt>
          <c:dPt>
            <c:idx val="2"/>
            <c:bubble3D val="0"/>
            <c:spPr>
              <a:solidFill>
                <a:schemeClr val="dk1">
                  <a:tint val="75000"/>
                </a:schemeClr>
              </a:solidFill>
              <a:ln w="19050">
                <a:solidFill>
                  <a:schemeClr val="lt1"/>
                </a:solidFill>
              </a:ln>
              <a:effectLst/>
            </c:spPr>
            <c:extLst>
              <c:ext xmlns:c16="http://schemas.microsoft.com/office/drawing/2014/chart" uri="{C3380CC4-5D6E-409C-BE32-E72D297353CC}">
                <c16:uniqueId val="{00000005-786B-7344-9803-A95F4C13A11B}"/>
              </c:ext>
            </c:extLst>
          </c:dPt>
          <c:cat>
            <c:strRef>
              <c:f>Pivottables!$L$5:$L$8</c:f>
              <c:strCache>
                <c:ptCount val="3"/>
                <c:pt idx="0">
                  <c:v>Close</c:v>
                </c:pt>
                <c:pt idx="1">
                  <c:v>Far</c:v>
                </c:pt>
                <c:pt idx="2">
                  <c:v>Regular</c:v>
                </c:pt>
              </c:strCache>
            </c:strRef>
          </c:cat>
          <c:val>
            <c:numRef>
              <c:f>Pivottables!$M$5:$M$8</c:f>
              <c:numCache>
                <c:formatCode>General</c:formatCode>
                <c:ptCount val="3"/>
                <c:pt idx="0">
                  <c:v>16</c:v>
                </c:pt>
                <c:pt idx="1">
                  <c:v>6</c:v>
                </c:pt>
                <c:pt idx="2">
                  <c:v>2</c:v>
                </c:pt>
              </c:numCache>
            </c:numRef>
          </c:val>
          <c:extLst>
            <c:ext xmlns:c16="http://schemas.microsoft.com/office/drawing/2014/chart" uri="{C3380CC4-5D6E-409C-BE32-E72D297353CC}">
              <c16:uniqueId val="{00000006-786B-7344-9803-A95F4C13A11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HU"/>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[85# Fleet Management Transportation &amp; Logistics Dashboard.xlsx]Pivottables!PivotTable15</c:name>
    <c:fmtId val="10"/>
  </c:pivotSource>
  <c:chart>
    <c:autoTitleDeleted val="0"/>
    <c:pivotFmts>
      <c:pivotFmt>
        <c:idx val="0"/>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1CE6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1CE6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badi MT Condensed Light" panose="020B0306030101010103" pitchFamily="34" charset="77"/>
                  <a:ea typeface="+mn-ea"/>
                  <a:cs typeface="+mn-cs"/>
                </a:defRPr>
              </a:pPr>
              <a:endParaRPr lang="en-H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1CE6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badi MT Condensed Light" panose="020B0306030101010103" pitchFamily="34" charset="77"/>
                  <a:ea typeface="+mn-ea"/>
                  <a:cs typeface="+mn-cs"/>
                </a:defRPr>
              </a:pPr>
              <a:endParaRPr lang="en-H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Pivottables!$T$4</c:f>
              <c:strCache>
                <c:ptCount val="1"/>
                <c:pt idx="0">
                  <c:v>Sum of Driver wage/trip</c:v>
                </c:pt>
              </c:strCache>
            </c:strRef>
          </c:tx>
          <c:spPr>
            <a:solidFill>
              <a:schemeClr val="bg2">
                <a:lumMod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badi MT Condensed Light" panose="020B0306030101010103" pitchFamily="34" charset="77"/>
                    <a:ea typeface="+mn-ea"/>
                    <a:cs typeface="+mn-cs"/>
                  </a:defRPr>
                </a:pPr>
                <a:endParaRPr lang="en-H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Pivottables!$S$5:$S$8</c:f>
              <c:strCache>
                <c:ptCount val="3"/>
                <c:pt idx="0">
                  <c:v>Close</c:v>
                </c:pt>
                <c:pt idx="1">
                  <c:v>Far</c:v>
                </c:pt>
                <c:pt idx="2">
                  <c:v>Regular</c:v>
                </c:pt>
              </c:strCache>
            </c:strRef>
          </c:cat>
          <c:val>
            <c:numRef>
              <c:f>Pivottables!$T$5:$T$8</c:f>
              <c:numCache>
                <c:formatCode>General</c:formatCode>
                <c:ptCount val="3"/>
                <c:pt idx="0">
                  <c:v>6400</c:v>
                </c:pt>
                <c:pt idx="1">
                  <c:v>4000</c:v>
                </c:pt>
                <c:pt idx="2">
                  <c:v>800</c:v>
                </c:pt>
              </c:numCache>
            </c:numRef>
          </c:val>
          <c:extLst>
            <c:ext xmlns:c16="http://schemas.microsoft.com/office/drawing/2014/chart" uri="{C3380CC4-5D6E-409C-BE32-E72D297353CC}">
              <c16:uniqueId val="{00000000-D816-1C40-AEF2-88C111A14685}"/>
            </c:ext>
          </c:extLst>
        </c:ser>
        <c:ser>
          <c:idx val="1"/>
          <c:order val="1"/>
          <c:tx>
            <c:strRef>
              <c:f>Pivottables!$U$4</c:f>
              <c:strCache>
                <c:ptCount val="1"/>
                <c:pt idx="0">
                  <c:v>Sum of Buddy wage/trip</c:v>
                </c:pt>
              </c:strCache>
            </c:strRef>
          </c:tx>
          <c:spPr>
            <a:solidFill>
              <a:srgbClr val="F1CE6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badi MT Condensed Light" panose="020B0306030101010103" pitchFamily="34" charset="77"/>
                    <a:ea typeface="+mn-ea"/>
                    <a:cs typeface="+mn-cs"/>
                  </a:defRPr>
                </a:pPr>
                <a:endParaRPr lang="en-H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Pivottables!$S$5:$S$8</c:f>
              <c:strCache>
                <c:ptCount val="3"/>
                <c:pt idx="0">
                  <c:v>Close</c:v>
                </c:pt>
                <c:pt idx="1">
                  <c:v>Far</c:v>
                </c:pt>
                <c:pt idx="2">
                  <c:v>Regular</c:v>
                </c:pt>
              </c:strCache>
            </c:strRef>
          </c:cat>
          <c:val>
            <c:numRef>
              <c:f>Pivottables!$U$5:$U$8</c:f>
              <c:numCache>
                <c:formatCode>General</c:formatCode>
                <c:ptCount val="3"/>
                <c:pt idx="0">
                  <c:v>3100</c:v>
                </c:pt>
                <c:pt idx="1">
                  <c:v>600</c:v>
                </c:pt>
                <c:pt idx="2">
                  <c:v>200</c:v>
                </c:pt>
              </c:numCache>
            </c:numRef>
          </c:val>
          <c:extLst>
            <c:ext xmlns:c16="http://schemas.microsoft.com/office/drawing/2014/chart" uri="{C3380CC4-5D6E-409C-BE32-E72D297353CC}">
              <c16:uniqueId val="{00000001-D816-1C40-AEF2-88C111A14685}"/>
            </c:ext>
          </c:extLst>
        </c:ser>
        <c:dLbls>
          <c:dLblPos val="outEnd"/>
          <c:showLegendKey val="0"/>
          <c:showVal val="1"/>
          <c:showCatName val="0"/>
          <c:showSerName val="0"/>
          <c:showPercent val="0"/>
          <c:showBubbleSize val="0"/>
        </c:dLbls>
        <c:gapWidth val="219"/>
        <c:overlap val="-27"/>
        <c:axId val="449633568"/>
        <c:axId val="449635840"/>
      </c:barChart>
      <c:catAx>
        <c:axId val="4496335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Abadi MT Condensed Light" panose="020B0306030101010103" pitchFamily="34" charset="77"/>
                <a:ea typeface="+mn-ea"/>
                <a:cs typeface="+mn-cs"/>
              </a:defRPr>
            </a:pPr>
            <a:endParaRPr lang="en-HU"/>
          </a:p>
        </c:txPr>
        <c:crossAx val="449635840"/>
        <c:crosses val="autoZero"/>
        <c:auto val="1"/>
        <c:lblAlgn val="ctr"/>
        <c:lblOffset val="100"/>
        <c:noMultiLvlLbl val="0"/>
      </c:catAx>
      <c:valAx>
        <c:axId val="449635840"/>
        <c:scaling>
          <c:orientation val="minMax"/>
        </c:scaling>
        <c:delete val="1"/>
        <c:axPos val="l"/>
        <c:numFmt formatCode="General" sourceLinked="1"/>
        <c:majorTickMark val="none"/>
        <c:minorTickMark val="none"/>
        <c:tickLblPos val="nextTo"/>
        <c:crossAx val="44963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[85# Fleet Management Transportation &amp; Logistics Dashboard.xlsx]Pivottables!PivotTable16</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25000"/>
            </a:schemeClr>
          </a:solidFill>
          <a:ln>
            <a:noFill/>
          </a:ln>
          <a:effectLst/>
        </c:spPr>
      </c:pivotFmt>
      <c:pivotFmt>
        <c:idx val="4"/>
        <c:spPr>
          <a:solidFill>
            <a:srgbClr val="CF5C4A"/>
          </a:solidFill>
          <a:ln>
            <a:noFill/>
          </a:ln>
          <a:effectLst/>
        </c:spPr>
      </c:pivotFmt>
    </c:pivotFmts>
    <c:plotArea>
      <c:layout/>
      <c:barChart>
        <c:barDir val="bar"/>
        <c:grouping val="clustered"/>
        <c:varyColors val="0"/>
        <c:ser>
          <c:idx val="0"/>
          <c:order val="0"/>
          <c:tx>
            <c:strRef>
              <c:f>Pivottables!$Y$4</c:f>
              <c:strCache>
                <c:ptCount val="1"/>
                <c:pt idx="0">
                  <c:v>Total</c:v>
                </c:pt>
              </c:strCache>
            </c:strRef>
          </c:tx>
          <c:spPr>
            <a:solidFill>
              <a:schemeClr val="accent1"/>
            </a:solidFill>
            <a:ln>
              <a:noFill/>
            </a:ln>
            <a:effectLst/>
          </c:spPr>
          <c:invertIfNegative val="0"/>
          <c:dPt>
            <c:idx val="0"/>
            <c:invertIfNegative val="0"/>
            <c:bubble3D val="0"/>
            <c:spPr>
              <a:solidFill>
                <a:srgbClr val="CF5C4A"/>
              </a:solidFill>
              <a:ln>
                <a:noFill/>
              </a:ln>
              <a:effectLst/>
            </c:spPr>
            <c:extLst>
              <c:ext xmlns:c16="http://schemas.microsoft.com/office/drawing/2014/chart" uri="{C3380CC4-5D6E-409C-BE32-E72D297353CC}">
                <c16:uniqueId val="{00000002-BCD5-7841-B8D4-B14C1ADFE3EF}"/>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1-BCD5-7841-B8D4-B14C1ADFE3EF}"/>
              </c:ext>
            </c:extLst>
          </c:dPt>
          <c:cat>
            <c:strRef>
              <c:f>Pivottables!$X$5:$X$7</c:f>
              <c:strCache>
                <c:ptCount val="2"/>
                <c:pt idx="0">
                  <c:v>Woodchip</c:v>
                </c:pt>
                <c:pt idx="1">
                  <c:v>Woodpellet</c:v>
                </c:pt>
              </c:strCache>
            </c:strRef>
          </c:cat>
          <c:val>
            <c:numRef>
              <c:f>Pivottables!$Y$5:$Y$7</c:f>
              <c:numCache>
                <c:formatCode>General</c:formatCode>
                <c:ptCount val="2"/>
                <c:pt idx="0">
                  <c:v>12</c:v>
                </c:pt>
                <c:pt idx="1">
                  <c:v>12</c:v>
                </c:pt>
              </c:numCache>
            </c:numRef>
          </c:val>
          <c:extLst>
            <c:ext xmlns:c16="http://schemas.microsoft.com/office/drawing/2014/chart" uri="{C3380CC4-5D6E-409C-BE32-E72D297353CC}">
              <c16:uniqueId val="{00000000-BCD5-7841-B8D4-B14C1ADFE3EF}"/>
            </c:ext>
          </c:extLst>
        </c:ser>
        <c:dLbls>
          <c:showLegendKey val="0"/>
          <c:showVal val="0"/>
          <c:showCatName val="0"/>
          <c:showSerName val="0"/>
          <c:showPercent val="0"/>
          <c:showBubbleSize val="0"/>
        </c:dLbls>
        <c:gapWidth val="150"/>
        <c:axId val="499094736"/>
        <c:axId val="499096464"/>
      </c:barChart>
      <c:catAx>
        <c:axId val="499094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badi MT Condensed Light" panose="020B0306030101010103" pitchFamily="34" charset="77"/>
                <a:ea typeface="+mn-ea"/>
                <a:cs typeface="+mn-cs"/>
              </a:defRPr>
            </a:pPr>
            <a:endParaRPr lang="en-HU"/>
          </a:p>
        </c:txPr>
        <c:crossAx val="499096464"/>
        <c:crosses val="autoZero"/>
        <c:auto val="1"/>
        <c:lblAlgn val="ctr"/>
        <c:lblOffset val="100"/>
        <c:noMultiLvlLbl val="0"/>
      </c:catAx>
      <c:valAx>
        <c:axId val="499096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Abadi MT Condensed Light" panose="020B0306030101010103" pitchFamily="34" charset="77"/>
                <a:ea typeface="+mn-ea"/>
                <a:cs typeface="+mn-cs"/>
              </a:defRPr>
            </a:pPr>
            <a:endParaRPr lang="en-HU"/>
          </a:p>
        </c:txPr>
        <c:crossAx val="499094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CF5C4A"/>
              </a:solidFill>
              <a:ln w="19050">
                <a:noFill/>
              </a:ln>
              <a:effectLst/>
            </c:spPr>
            <c:extLst>
              <c:ext xmlns:c16="http://schemas.microsoft.com/office/drawing/2014/chart" uri="{C3380CC4-5D6E-409C-BE32-E72D297353CC}">
                <c16:uniqueId val="{00000001-C50D-CE48-83EF-2CDB2D9E2BF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50D-CE48-83EF-2CDB2D9E2BF1}"/>
              </c:ext>
            </c:extLst>
          </c:dPt>
          <c:cat>
            <c:strRef>
              <c:f>Pivottables!$AE$10:$AE$11</c:f>
              <c:strCache>
                <c:ptCount val="2"/>
                <c:pt idx="0">
                  <c:v>Salaries</c:v>
                </c:pt>
                <c:pt idx="1">
                  <c:v>Wages</c:v>
                </c:pt>
              </c:strCache>
            </c:strRef>
          </c:cat>
          <c:val>
            <c:numRef>
              <c:f>Pivottables!$AF$10:$AF$11</c:f>
              <c:numCache>
                <c:formatCode>General</c:formatCode>
                <c:ptCount val="2"/>
                <c:pt idx="0">
                  <c:v>12100</c:v>
                </c:pt>
                <c:pt idx="1">
                  <c:v>15100</c:v>
                </c:pt>
              </c:numCache>
            </c:numRef>
          </c:val>
          <c:extLst>
            <c:ext xmlns:c16="http://schemas.microsoft.com/office/drawing/2014/chart" uri="{C3380CC4-5D6E-409C-BE32-E72D297353CC}">
              <c16:uniqueId val="{00000004-C50D-CE48-83EF-2CDB2D9E2BF1}"/>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H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CF5C4A"/>
              </a:solidFill>
              <a:ln w="19050">
                <a:noFill/>
              </a:ln>
              <a:effectLst/>
            </c:spPr>
            <c:extLst>
              <c:ext xmlns:c16="http://schemas.microsoft.com/office/drawing/2014/chart" uri="{C3380CC4-5D6E-409C-BE32-E72D297353CC}">
                <c16:uniqueId val="{00000001-F9F0-5D47-BFD3-B5693C244A9F}"/>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F9F0-5D47-BFD3-B5693C244A9F}"/>
              </c:ext>
            </c:extLst>
          </c:dPt>
          <c:cat>
            <c:strRef>
              <c:f>Pivottables!$AI$10:$AI$11</c:f>
              <c:strCache>
                <c:ptCount val="2"/>
                <c:pt idx="0">
                  <c:v>Wages</c:v>
                </c:pt>
                <c:pt idx="1">
                  <c:v>Salaries</c:v>
                </c:pt>
              </c:strCache>
            </c:strRef>
          </c:cat>
          <c:val>
            <c:numRef>
              <c:f>Pivottables!$AJ$10:$AJ$11</c:f>
              <c:numCache>
                <c:formatCode>General</c:formatCode>
                <c:ptCount val="2"/>
                <c:pt idx="0">
                  <c:v>15100</c:v>
                </c:pt>
                <c:pt idx="1">
                  <c:v>12100</c:v>
                </c:pt>
              </c:numCache>
            </c:numRef>
          </c:val>
          <c:extLst>
            <c:ext xmlns:c16="http://schemas.microsoft.com/office/drawing/2014/chart" uri="{C3380CC4-5D6E-409C-BE32-E72D297353CC}">
              <c16:uniqueId val="{00000004-F9F0-5D47-BFD3-B5693C244A9F}"/>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H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[85# Fleet Management Transportation &amp; Logistics Dashboard.xlsx]Pivottables!PivotTable20M</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50000"/>
                    </a:schemeClr>
                  </a:solidFill>
                  <a:latin typeface="Abadi MT Condensed Light" panose="020B0306030101010103" pitchFamily="34" charset="77"/>
                  <a:ea typeface="+mn-ea"/>
                  <a:cs typeface="+mn-cs"/>
                </a:defRPr>
              </a:pPr>
              <a:endParaRPr lang="en-H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Pivottables!$AN$4</c:f>
              <c:strCache>
                <c:ptCount val="1"/>
                <c:pt idx="0">
                  <c:v>Total</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lumMod val="50000"/>
                      </a:schemeClr>
                    </a:solidFill>
                    <a:latin typeface="Abadi MT Condensed Light" panose="020B0306030101010103" pitchFamily="34" charset="77"/>
                    <a:ea typeface="+mn-ea"/>
                    <a:cs typeface="+mn-cs"/>
                  </a:defRPr>
                </a:pPr>
                <a:endParaRPr lang="en-H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Pivottables!$AM$5:$AM$17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Pivottables!$AN$5:$AN$17</c:f>
              <c:numCache>
                <c:formatCode>_-[$฿-41E]* #,##0_-;\-[$฿-41E]* #,##0_-;_-[$฿-41E]* "-"??_-;_-@_-</c:formatCode>
                <c:ptCount val="12"/>
                <c:pt idx="0">
                  <c:v>3200</c:v>
                </c:pt>
                <c:pt idx="1">
                  <c:v>2000</c:v>
                </c:pt>
                <c:pt idx="2">
                  <c:v>4000</c:v>
                </c:pt>
                <c:pt idx="3">
                  <c:v>1000</c:v>
                </c:pt>
                <c:pt idx="4">
                  <c:v>1400</c:v>
                </c:pt>
                <c:pt idx="5">
                  <c:v>3600</c:v>
                </c:pt>
                <c:pt idx="6">
                  <c:v>2200</c:v>
                </c:pt>
                <c:pt idx="7">
                  <c:v>2500</c:v>
                </c:pt>
                <c:pt idx="8">
                  <c:v>1000</c:v>
                </c:pt>
                <c:pt idx="9">
                  <c:v>3700</c:v>
                </c:pt>
                <c:pt idx="10">
                  <c:v>1600</c:v>
                </c:pt>
                <c:pt idx="11">
                  <c:v>1000</c:v>
                </c:pt>
              </c:numCache>
            </c:numRef>
          </c:val>
          <c:extLst>
            <c:ext xmlns:c16="http://schemas.microsoft.com/office/drawing/2014/chart" uri="{C3380CC4-5D6E-409C-BE32-E72D297353CC}">
              <c16:uniqueId val="{00000000-23F2-E643-8117-A6257CFB7035}"/>
            </c:ext>
          </c:extLst>
        </c:ser>
        <c:dLbls>
          <c:showLegendKey val="0"/>
          <c:showVal val="0"/>
          <c:showCatName val="0"/>
          <c:showSerName val="0"/>
          <c:showPercent val="0"/>
          <c:showBubbleSize val="0"/>
        </c:dLbls>
        <c:gapWidth val="110"/>
        <c:overlap val="-27"/>
        <c:axId val="729096768"/>
        <c:axId val="729010464"/>
      </c:barChart>
      <c:catAx>
        <c:axId val="72909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65000"/>
                  </a:schemeClr>
                </a:solidFill>
                <a:latin typeface="Abadi MT Condensed Light" panose="020B0306030101010103" pitchFamily="34" charset="77"/>
                <a:ea typeface="+mn-ea"/>
                <a:cs typeface="+mn-cs"/>
              </a:defRPr>
            </a:pPr>
            <a:endParaRPr lang="en-HU"/>
          </a:p>
        </c:txPr>
        <c:crossAx val="729010464"/>
        <c:crosses val="autoZero"/>
        <c:auto val="1"/>
        <c:lblAlgn val="ctr"/>
        <c:lblOffset val="100"/>
        <c:noMultiLvlLbl val="0"/>
      </c:catAx>
      <c:valAx>
        <c:axId val="729010464"/>
        <c:scaling>
          <c:orientation val="minMax"/>
        </c:scaling>
        <c:delete val="1"/>
        <c:axPos val="l"/>
        <c:numFmt formatCode="_-[$฿-41E]* #,##0_-;\-[$฿-41E]* #,##0_-;_-[$฿-41E]* &quot;-&quot;??_-;_-@_-" sourceLinked="1"/>
        <c:majorTickMark val="none"/>
        <c:minorTickMark val="none"/>
        <c:tickLblPos val="nextTo"/>
        <c:crossAx val="72909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[85# Fleet Management Transportation &amp; Logistics Dashboard.xlsx]Pivottables!PivotTable23M</c:name>
    <c:fmtId val="23"/>
  </c:pivotSource>
  <c:chart>
    <c:autoTitleDeleted val="1"/>
    <c:pivotFmts>
      <c:pivotFmt>
        <c:idx val="0"/>
        <c:spPr>
          <a:solidFill>
            <a:schemeClr val="accent1"/>
          </a:solidFill>
          <a:ln w="15875" cap="rnd">
            <a:solidFill>
              <a:srgbClr val="CF5C4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5875" cap="rnd">
            <a:solidFill>
              <a:srgbClr val="CF5C4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ln w="15875" cap="rnd">
            <a:solidFill>
              <a:srgbClr val="CF5C4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Lst>
        </c:dLbl>
      </c:pivotFmt>
      <c:pivotFmt>
        <c:idx val="3"/>
        <c:spPr>
          <a:ln w="28575" cap="rnd">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4"/>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F008A422-9C65-D942-A26A-72A8C8816F57}"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035AD935-6723-B74C-AF62-12C23C105CAE}"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5"/>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B7BB44CB-36A6-6447-918C-DCD97FA9AF72}"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A941E015-83FF-E244-9B83-44D5C0281B48}"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6"/>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0E908104-4408-6C43-84EA-355F6FA57D67}"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94C3376C-418D-664D-8573-8C70F4FC48FC}"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7"/>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996C9C6B-45A4-B049-9824-5F5FE78B4CB0}"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19C8F763-0ADB-9448-8B87-31BFED443AC8}"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8"/>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4FD1DEF6-DCCB-3948-B4AD-7D20CE2136B0}"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C1249ED5-0B47-5845-A32A-E0E521E5FDFE}"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9"/>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DC472B2E-57F2-EA43-9C30-05798AEC5AE5}"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164BE341-2E2D-9F47-9D83-373947C42185}"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0"/>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B5C27134-BDB4-CF43-9F93-C944F473A431}"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0D92C301-D763-3048-BD5B-9143FE2D869D}"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1"/>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83A38DF5-68CA-B041-9BD8-27F4975C34E6}"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11A6B5DB-C36A-3F41-AD26-C467E3BA018C}"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2"/>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AF0DA6C9-FE72-E540-83E1-EFB599527FBA}"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68D38382-DC56-3D48-BEAE-2592059EC5D7}"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3"/>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6C82B8A3-167D-794E-A872-891D6406E473}"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DCFD7A09-77EA-0F40-BB75-3BD1C6797AA4}"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4"/>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8A678021-D9C0-264E-B77B-15EB864ED7D7}"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902C39B2-0B10-8F48-AFC3-DF40E0B0447F}"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5"/>
        <c:spPr>
          <a:ln w="15875" cap="rnd">
            <a:solidFill>
              <a:srgbClr val="CF5C4A"/>
            </a:solidFill>
            <a:round/>
          </a:ln>
          <a:effectLst/>
        </c:spPr>
        <c:marker>
          <c:symbol val="none"/>
        </c:marke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fld id="{CEF40C03-375B-E44E-89C4-57F77DAEB5FD}" type="CELLRANGE">
                  <a:rPr lang="en-US"/>
                  <a:pPr>
                    <a:defRPr sz="800">
                      <a:solidFill>
                        <a:schemeClr val="bg2">
                          <a:lumMod val="25000"/>
                        </a:schemeClr>
                      </a:solidFill>
                      <a:latin typeface="Abadi MT Condensed Light" panose="020B0306030101010103" pitchFamily="34" charset="77"/>
                    </a:defRPr>
                  </a:pPr>
                  <a:t>[CELLRANGE]</a:t>
                </a:fld>
                <a:endParaRPr lang="en-US" baseline="0"/>
              </a:p>
              <a:p>
                <a:pPr>
                  <a:defRPr sz="800">
                    <a:solidFill>
                      <a:schemeClr val="bg2">
                        <a:lumMod val="25000"/>
                      </a:schemeClr>
                    </a:solidFill>
                    <a:latin typeface="Abadi MT Condensed Light" panose="020B0306030101010103" pitchFamily="34" charset="77"/>
                  </a:defRPr>
                </a:pPr>
                <a:fld id="{7FB43662-B83E-6849-864B-FA312567D5D8}" type="VALUE">
                  <a:rPr lang="en-US"/>
                  <a:pPr>
                    <a:defRPr sz="800">
                      <a:solidFill>
                        <a:schemeClr val="bg2">
                          <a:lumMod val="25000"/>
                        </a:schemeClr>
                      </a:solidFill>
                      <a:latin typeface="Abadi MT Condensed Light" panose="020B0306030101010103" pitchFamily="34" charset="77"/>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s>
    <c:plotArea>
      <c:layout/>
      <c:lineChart>
        <c:grouping val="standard"/>
        <c:varyColors val="0"/>
        <c:ser>
          <c:idx val="0"/>
          <c:order val="0"/>
          <c:tx>
            <c:strRef>
              <c:f>Pivottables!$AZ$5:$AZ$16</c:f>
              <c:strCache>
                <c:ptCount val="1"/>
                <c:pt idx="0">
                  <c:v>Count of Distance Traveled</c:v>
                </c:pt>
              </c:strCache>
            </c:strRef>
          </c:tx>
          <c:spPr>
            <a:ln w="15875" cap="rnd">
              <a:solidFill>
                <a:srgbClr val="CF5C4A"/>
              </a:solidFill>
              <a:round/>
            </a:ln>
            <a:effectLst/>
          </c:spPr>
          <c:marker>
            <c:symbol val="none"/>
          </c:marker>
          <c:dLbls>
            <c:dLbl>
              <c:idx val="0"/>
              <c:tx>
                <c:rich>
                  <a:bodyPr/>
                  <a:lstStyle/>
                  <a:p>
                    <a:fld id="{F008A422-9C65-D942-A26A-72A8C8816F57}" type="CELLRANGE">
                      <a:rPr lang="en-US"/>
                      <a:pPr/>
                      <a:t>[CELLRANGE]</a:t>
                    </a:fld>
                    <a:endParaRPr lang="en-US" baseline="0"/>
                  </a:p>
                  <a:p>
                    <a:fld id="{035AD935-6723-B74C-AF62-12C23C105CAE}"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D52-314E-B881-7133ACEF357E}"/>
                </c:ext>
              </c:extLst>
            </c:dLbl>
            <c:dLbl>
              <c:idx val="1"/>
              <c:tx>
                <c:rich>
                  <a:bodyPr/>
                  <a:lstStyle/>
                  <a:p>
                    <a:fld id="{B7BB44CB-36A6-6447-918C-DCD97FA9AF72}" type="CELLRANGE">
                      <a:rPr lang="en-US"/>
                      <a:pPr/>
                      <a:t>[CELLRANGE]</a:t>
                    </a:fld>
                    <a:endParaRPr lang="en-US" baseline="0"/>
                  </a:p>
                  <a:p>
                    <a:fld id="{A941E015-83FF-E244-9B83-44D5C0281B48}"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D52-314E-B881-7133ACEF357E}"/>
                </c:ext>
              </c:extLst>
            </c:dLbl>
            <c:dLbl>
              <c:idx val="2"/>
              <c:tx>
                <c:rich>
                  <a:bodyPr/>
                  <a:lstStyle/>
                  <a:p>
                    <a:fld id="{0E908104-4408-6C43-84EA-355F6FA57D67}" type="CELLRANGE">
                      <a:rPr lang="en-US"/>
                      <a:pPr/>
                      <a:t>[CELLRANGE]</a:t>
                    </a:fld>
                    <a:endParaRPr lang="en-US" baseline="0"/>
                  </a:p>
                  <a:p>
                    <a:fld id="{94C3376C-418D-664D-8573-8C70F4FC48FC}"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D52-314E-B881-7133ACEF357E}"/>
                </c:ext>
              </c:extLst>
            </c:dLbl>
            <c:dLbl>
              <c:idx val="3"/>
              <c:tx>
                <c:rich>
                  <a:bodyPr/>
                  <a:lstStyle/>
                  <a:p>
                    <a:fld id="{996C9C6B-45A4-B049-9824-5F5FE78B4CB0}" type="CELLRANGE">
                      <a:rPr lang="en-US"/>
                      <a:pPr/>
                      <a:t>[CELLRANGE]</a:t>
                    </a:fld>
                    <a:endParaRPr lang="en-US" baseline="0"/>
                  </a:p>
                  <a:p>
                    <a:fld id="{19C8F763-0ADB-9448-8B87-31BFED443AC8}"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D52-314E-B881-7133ACEF357E}"/>
                </c:ext>
              </c:extLst>
            </c:dLbl>
            <c:dLbl>
              <c:idx val="4"/>
              <c:tx>
                <c:rich>
                  <a:bodyPr/>
                  <a:lstStyle/>
                  <a:p>
                    <a:fld id="{4FD1DEF6-DCCB-3948-B4AD-7D20CE2136B0}" type="CELLRANGE">
                      <a:rPr lang="en-US"/>
                      <a:pPr/>
                      <a:t>[CELLRANGE]</a:t>
                    </a:fld>
                    <a:endParaRPr lang="en-US" baseline="0"/>
                  </a:p>
                  <a:p>
                    <a:fld id="{C1249ED5-0B47-5845-A32A-E0E521E5FDFE}"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D52-314E-B881-7133ACEF357E}"/>
                </c:ext>
              </c:extLst>
            </c:dLbl>
            <c:dLbl>
              <c:idx val="5"/>
              <c:tx>
                <c:rich>
                  <a:bodyPr/>
                  <a:lstStyle/>
                  <a:p>
                    <a:fld id="{DC472B2E-57F2-EA43-9C30-05798AEC5AE5}" type="CELLRANGE">
                      <a:rPr lang="en-US"/>
                      <a:pPr/>
                      <a:t>[CELLRANGE]</a:t>
                    </a:fld>
                    <a:endParaRPr lang="en-US" baseline="0"/>
                  </a:p>
                  <a:p>
                    <a:fld id="{164BE341-2E2D-9F47-9D83-373947C42185}"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D52-314E-B881-7133ACEF357E}"/>
                </c:ext>
              </c:extLst>
            </c:dLbl>
            <c:dLbl>
              <c:idx val="6"/>
              <c:tx>
                <c:rich>
                  <a:bodyPr/>
                  <a:lstStyle/>
                  <a:p>
                    <a:fld id="{B5C27134-BDB4-CF43-9F93-C944F473A431}" type="CELLRANGE">
                      <a:rPr lang="en-US"/>
                      <a:pPr/>
                      <a:t>[CELLRANGE]</a:t>
                    </a:fld>
                    <a:endParaRPr lang="en-US" baseline="0"/>
                  </a:p>
                  <a:p>
                    <a:fld id="{0D92C301-D763-3048-BD5B-9143FE2D869D}"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D52-314E-B881-7133ACEF357E}"/>
                </c:ext>
              </c:extLst>
            </c:dLbl>
            <c:dLbl>
              <c:idx val="7"/>
              <c:tx>
                <c:rich>
                  <a:bodyPr/>
                  <a:lstStyle/>
                  <a:p>
                    <a:fld id="{83A38DF5-68CA-B041-9BD8-27F4975C34E6}" type="CELLRANGE">
                      <a:rPr lang="en-US"/>
                      <a:pPr/>
                      <a:t>[CELLRANGE]</a:t>
                    </a:fld>
                    <a:endParaRPr lang="en-US" baseline="0"/>
                  </a:p>
                  <a:p>
                    <a:fld id="{11A6B5DB-C36A-3F41-AD26-C467E3BA018C}"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D52-314E-B881-7133ACEF357E}"/>
                </c:ext>
              </c:extLst>
            </c:dLbl>
            <c:dLbl>
              <c:idx val="8"/>
              <c:tx>
                <c:rich>
                  <a:bodyPr/>
                  <a:lstStyle/>
                  <a:p>
                    <a:fld id="{AF0DA6C9-FE72-E540-83E1-EFB599527FBA}" type="CELLRANGE">
                      <a:rPr lang="en-US"/>
                      <a:pPr/>
                      <a:t>[CELLRANGE]</a:t>
                    </a:fld>
                    <a:endParaRPr lang="en-US" baseline="0"/>
                  </a:p>
                  <a:p>
                    <a:fld id="{68D38382-DC56-3D48-BEAE-2592059EC5D7}"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D52-314E-B881-7133ACEF357E}"/>
                </c:ext>
              </c:extLst>
            </c:dLbl>
            <c:dLbl>
              <c:idx val="9"/>
              <c:tx>
                <c:rich>
                  <a:bodyPr/>
                  <a:lstStyle/>
                  <a:p>
                    <a:fld id="{6C82B8A3-167D-794E-A872-891D6406E473}" type="CELLRANGE">
                      <a:rPr lang="en-US"/>
                      <a:pPr/>
                      <a:t>[CELLRANGE]</a:t>
                    </a:fld>
                    <a:endParaRPr lang="en-US" baseline="0"/>
                  </a:p>
                  <a:p>
                    <a:fld id="{DCFD7A09-77EA-0F40-BB75-3BD1C6797AA4}"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D52-314E-B881-7133ACEF357E}"/>
                </c:ext>
              </c:extLst>
            </c:dLbl>
            <c:dLbl>
              <c:idx val="10"/>
              <c:tx>
                <c:rich>
                  <a:bodyPr/>
                  <a:lstStyle/>
                  <a:p>
                    <a:fld id="{8A678021-D9C0-264E-B77B-15EB864ED7D7}" type="CELLRANGE">
                      <a:rPr lang="en-US"/>
                      <a:pPr/>
                      <a:t>[CELLRANGE]</a:t>
                    </a:fld>
                    <a:endParaRPr lang="en-US" baseline="0"/>
                  </a:p>
                  <a:p>
                    <a:fld id="{902C39B2-0B10-8F48-AFC3-DF40E0B0447F}"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D52-314E-B881-7133ACEF357E}"/>
                </c:ext>
              </c:extLst>
            </c:dLbl>
            <c:dLbl>
              <c:idx val="11"/>
              <c:tx>
                <c:rich>
                  <a:bodyPr/>
                  <a:lstStyle/>
                  <a:p>
                    <a:fld id="{CEF40C03-375B-E44E-89C4-57F77DAEB5FD}" type="CELLRANGE">
                      <a:rPr lang="en-US"/>
                      <a:pPr/>
                      <a:t>[CELLRANGE]</a:t>
                    </a:fld>
                    <a:endParaRPr lang="en-US" baseline="0"/>
                  </a:p>
                  <a:p>
                    <a:fld id="{7FB43662-B83E-6849-864B-FA312567D5D8}" type="VALUE">
                      <a:rPr lang="en-US"/>
                      <a:pPr/>
                      <a:t>[VALUE]</a:t>
                    </a:fld>
                    <a:endParaRPr lang="en-GB"/>
                  </a:p>
                </c:rich>
              </c:tx>
              <c:dLblPos val="t"/>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D52-314E-B881-7133ACEF357E}"/>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25000"/>
                      </a:schemeClr>
                    </a:solidFill>
                    <a:latin typeface="Abadi MT Condensed Light" panose="020B0306030101010103" pitchFamily="34" charset="77"/>
                    <a:ea typeface="+mn-ea"/>
                    <a:cs typeface="+mn-cs"/>
                  </a:defRPr>
                </a:pPr>
                <a:endParaRPr lang="en-HU"/>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Pivottables!$AZ$5:$AZ$16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Pivottables!$AZ$5:$AZ$16</c:f>
              <c:numCache>
                <c:formatCode>_-[$฿-41E]* #,##0_-;\-[$฿-41E]* #,##0_-;_-[$฿-41E]* "-"??_-;_-@_-</c:formatCode>
                <c:ptCount val="12"/>
                <c:pt idx="0">
                  <c:v>2</c:v>
                </c:pt>
                <c:pt idx="1">
                  <c:v>2</c:v>
                </c:pt>
                <c:pt idx="2">
                  <c:v>4</c:v>
                </c:pt>
                <c:pt idx="3">
                  <c:v>1</c:v>
                </c:pt>
                <c:pt idx="4">
                  <c:v>1</c:v>
                </c:pt>
                <c:pt idx="5">
                  <c:v>2</c:v>
                </c:pt>
                <c:pt idx="6">
                  <c:v>2</c:v>
                </c:pt>
                <c:pt idx="7">
                  <c:v>3</c:v>
                </c:pt>
                <c:pt idx="8">
                  <c:v>1</c:v>
                </c:pt>
                <c:pt idx="9">
                  <c:v>4</c:v>
                </c:pt>
                <c:pt idx="10">
                  <c:v>1</c:v>
                </c:pt>
                <c:pt idx="11">
                  <c:v>1</c:v>
                </c:pt>
              </c:numCache>
            </c:numRef>
          </c:val>
          <c:smooth val="1"/>
          <c:extLst>
            <c:ext xmlns:c15="http://schemas.microsoft.com/office/drawing/2012/chart" uri="{02D57815-91ED-43cb-92C2-25804820EDAC}">
              <c15:datalabelsRange>
                <c15:f>Pivottables!$AZ$5:$AZ$16</c15:f>
                <c15:dlblRangeCache>
                  <c:ptCount val="12"/>
                  <c:pt idx="1">
                    <c:v>0%</c:v>
                  </c:pt>
                  <c:pt idx="2">
                    <c:v>100%</c:v>
                  </c:pt>
                  <c:pt idx="3">
                    <c:v>-75%</c:v>
                  </c:pt>
                  <c:pt idx="4">
                    <c:v>0%</c:v>
                  </c:pt>
                  <c:pt idx="5">
                    <c:v>100%</c:v>
                  </c:pt>
                  <c:pt idx="6">
                    <c:v>0%</c:v>
                  </c:pt>
                  <c:pt idx="7">
                    <c:v>50%</c:v>
                  </c:pt>
                  <c:pt idx="8">
                    <c:v>-67%</c:v>
                  </c:pt>
                  <c:pt idx="9">
                    <c:v>300%</c:v>
                  </c:pt>
                  <c:pt idx="10">
                    <c:v>-75%</c:v>
                  </c:pt>
                  <c:pt idx="11">
                    <c:v>0%</c:v>
                  </c:pt>
                </c15:dlblRangeCache>
              </c15:datalabelsRange>
            </c:ext>
            <c:ext xmlns:c16="http://schemas.microsoft.com/office/drawing/2014/chart" uri="{C3380CC4-5D6E-409C-BE32-E72D297353CC}">
              <c16:uniqueId val="{00000000-0D52-314E-B881-7133ACEF357E}"/>
            </c:ext>
          </c:extLst>
        </c:ser>
        <c:ser>
          <c:idx val="1"/>
          <c:order val="1"/>
          <c:tx>
            <c:strRef>
              <c:f>Pivottables!$AZ$5:$AZ$16</c:f>
              <c:strCache>
                <c:ptCount val="1"/>
                <c:pt idx="0">
                  <c:v>Count of Month</c:v>
                </c:pt>
              </c:strCache>
            </c:strRef>
          </c:tx>
          <c:spPr>
            <a:ln w="28575" cap="rnd">
              <a:noFill/>
              <a:round/>
            </a:ln>
            <a:effectLst/>
          </c:spPr>
          <c:marker>
            <c:symbol val="none"/>
          </c:marker>
          <c:cat>
            <c:strRef>
              <c:f>Pivottables!$AZ$5:$AZ$16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Pivottables!$AZ$5:$AZ$16</c:f>
              <c:numCache>
                <c:formatCode>0%</c:formatCode>
                <c:ptCount val="12"/>
                <c:pt idx="1">
                  <c:v>0</c:v>
                </c:pt>
                <c:pt idx="2">
                  <c:v>1</c:v>
                </c:pt>
                <c:pt idx="3">
                  <c:v>-0.75</c:v>
                </c:pt>
                <c:pt idx="4">
                  <c:v>0</c:v>
                </c:pt>
                <c:pt idx="5">
                  <c:v>1</c:v>
                </c:pt>
                <c:pt idx="6">
                  <c:v>0</c:v>
                </c:pt>
                <c:pt idx="7">
                  <c:v>0.5</c:v>
                </c:pt>
                <c:pt idx="8">
                  <c:v>-0.66666666666666663</c:v>
                </c:pt>
                <c:pt idx="9">
                  <c:v>3</c:v>
                </c:pt>
                <c:pt idx="10">
                  <c:v>-0.75</c:v>
                </c:pt>
                <c:pt idx="11">
                  <c:v>0</c:v>
                </c:pt>
              </c:numCache>
            </c:numRef>
          </c:val>
          <c:smooth val="0"/>
          <c:extLst>
            <c:ext xmlns:c16="http://schemas.microsoft.com/office/drawing/2014/chart" uri="{C3380CC4-5D6E-409C-BE32-E72D297353CC}">
              <c16:uniqueId val="{00000001-0D52-314E-B881-7133ACEF357E}"/>
            </c:ext>
          </c:extLst>
        </c:ser>
        <c:dLbls>
          <c:showLegendKey val="0"/>
          <c:showVal val="0"/>
          <c:showCatName val="0"/>
          <c:showSerName val="0"/>
          <c:showPercent val="0"/>
          <c:showBubbleSize val="0"/>
        </c:dLbls>
        <c:smooth val="0"/>
        <c:axId val="1124895328"/>
        <c:axId val="1124308112"/>
      </c:lineChart>
      <c:catAx>
        <c:axId val="112489532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bg1">
                    <a:lumMod val="65000"/>
                  </a:schemeClr>
                </a:solidFill>
                <a:latin typeface="Abadi MT Condensed Light" panose="020B0306030101010103" pitchFamily="34" charset="77"/>
                <a:ea typeface="+mn-ea"/>
                <a:cs typeface="+mn-cs"/>
              </a:defRPr>
            </a:pPr>
            <a:endParaRPr lang="en-HU"/>
          </a:p>
        </c:txPr>
        <c:crossAx val="1124308112"/>
        <c:crosses val="autoZero"/>
        <c:auto val="1"/>
        <c:lblAlgn val="ctr"/>
        <c:lblOffset val="100"/>
        <c:noMultiLvlLbl val="0"/>
      </c:catAx>
      <c:valAx>
        <c:axId val="1124308112"/>
        <c:scaling>
          <c:orientation val="minMax"/>
        </c:scaling>
        <c:delete val="1"/>
        <c:axPos val="l"/>
        <c:numFmt formatCode="_-[$฿-41E]* #,##0_-;\-[$฿-41E]* #,##0_-;_-[$฿-41E]* &quot;-&quot;??_-;_-@_-" sourceLinked="1"/>
        <c:majorTickMark val="none"/>
        <c:minorTickMark val="none"/>
        <c:tickLblPos val="nextTo"/>
        <c:crossAx val="112489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[85# Fleet Management Transportation &amp; Logistics Dashboard.xlsx]Pivottables!PivotTable26M</c:name>
    <c:fmtId val="18"/>
  </c:pivotSource>
  <c:chart>
    <c:autoTitleDeleted val="1"/>
    <c:pivotFmts>
      <c:pivotFmt>
        <c:idx val="0"/>
        <c:spPr>
          <a:solidFill>
            <a:schemeClr val="accent1"/>
          </a:solidFill>
          <a:ln w="28575" cap="rnd">
            <a:solidFill>
              <a:srgbClr val="F1CE6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1CE6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rgbClr val="F1CE6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Pivottables!$BL$4</c:f>
              <c:strCache>
                <c:ptCount val="1"/>
                <c:pt idx="0">
                  <c:v>Total</c:v>
                </c:pt>
              </c:strCache>
            </c:strRef>
          </c:tx>
          <c:spPr>
            <a:ln w="12700" cap="rnd">
              <a:solidFill>
                <a:srgbClr val="F1CE63"/>
              </a:solidFill>
              <a:round/>
            </a:ln>
            <a:effectLst/>
          </c:spPr>
          <c:marker>
            <c:symbol val="none"/>
          </c:marker>
          <c:cat>
            <c:strRef>
              <c:f>Pivottables!$BK$5:$BK$17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Pivottables!$BL$5:$BL$17</c:f>
              <c:numCache>
                <c:formatCode>_-[$฿-41E]* #,##0_-;\-[$฿-41E]* #,##0_-;_-[$฿-41E]* "-"??_-;_-@_-</c:formatCode>
                <c:ptCount val="12"/>
                <c:pt idx="0">
                  <c:v>800</c:v>
                </c:pt>
                <c:pt idx="1">
                  <c:v>800</c:v>
                </c:pt>
                <c:pt idx="2">
                  <c:v>2200</c:v>
                </c:pt>
                <c:pt idx="3">
                  <c:v>400</c:v>
                </c:pt>
                <c:pt idx="4">
                  <c:v>600</c:v>
                </c:pt>
                <c:pt idx="5">
                  <c:v>1600</c:v>
                </c:pt>
                <c:pt idx="6">
                  <c:v>800</c:v>
                </c:pt>
                <c:pt idx="7">
                  <c:v>1200</c:v>
                </c:pt>
                <c:pt idx="8">
                  <c:v>400</c:v>
                </c:pt>
                <c:pt idx="9">
                  <c:v>1600</c:v>
                </c:pt>
                <c:pt idx="10">
                  <c:v>400</c:v>
                </c:pt>
                <c:pt idx="11">
                  <c:v>400</c:v>
                </c:pt>
              </c:numCache>
            </c:numRef>
          </c:val>
          <c:smooth val="0"/>
          <c:extLst>
            <c:ext xmlns:c16="http://schemas.microsoft.com/office/drawing/2014/chart" uri="{C3380CC4-5D6E-409C-BE32-E72D297353CC}">
              <c16:uniqueId val="{00000000-E0E2-0B4B-939E-817FE95CA35E}"/>
            </c:ext>
          </c:extLst>
        </c:ser>
        <c:dLbls>
          <c:showLegendKey val="0"/>
          <c:showVal val="0"/>
          <c:showCatName val="0"/>
          <c:showSerName val="0"/>
          <c:showPercent val="0"/>
          <c:showBubbleSize val="0"/>
        </c:dLbls>
        <c:smooth val="0"/>
        <c:axId val="1581783599"/>
        <c:axId val="1109964048"/>
      </c:lineChart>
      <c:catAx>
        <c:axId val="1581783599"/>
        <c:scaling>
          <c:orientation val="minMax"/>
        </c:scaling>
        <c:delete val="1"/>
        <c:axPos val="b"/>
        <c:numFmt formatCode="General" sourceLinked="1"/>
        <c:majorTickMark val="none"/>
        <c:minorTickMark val="none"/>
        <c:tickLblPos val="nextTo"/>
        <c:crossAx val="1109964048"/>
        <c:crosses val="autoZero"/>
        <c:auto val="1"/>
        <c:lblAlgn val="ctr"/>
        <c:lblOffset val="100"/>
        <c:noMultiLvlLbl val="0"/>
      </c:catAx>
      <c:valAx>
        <c:axId val="1109964048"/>
        <c:scaling>
          <c:orientation val="minMax"/>
        </c:scaling>
        <c:delete val="1"/>
        <c:axPos val="l"/>
        <c:numFmt formatCode="_-[$฿-41E]* #,##0_-;\-[$฿-41E]* #,##0_-;_-[$฿-41E]* &quot;-&quot;??_-;_-@_-" sourceLinked="1"/>
        <c:majorTickMark val="none"/>
        <c:minorTickMark val="none"/>
        <c:tickLblPos val="nextTo"/>
        <c:crossAx val="1581783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[85# Fleet Management Transportation &amp; Logistics Dashboard.xlsx]Pivottables!PivotTable27M</c:name>
    <c:fmtId val="18"/>
  </c:pivotSource>
  <c:chart>
    <c:autoTitleDeleted val="1"/>
    <c:pivotFmts>
      <c:pivotFmt>
        <c:idx val="0"/>
        <c:spPr>
          <a:solidFill>
            <a:schemeClr val="accent1"/>
          </a:solidFill>
          <a:ln w="12700" cap="rnd">
            <a:solidFill>
              <a:srgbClr val="F1CE6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rgbClr val="F1CE6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rgbClr val="F1CE6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H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Pivottables!$BP$4</c:f>
              <c:strCache>
                <c:ptCount val="1"/>
                <c:pt idx="0">
                  <c:v>Total</c:v>
                </c:pt>
              </c:strCache>
            </c:strRef>
          </c:tx>
          <c:spPr>
            <a:ln w="12700" cap="rnd">
              <a:solidFill>
                <a:srgbClr val="F1CE63"/>
              </a:solidFill>
              <a:round/>
            </a:ln>
            <a:effectLst/>
          </c:spPr>
          <c:marker>
            <c:symbol val="none"/>
          </c:marker>
          <c:cat>
            <c:strRef>
              <c:f>Pivottables!$BO$5:$BO$17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Pivottables!$BP$5:$BP$17</c:f>
              <c:numCache>
                <c:formatCode>_-[$฿-41E]* #,##0_-;\-[$฿-41E]* #,##0_-;_-[$฿-41E]* "-"??_-;_-@_-</c:formatCode>
                <c:ptCount val="12"/>
                <c:pt idx="0">
                  <c:v>800</c:v>
                </c:pt>
                <c:pt idx="1">
                  <c:v>200</c:v>
                </c:pt>
                <c:pt idx="2">
                  <c:v>400</c:v>
                </c:pt>
                <c:pt idx="3">
                  <c:v>100</c:v>
                </c:pt>
                <c:pt idx="4">
                  <c:v>100</c:v>
                </c:pt>
                <c:pt idx="5">
                  <c:v>200</c:v>
                </c:pt>
                <c:pt idx="6">
                  <c:v>300</c:v>
                </c:pt>
                <c:pt idx="7">
                  <c:v>300</c:v>
                </c:pt>
                <c:pt idx="8">
                  <c:v>100</c:v>
                </c:pt>
                <c:pt idx="9">
                  <c:v>900</c:v>
                </c:pt>
                <c:pt idx="10">
                  <c:v>400</c:v>
                </c:pt>
                <c:pt idx="11">
                  <c:v>100</c:v>
                </c:pt>
              </c:numCache>
            </c:numRef>
          </c:val>
          <c:smooth val="0"/>
          <c:extLst>
            <c:ext xmlns:c16="http://schemas.microsoft.com/office/drawing/2014/chart" uri="{C3380CC4-5D6E-409C-BE32-E72D297353CC}">
              <c16:uniqueId val="{00000000-7ECA-394C-85FF-634473878C15}"/>
            </c:ext>
          </c:extLst>
        </c:ser>
        <c:dLbls>
          <c:showLegendKey val="0"/>
          <c:showVal val="0"/>
          <c:showCatName val="0"/>
          <c:showSerName val="0"/>
          <c:showPercent val="0"/>
          <c:showBubbleSize val="0"/>
        </c:dLbls>
        <c:smooth val="0"/>
        <c:axId val="729684512"/>
        <c:axId val="728957744"/>
      </c:lineChart>
      <c:catAx>
        <c:axId val="729684512"/>
        <c:scaling>
          <c:orientation val="minMax"/>
        </c:scaling>
        <c:delete val="1"/>
        <c:axPos val="b"/>
        <c:numFmt formatCode="General" sourceLinked="1"/>
        <c:majorTickMark val="none"/>
        <c:minorTickMark val="none"/>
        <c:tickLblPos val="nextTo"/>
        <c:crossAx val="728957744"/>
        <c:crosses val="autoZero"/>
        <c:auto val="1"/>
        <c:lblAlgn val="ctr"/>
        <c:lblOffset val="100"/>
        <c:noMultiLvlLbl val="0"/>
      </c:catAx>
      <c:valAx>
        <c:axId val="728957744"/>
        <c:scaling>
          <c:orientation val="minMax"/>
        </c:scaling>
        <c:delete val="1"/>
        <c:axPos val="l"/>
        <c:numFmt formatCode="_-[$฿-41E]* #,##0_-;\-[$฿-41E]* #,##0_-;_-[$฿-41E]* &quot;-&quot;??_-;_-@_-" sourceLinked="1"/>
        <c:majorTickMark val="none"/>
        <c:minorTickMark val="none"/>
        <c:tickLblPos val="nextTo"/>
        <c:crossAx val="72968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H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4.jpg"/><Relationship Id="rId18" Type="http://schemas.openxmlformats.org/officeDocument/2006/relationships/chart" Target="../charts/chart9.xml"/><Relationship Id="rId3" Type="http://schemas.openxmlformats.org/officeDocument/2006/relationships/image" Target="../media/image2.png"/><Relationship Id="rId7" Type="http://schemas.openxmlformats.org/officeDocument/2006/relationships/chart" Target="../charts/chart1.xml"/><Relationship Id="rId12" Type="http://schemas.openxmlformats.org/officeDocument/2006/relationships/chart" Target="../charts/chart6.xml"/><Relationship Id="rId17" Type="http://schemas.openxmlformats.org/officeDocument/2006/relationships/chart" Target="../charts/chart8.xml"/><Relationship Id="rId2" Type="http://schemas.openxmlformats.org/officeDocument/2006/relationships/image" Target="../media/image1.png"/><Relationship Id="rId16" Type="http://schemas.openxmlformats.org/officeDocument/2006/relationships/chart" Target="../charts/chart7.xml"/><Relationship Id="rId1" Type="http://schemas.openxmlformats.org/officeDocument/2006/relationships/hyperlink" Target="#Schedule!A1"/><Relationship Id="rId6" Type="http://schemas.openxmlformats.org/officeDocument/2006/relationships/hyperlink" Target="https://svgsilh.com/image/1419536.html" TargetMode="External"/><Relationship Id="rId11" Type="http://schemas.openxmlformats.org/officeDocument/2006/relationships/chart" Target="../charts/chart5.xml"/><Relationship Id="rId5" Type="http://schemas.openxmlformats.org/officeDocument/2006/relationships/image" Target="../media/image3.png"/><Relationship Id="rId15" Type="http://schemas.openxmlformats.org/officeDocument/2006/relationships/image" Target="../media/image6.jpg"/><Relationship Id="rId10" Type="http://schemas.openxmlformats.org/officeDocument/2006/relationships/chart" Target="../charts/chart4.xml"/><Relationship Id="rId4" Type="http://schemas.openxmlformats.org/officeDocument/2006/relationships/hyperlink" Target="https://en.wikipedia.org/wiki/Flag_of_Thailand" TargetMode="External"/><Relationship Id="rId9" Type="http://schemas.openxmlformats.org/officeDocument/2006/relationships/chart" Target="../charts/chart3.xml"/><Relationship Id="rId14" Type="http://schemas.openxmlformats.org/officeDocument/2006/relationships/image" Target="../media/image5.jp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hyperlink" Target="https://svgsilh.com/image/1419536.html" TargetMode="External"/><Relationship Id="rId5" Type="http://schemas.openxmlformats.org/officeDocument/2006/relationships/image" Target="../media/image3.png"/><Relationship Id="rId4" Type="http://schemas.openxmlformats.org/officeDocument/2006/relationships/hyperlink" Target="https://en.wikipedia.org/wiki/Flag_of_Thailand"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330199</xdr:colOff>
      <xdr:row>1</xdr:row>
      <xdr:rowOff>94749</xdr:rowOff>
    </xdr:from>
    <xdr:to>
      <xdr:col>20</xdr:col>
      <xdr:colOff>6298</xdr:colOff>
      <xdr:row>38</xdr:row>
      <xdr:rowOff>81313</xdr:rowOff>
    </xdr:to>
    <xdr:grpSp>
      <xdr:nvGrpSpPr>
        <xdr:cNvPr id="13" name="Group 12">
          <a:extLst>
            <a:ext uri="{FF2B5EF4-FFF2-40B4-BE49-F238E27FC236}">
              <a16:creationId xmlns:a16="http://schemas.microsoft.com/office/drawing/2014/main" id="{A8C23185-0AB0-0E6D-CAFF-036B00249C51}"/>
            </a:ext>
          </a:extLst>
        </xdr:cNvPr>
        <xdr:cNvGrpSpPr/>
      </xdr:nvGrpSpPr>
      <xdr:grpSpPr>
        <a:xfrm>
          <a:off x="330199" y="292305"/>
          <a:ext cx="16327210" cy="7296119"/>
          <a:chOff x="330199" y="297877"/>
          <a:chExt cx="16270766" cy="7505004"/>
        </a:xfrm>
      </xdr:grpSpPr>
      <xdr:grpSp>
        <xdr:nvGrpSpPr>
          <xdr:cNvPr id="9" name="Group 8">
            <a:extLst>
              <a:ext uri="{FF2B5EF4-FFF2-40B4-BE49-F238E27FC236}">
                <a16:creationId xmlns:a16="http://schemas.microsoft.com/office/drawing/2014/main" id="{781B94DE-F804-DEA3-C500-49789E6C4F3F}"/>
              </a:ext>
            </a:extLst>
          </xdr:cNvPr>
          <xdr:cNvGrpSpPr/>
        </xdr:nvGrpSpPr>
        <xdr:grpSpPr>
          <a:xfrm>
            <a:off x="330199" y="304801"/>
            <a:ext cx="2020149" cy="7498080"/>
            <a:chOff x="330199" y="310777"/>
            <a:chExt cx="2004211" cy="7719210"/>
          </a:xfrm>
        </xdr:grpSpPr>
        <xdr:sp macro="" textlink="">
          <xdr:nvSpPr>
            <xdr:cNvPr id="2" name="Round Same-side Corner of Rectangle 1">
              <a:extLst>
                <a:ext uri="{FF2B5EF4-FFF2-40B4-BE49-F238E27FC236}">
                  <a16:creationId xmlns:a16="http://schemas.microsoft.com/office/drawing/2014/main" id="{ACC936D1-A165-F3B4-EBA5-18FCA9994611}"/>
                </a:ext>
              </a:extLst>
            </xdr:cNvPr>
            <xdr:cNvSpPr/>
          </xdr:nvSpPr>
          <xdr:spPr>
            <a:xfrm rot="16200000">
              <a:off x="-2527301" y="3168277"/>
              <a:ext cx="7719210" cy="2004209"/>
            </a:xfrm>
            <a:prstGeom prst="round2SameRect">
              <a:avLst>
                <a:gd name="adj1" fmla="val 31482"/>
                <a:gd name="adj2" fmla="val 0"/>
              </a:avLst>
            </a:prstGeom>
            <a:solidFill>
              <a:srgbClr val="EFEFF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 name="Round Same-side Corner of Rectangle 2">
              <a:extLst>
                <a:ext uri="{FF2B5EF4-FFF2-40B4-BE49-F238E27FC236}">
                  <a16:creationId xmlns:a16="http://schemas.microsoft.com/office/drawing/2014/main" id="{3DE62968-663B-734D-AF79-1AE3D246C31B}"/>
                </a:ext>
              </a:extLst>
            </xdr:cNvPr>
            <xdr:cNvSpPr/>
          </xdr:nvSpPr>
          <xdr:spPr>
            <a:xfrm rot="16200000">
              <a:off x="-2386949" y="3210227"/>
              <a:ext cx="7530178" cy="1912540"/>
            </a:xfrm>
            <a:prstGeom prst="round2SameRect">
              <a:avLst>
                <a:gd name="adj1" fmla="val 31482"/>
                <a:gd name="adj2" fmla="val 0"/>
              </a:avLst>
            </a:prstGeom>
            <a:solidFill>
              <a:srgbClr val="FAFA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5" name="Rectangle 4">
            <a:extLst>
              <a:ext uri="{FF2B5EF4-FFF2-40B4-BE49-F238E27FC236}">
                <a16:creationId xmlns:a16="http://schemas.microsoft.com/office/drawing/2014/main" id="{1927AB54-5FAA-91C4-ADB6-6ED02ED4F879}"/>
              </a:ext>
            </a:extLst>
          </xdr:cNvPr>
          <xdr:cNvSpPr/>
        </xdr:nvSpPr>
        <xdr:spPr>
          <a:xfrm>
            <a:off x="2350638" y="304615"/>
            <a:ext cx="10844953" cy="126481"/>
          </a:xfrm>
          <a:prstGeom prst="rect">
            <a:avLst/>
          </a:prstGeom>
          <a:solidFill>
            <a:srgbClr val="EEEF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 name="Round Same-side Corner of Rectangle 10">
            <a:extLst>
              <a:ext uri="{FF2B5EF4-FFF2-40B4-BE49-F238E27FC236}">
                <a16:creationId xmlns:a16="http://schemas.microsoft.com/office/drawing/2014/main" id="{966B7123-8F26-3427-232E-0E397E95D19B}"/>
              </a:ext>
            </a:extLst>
          </xdr:cNvPr>
          <xdr:cNvSpPr/>
        </xdr:nvSpPr>
        <xdr:spPr>
          <a:xfrm rot="5400000" flipH="1">
            <a:off x="11117505" y="2312496"/>
            <a:ext cx="7498080" cy="3468841"/>
          </a:xfrm>
          <a:prstGeom prst="round2SameRect">
            <a:avLst>
              <a:gd name="adj1" fmla="val 21651"/>
              <a:gd name="adj2" fmla="val 0"/>
            </a:avLst>
          </a:prstGeom>
          <a:solidFill>
            <a:srgbClr val="EFEFF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 name="Rectangle 5">
            <a:extLst>
              <a:ext uri="{FF2B5EF4-FFF2-40B4-BE49-F238E27FC236}">
                <a16:creationId xmlns:a16="http://schemas.microsoft.com/office/drawing/2014/main" id="{A0544114-5ACF-C447-A9C6-DBA3B95CDBDA}"/>
              </a:ext>
            </a:extLst>
          </xdr:cNvPr>
          <xdr:cNvSpPr/>
        </xdr:nvSpPr>
        <xdr:spPr>
          <a:xfrm>
            <a:off x="2350638" y="395432"/>
            <a:ext cx="10844953" cy="2555503"/>
          </a:xfrm>
          <a:prstGeom prst="rect">
            <a:avLst/>
          </a:prstGeom>
          <a:gradFill flip="none" rotWithShape="1">
            <a:gsLst>
              <a:gs pos="1000">
                <a:srgbClr val="20375A"/>
              </a:gs>
              <a:gs pos="50000">
                <a:srgbClr val="152031"/>
              </a:gs>
              <a:gs pos="99000">
                <a:srgbClr val="20375A"/>
              </a:gs>
            </a:gsLst>
            <a:lin ang="1320000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8" name="Rectangle 7">
            <a:extLst>
              <a:ext uri="{FF2B5EF4-FFF2-40B4-BE49-F238E27FC236}">
                <a16:creationId xmlns:a16="http://schemas.microsoft.com/office/drawing/2014/main" id="{33A3B951-D525-D04A-822C-4A49326F2684}"/>
              </a:ext>
            </a:extLst>
          </xdr:cNvPr>
          <xdr:cNvSpPr/>
        </xdr:nvSpPr>
        <xdr:spPr>
          <a:xfrm>
            <a:off x="2349111" y="7676400"/>
            <a:ext cx="10844953" cy="126481"/>
          </a:xfrm>
          <a:prstGeom prst="rect">
            <a:avLst/>
          </a:prstGeom>
          <a:solidFill>
            <a:srgbClr val="EEEF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 name="Rectangle 6">
            <a:extLst>
              <a:ext uri="{FF2B5EF4-FFF2-40B4-BE49-F238E27FC236}">
                <a16:creationId xmlns:a16="http://schemas.microsoft.com/office/drawing/2014/main" id="{503B0362-6362-F04A-BD3B-0C29BE560AB5}"/>
              </a:ext>
            </a:extLst>
          </xdr:cNvPr>
          <xdr:cNvSpPr/>
        </xdr:nvSpPr>
        <xdr:spPr>
          <a:xfrm>
            <a:off x="2347863" y="2952427"/>
            <a:ext cx="10844953" cy="4758030"/>
          </a:xfrm>
          <a:prstGeom prst="rect">
            <a:avLst/>
          </a:prstGeom>
          <a:gradFill flip="none" rotWithShape="1">
            <a:gsLst>
              <a:gs pos="10000">
                <a:srgbClr val="FAF9F9"/>
              </a:gs>
              <a:gs pos="70000">
                <a:srgbClr val="F6F6F6"/>
              </a:gs>
            </a:gsLst>
            <a:lin ang="1320000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 name="Round Same-side Corner of Rectangle 11">
            <a:extLst>
              <a:ext uri="{FF2B5EF4-FFF2-40B4-BE49-F238E27FC236}">
                <a16:creationId xmlns:a16="http://schemas.microsoft.com/office/drawing/2014/main" id="{6B5307D8-01D5-2485-EF39-589C889978A5}"/>
              </a:ext>
            </a:extLst>
          </xdr:cNvPr>
          <xdr:cNvSpPr/>
        </xdr:nvSpPr>
        <xdr:spPr>
          <a:xfrm rot="5400000" flipH="1">
            <a:off x="11187819" y="2400734"/>
            <a:ext cx="7314796" cy="3308055"/>
          </a:xfrm>
          <a:prstGeom prst="round2SameRect">
            <a:avLst>
              <a:gd name="adj1" fmla="val 21628"/>
              <a:gd name="adj2" fmla="val 0"/>
            </a:avLst>
          </a:prstGeom>
          <a:solidFill>
            <a:srgbClr val="FAFA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editAs="absolute">
    <xdr:from>
      <xdr:col>1</xdr:col>
      <xdr:colOff>43069</xdr:colOff>
      <xdr:row>3</xdr:row>
      <xdr:rowOff>165652</xdr:rowOff>
    </xdr:from>
    <xdr:to>
      <xdr:col>2</xdr:col>
      <xdr:colOff>208722</xdr:colOff>
      <xdr:row>9</xdr:row>
      <xdr:rowOff>55218</xdr:rowOff>
    </xdr:to>
    <xdr:sp macro="" textlink="">
      <xdr:nvSpPr>
        <xdr:cNvPr id="14" name="TextBox 13">
          <a:extLst>
            <a:ext uri="{FF2B5EF4-FFF2-40B4-BE49-F238E27FC236}">
              <a16:creationId xmlns:a16="http://schemas.microsoft.com/office/drawing/2014/main" id="{62D58F34-0786-7F40-BD0E-A184F53905E9}"/>
            </a:ext>
          </a:extLst>
        </xdr:cNvPr>
        <xdr:cNvSpPr txBox="1"/>
      </xdr:nvSpPr>
      <xdr:spPr>
        <a:xfrm>
          <a:off x="871330" y="762000"/>
          <a:ext cx="993914" cy="1082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8000" b="1">
              <a:solidFill>
                <a:srgbClr val="E8E8E8"/>
              </a:solidFill>
              <a:latin typeface="Arial" panose="020B0604020202020204" pitchFamily="34" charset="0"/>
              <a:cs typeface="Arial" panose="020B0604020202020204" pitchFamily="34" charset="0"/>
            </a:rPr>
            <a:t>G</a:t>
          </a:r>
        </a:p>
      </xdr:txBody>
    </xdr:sp>
    <xdr:clientData/>
  </xdr:twoCellAnchor>
  <xdr:twoCellAnchor>
    <xdr:from>
      <xdr:col>0</xdr:col>
      <xdr:colOff>606287</xdr:colOff>
      <xdr:row>9</xdr:row>
      <xdr:rowOff>154608</xdr:rowOff>
    </xdr:from>
    <xdr:to>
      <xdr:col>2</xdr:col>
      <xdr:colOff>473765</xdr:colOff>
      <xdr:row>11</xdr:row>
      <xdr:rowOff>168522</xdr:rowOff>
    </xdr:to>
    <xdr:grpSp>
      <xdr:nvGrpSpPr>
        <xdr:cNvPr id="156" name="Group 155">
          <a:extLst>
            <a:ext uri="{FF2B5EF4-FFF2-40B4-BE49-F238E27FC236}">
              <a16:creationId xmlns:a16="http://schemas.microsoft.com/office/drawing/2014/main" id="{911CB681-A66E-EF7E-C619-1B01B05CD5FA}"/>
            </a:ext>
          </a:extLst>
        </xdr:cNvPr>
        <xdr:cNvGrpSpPr/>
      </xdr:nvGrpSpPr>
      <xdr:grpSpPr>
        <a:xfrm>
          <a:off x="606287" y="1932608"/>
          <a:ext cx="1532589" cy="409025"/>
          <a:chOff x="606287" y="1968894"/>
          <a:chExt cx="1520494" cy="417088"/>
        </a:xfrm>
      </xdr:grpSpPr>
      <xdr:sp macro="" textlink="">
        <xdr:nvSpPr>
          <xdr:cNvPr id="17" name="Rounded Rectangle 16">
            <a:extLst>
              <a:ext uri="{FF2B5EF4-FFF2-40B4-BE49-F238E27FC236}">
                <a16:creationId xmlns:a16="http://schemas.microsoft.com/office/drawing/2014/main" id="{B4F7FA17-AF39-A32B-1D05-26E0A7F1BEFD}"/>
              </a:ext>
            </a:extLst>
          </xdr:cNvPr>
          <xdr:cNvSpPr/>
        </xdr:nvSpPr>
        <xdr:spPr>
          <a:xfrm>
            <a:off x="682487" y="1968894"/>
            <a:ext cx="1368094" cy="417088"/>
          </a:xfrm>
          <a:prstGeom prst="roundRect">
            <a:avLst/>
          </a:prstGeom>
          <a:solidFill>
            <a:schemeClr val="bg1">
              <a:lumMod val="95000"/>
              <a:alpha val="7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TextBox 14">
            <a:extLst>
              <a:ext uri="{FF2B5EF4-FFF2-40B4-BE49-F238E27FC236}">
                <a16:creationId xmlns:a16="http://schemas.microsoft.com/office/drawing/2014/main" id="{AC8CAC02-85D0-5804-5883-88EC789BE47B}"/>
              </a:ext>
            </a:extLst>
          </xdr:cNvPr>
          <xdr:cNvSpPr txBox="1"/>
        </xdr:nvSpPr>
        <xdr:spPr>
          <a:xfrm>
            <a:off x="606287" y="2019905"/>
            <a:ext cx="1520494" cy="312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solidFill>
                  <a:srgbClr val="48515F"/>
                </a:solidFill>
                <a:latin typeface="Abadi MT Condensed Light" panose="020B0306030101010103" pitchFamily="34" charset="77"/>
              </a:rPr>
              <a:t>Dashboard</a:t>
            </a:r>
          </a:p>
        </xdr:txBody>
      </xdr:sp>
    </xdr:grpSp>
    <xdr:clientData/>
  </xdr:twoCellAnchor>
  <xdr:twoCellAnchor editAs="absolute">
    <xdr:from>
      <xdr:col>0</xdr:col>
      <xdr:colOff>606287</xdr:colOff>
      <xdr:row>12</xdr:row>
      <xdr:rowOff>64052</xdr:rowOff>
    </xdr:from>
    <xdr:to>
      <xdr:col>2</xdr:col>
      <xdr:colOff>473765</xdr:colOff>
      <xdr:row>13</xdr:row>
      <xdr:rowOff>174487</xdr:rowOff>
    </xdr:to>
    <xdr:sp macro="" textlink="">
      <xdr:nvSpPr>
        <xdr:cNvPr id="16" name="TextBox 15">
          <a:hlinkClick xmlns:r="http://schemas.openxmlformats.org/officeDocument/2006/relationships" r:id="rId1"/>
          <a:extLst>
            <a:ext uri="{FF2B5EF4-FFF2-40B4-BE49-F238E27FC236}">
              <a16:creationId xmlns:a16="http://schemas.microsoft.com/office/drawing/2014/main" id="{F1D29DBC-BE24-4C46-987D-D98187748C2F}"/>
            </a:ext>
          </a:extLst>
        </xdr:cNvPr>
        <xdr:cNvSpPr txBox="1"/>
      </xdr:nvSpPr>
      <xdr:spPr>
        <a:xfrm>
          <a:off x="606287" y="2449443"/>
          <a:ext cx="1524000" cy="309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solidFill>
                <a:schemeClr val="bg1">
                  <a:lumMod val="65000"/>
                </a:schemeClr>
              </a:solidFill>
              <a:latin typeface="Abadi MT Condensed Light" panose="020B0306030101010103" pitchFamily="34" charset="77"/>
            </a:rPr>
            <a:t>Schedule</a:t>
          </a:r>
        </a:p>
      </xdr:txBody>
    </xdr:sp>
    <xdr:clientData/>
  </xdr:twoCellAnchor>
  <xdr:twoCellAnchor editAs="absolute">
    <xdr:from>
      <xdr:col>0</xdr:col>
      <xdr:colOff>422817</xdr:colOff>
      <xdr:row>10</xdr:row>
      <xdr:rowOff>24405</xdr:rowOff>
    </xdr:from>
    <xdr:to>
      <xdr:col>0</xdr:col>
      <xdr:colOff>587902</xdr:colOff>
      <xdr:row>11</xdr:row>
      <xdr:rowOff>94096</xdr:rowOff>
    </xdr:to>
    <xdr:sp macro="" textlink="">
      <xdr:nvSpPr>
        <xdr:cNvPr id="18" name="Round Same-side Corner of Rectangle 17">
          <a:extLst>
            <a:ext uri="{FF2B5EF4-FFF2-40B4-BE49-F238E27FC236}">
              <a16:creationId xmlns:a16="http://schemas.microsoft.com/office/drawing/2014/main" id="{EA90B336-283B-7F75-F213-BB5BA72CB790}"/>
            </a:ext>
          </a:extLst>
        </xdr:cNvPr>
        <xdr:cNvSpPr/>
      </xdr:nvSpPr>
      <xdr:spPr>
        <a:xfrm rot="5400000">
          <a:off x="368200" y="2125314"/>
          <a:ext cx="274320" cy="165085"/>
        </a:xfrm>
        <a:prstGeom prst="round2SameRect">
          <a:avLst>
            <a:gd name="adj1" fmla="val 43785"/>
            <a:gd name="adj2" fmla="val 0"/>
          </a:avLst>
        </a:prstGeom>
        <a:solidFill>
          <a:srgbClr val="CF5C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2</xdr:col>
      <xdr:colOff>809486</xdr:colOff>
      <xdr:row>2</xdr:row>
      <xdr:rowOff>69123</xdr:rowOff>
    </xdr:from>
    <xdr:to>
      <xdr:col>7</xdr:col>
      <xdr:colOff>736599</xdr:colOff>
      <xdr:row>5</xdr:row>
      <xdr:rowOff>186266</xdr:rowOff>
    </xdr:to>
    <xdr:sp macro="" textlink="">
      <xdr:nvSpPr>
        <xdr:cNvPr id="19" name="TextBox 18">
          <a:extLst>
            <a:ext uri="{FF2B5EF4-FFF2-40B4-BE49-F238E27FC236}">
              <a16:creationId xmlns:a16="http://schemas.microsoft.com/office/drawing/2014/main" id="{467F56E7-07A9-3542-8913-0046B741DE51}"/>
            </a:ext>
          </a:extLst>
        </xdr:cNvPr>
        <xdr:cNvSpPr txBox="1"/>
      </xdr:nvSpPr>
      <xdr:spPr>
        <a:xfrm>
          <a:off x="2468953" y="475523"/>
          <a:ext cx="4075779" cy="726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chemeClr val="bg1"/>
              </a:solidFill>
              <a:latin typeface="Abadi MT Condensed Light" panose="020B0306030101010103" pitchFamily="34" charset="77"/>
            </a:rPr>
            <a:t>Fleet Management Transportation &amp; Logistics Dashboard </a:t>
          </a:r>
          <a:r>
            <a:rPr lang="en-GB" sz="1200" b="1">
              <a:solidFill>
                <a:schemeClr val="bg1"/>
              </a:solidFill>
              <a:latin typeface="Abadi MT Condensed Light" panose="020B0306030101010103" pitchFamily="34" charset="77"/>
            </a:rPr>
            <a:t>2022</a:t>
          </a:r>
        </a:p>
      </xdr:txBody>
    </xdr:sp>
    <xdr:clientData/>
  </xdr:twoCellAnchor>
  <xdr:twoCellAnchor editAs="absolute">
    <xdr:from>
      <xdr:col>2</xdr:col>
      <xdr:colOff>809486</xdr:colOff>
      <xdr:row>6</xdr:row>
      <xdr:rowOff>196124</xdr:rowOff>
    </xdr:from>
    <xdr:to>
      <xdr:col>4</xdr:col>
      <xdr:colOff>381000</xdr:colOff>
      <xdr:row>9</xdr:row>
      <xdr:rowOff>25400</xdr:rowOff>
    </xdr:to>
    <xdr:sp macro="" textlink="">
      <xdr:nvSpPr>
        <xdr:cNvPr id="20" name="TextBox 19">
          <a:extLst>
            <a:ext uri="{FF2B5EF4-FFF2-40B4-BE49-F238E27FC236}">
              <a16:creationId xmlns:a16="http://schemas.microsoft.com/office/drawing/2014/main" id="{6C426CB0-ADEA-3B43-BF9F-9F05AAA3649F}"/>
            </a:ext>
          </a:extLst>
        </xdr:cNvPr>
        <xdr:cNvSpPr txBox="1"/>
      </xdr:nvSpPr>
      <xdr:spPr>
        <a:xfrm>
          <a:off x="2468953" y="1415324"/>
          <a:ext cx="1230980" cy="43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a:solidFill>
                <a:schemeClr val="bg1"/>
              </a:solidFill>
              <a:latin typeface="Abadi MT Condensed Light" panose="020B0306030101010103" pitchFamily="34" charset="77"/>
            </a:rPr>
            <a:t>Overview</a:t>
          </a:r>
        </a:p>
      </xdr:txBody>
    </xdr:sp>
    <xdr:clientData/>
  </xdr:twoCellAnchor>
  <xdr:twoCellAnchor editAs="absolute">
    <xdr:from>
      <xdr:col>13</xdr:col>
      <xdr:colOff>188018</xdr:colOff>
      <xdr:row>2</xdr:row>
      <xdr:rowOff>54304</xdr:rowOff>
    </xdr:from>
    <xdr:to>
      <xdr:col>16</xdr:col>
      <xdr:colOff>827982</xdr:colOff>
      <xdr:row>13</xdr:row>
      <xdr:rowOff>25404</xdr:rowOff>
    </xdr:to>
    <xdr:grpSp>
      <xdr:nvGrpSpPr>
        <xdr:cNvPr id="33" name="Group 32">
          <a:extLst>
            <a:ext uri="{FF2B5EF4-FFF2-40B4-BE49-F238E27FC236}">
              <a16:creationId xmlns:a16="http://schemas.microsoft.com/office/drawing/2014/main" id="{FC511379-BFD9-384C-963C-3502E8A4D828}"/>
            </a:ext>
          </a:extLst>
        </xdr:cNvPr>
        <xdr:cNvGrpSpPr/>
      </xdr:nvGrpSpPr>
      <xdr:grpSpPr>
        <a:xfrm>
          <a:off x="11011240" y="449415"/>
          <a:ext cx="3137631" cy="2144211"/>
          <a:chOff x="10974551" y="460704"/>
          <a:chExt cx="3129164" cy="2206300"/>
        </a:xfrm>
      </xdr:grpSpPr>
      <xdr:pic>
        <xdr:nvPicPr>
          <xdr:cNvPr id="24" name="Picture 23">
            <a:extLst>
              <a:ext uri="{FF2B5EF4-FFF2-40B4-BE49-F238E27FC236}">
                <a16:creationId xmlns:a16="http://schemas.microsoft.com/office/drawing/2014/main" id="{BD3152EF-DCDF-91F6-5B7A-973A118AE626}"/>
              </a:ext>
            </a:extLst>
          </xdr:cNvPr>
          <xdr:cNvPicPr>
            <a:picLocks noChangeAspect="1"/>
          </xdr:cNvPicPr>
        </xdr:nvPicPr>
        <xdr:blipFill>
          <a:blip xmlns:r="http://schemas.openxmlformats.org/officeDocument/2006/relationships" r:embed="rId2"/>
          <a:stretch>
            <a:fillRect/>
          </a:stretch>
        </xdr:blipFill>
        <xdr:spPr>
          <a:xfrm>
            <a:off x="10974551" y="460704"/>
            <a:ext cx="3129164" cy="2206300"/>
          </a:xfrm>
          <a:prstGeom prst="rect">
            <a:avLst/>
          </a:prstGeom>
        </xdr:spPr>
      </xdr:pic>
      <xdr:sp macro="" textlink="">
        <xdr:nvSpPr>
          <xdr:cNvPr id="25" name="Oval 24">
            <a:extLst>
              <a:ext uri="{FF2B5EF4-FFF2-40B4-BE49-F238E27FC236}">
                <a16:creationId xmlns:a16="http://schemas.microsoft.com/office/drawing/2014/main" id="{2B884341-F043-F0B2-2E6E-E3037519CC09}"/>
              </a:ext>
            </a:extLst>
          </xdr:cNvPr>
          <xdr:cNvSpPr/>
        </xdr:nvSpPr>
        <xdr:spPr>
          <a:xfrm>
            <a:off x="12152445" y="2152256"/>
            <a:ext cx="64008" cy="64008"/>
          </a:xfrm>
          <a:prstGeom prst="ellipse">
            <a:avLst/>
          </a:prstGeom>
          <a:solidFill>
            <a:srgbClr val="ECCD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6" name="TextBox 25">
            <a:extLst>
              <a:ext uri="{FF2B5EF4-FFF2-40B4-BE49-F238E27FC236}">
                <a16:creationId xmlns:a16="http://schemas.microsoft.com/office/drawing/2014/main" id="{8CAD0A75-409B-A948-8BAE-65A18DB65354}"/>
              </a:ext>
            </a:extLst>
          </xdr:cNvPr>
          <xdr:cNvSpPr txBox="1"/>
        </xdr:nvSpPr>
        <xdr:spPr>
          <a:xfrm>
            <a:off x="11330671" y="1603424"/>
            <a:ext cx="944425" cy="293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50" b="1">
                <a:solidFill>
                  <a:schemeClr val="bg1"/>
                </a:solidFill>
                <a:latin typeface="Abadi MT Condensed Light" panose="020B0306030101010103" pitchFamily="34" charset="77"/>
              </a:rPr>
              <a:t>Sado, Thailand</a:t>
            </a:r>
          </a:p>
        </xdr:txBody>
      </xdr:sp>
      <xdr:pic>
        <xdr:nvPicPr>
          <xdr:cNvPr id="28" name="Picture 27" descr="Flag of Thailand - Wikipedia">
            <a:extLst>
              <a:ext uri="{FF2B5EF4-FFF2-40B4-BE49-F238E27FC236}">
                <a16:creationId xmlns:a16="http://schemas.microsoft.com/office/drawing/2014/main" id="{871110A9-3730-21FF-BEDC-BC59300C37C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11416246" y="1544464"/>
            <a:ext cx="147137" cy="97662"/>
          </a:xfrm>
          <a:prstGeom prst="rect">
            <a:avLst/>
          </a:prstGeom>
        </xdr:spPr>
      </xdr:pic>
    </xdr:grpSp>
    <xdr:clientData/>
  </xdr:twoCellAnchor>
  <xdr:twoCellAnchor editAs="absolute">
    <xdr:from>
      <xdr:col>3</xdr:col>
      <xdr:colOff>406400</xdr:colOff>
      <xdr:row>12</xdr:row>
      <xdr:rowOff>76198</xdr:rowOff>
    </xdr:from>
    <xdr:to>
      <xdr:col>6</xdr:col>
      <xdr:colOff>568960</xdr:colOff>
      <xdr:row>18</xdr:row>
      <xdr:rowOff>137158</xdr:rowOff>
    </xdr:to>
    <xdr:sp macro="" textlink="">
      <xdr:nvSpPr>
        <xdr:cNvPr id="30" name="Rounded Rectangle 29">
          <a:extLst>
            <a:ext uri="{FF2B5EF4-FFF2-40B4-BE49-F238E27FC236}">
              <a16:creationId xmlns:a16="http://schemas.microsoft.com/office/drawing/2014/main" id="{B1E02729-E9F1-29C6-81DD-16676F53D201}"/>
            </a:ext>
          </a:extLst>
        </xdr:cNvPr>
        <xdr:cNvSpPr/>
      </xdr:nvSpPr>
      <xdr:spPr>
        <a:xfrm>
          <a:off x="2887913" y="2532645"/>
          <a:ext cx="2644073" cy="1289184"/>
        </a:xfrm>
        <a:prstGeom prst="roundRect">
          <a:avLst>
            <a:gd name="adj" fmla="val 7208"/>
          </a:avLst>
        </a:prstGeom>
        <a:gradFill flip="none" rotWithShape="1">
          <a:gsLst>
            <a:gs pos="0">
              <a:srgbClr val="E8E9EC"/>
            </a:gs>
            <a:gs pos="99000">
              <a:srgbClr val="FDFDFD"/>
            </a:gs>
          </a:gsLst>
          <a:lin ang="5400000" scaled="0"/>
          <a:tileRect/>
        </a:gra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7</xdr:col>
      <xdr:colOff>355601</xdr:colOff>
      <xdr:row>12</xdr:row>
      <xdr:rowOff>76198</xdr:rowOff>
    </xdr:from>
    <xdr:to>
      <xdr:col>10</xdr:col>
      <xdr:colOff>518161</xdr:colOff>
      <xdr:row>18</xdr:row>
      <xdr:rowOff>137158</xdr:rowOff>
    </xdr:to>
    <xdr:sp macro="" textlink="">
      <xdr:nvSpPr>
        <xdr:cNvPr id="31" name="Rounded Rectangle 30">
          <a:extLst>
            <a:ext uri="{FF2B5EF4-FFF2-40B4-BE49-F238E27FC236}">
              <a16:creationId xmlns:a16="http://schemas.microsoft.com/office/drawing/2014/main" id="{61082A4A-96DA-4949-9F9C-95690CF2DE45}"/>
            </a:ext>
          </a:extLst>
        </xdr:cNvPr>
        <xdr:cNvSpPr/>
      </xdr:nvSpPr>
      <xdr:spPr>
        <a:xfrm>
          <a:off x="6163734" y="2514598"/>
          <a:ext cx="2651760" cy="1280160"/>
        </a:xfrm>
        <a:prstGeom prst="roundRect">
          <a:avLst>
            <a:gd name="adj" fmla="val 7208"/>
          </a:avLst>
        </a:prstGeom>
        <a:gradFill flip="none" rotWithShape="1">
          <a:gsLst>
            <a:gs pos="0">
              <a:srgbClr val="E8E9EC"/>
            </a:gs>
            <a:gs pos="99000">
              <a:srgbClr val="FDFDFD"/>
            </a:gs>
          </a:gsLst>
          <a:lin ang="5400000" scaled="0"/>
          <a:tileRect/>
        </a:gra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11</xdr:col>
      <xdr:colOff>304800</xdr:colOff>
      <xdr:row>12</xdr:row>
      <xdr:rowOff>76198</xdr:rowOff>
    </xdr:from>
    <xdr:to>
      <xdr:col>14</xdr:col>
      <xdr:colOff>467360</xdr:colOff>
      <xdr:row>18</xdr:row>
      <xdr:rowOff>137158</xdr:rowOff>
    </xdr:to>
    <xdr:sp macro="" textlink="">
      <xdr:nvSpPr>
        <xdr:cNvPr id="32" name="Rounded Rectangle 31">
          <a:extLst>
            <a:ext uri="{FF2B5EF4-FFF2-40B4-BE49-F238E27FC236}">
              <a16:creationId xmlns:a16="http://schemas.microsoft.com/office/drawing/2014/main" id="{BA3AF4D0-5A5F-C44A-BC31-13D91C27D217}"/>
            </a:ext>
          </a:extLst>
        </xdr:cNvPr>
        <xdr:cNvSpPr/>
      </xdr:nvSpPr>
      <xdr:spPr>
        <a:xfrm>
          <a:off x="9431867" y="2514598"/>
          <a:ext cx="2651760" cy="1280160"/>
        </a:xfrm>
        <a:prstGeom prst="roundRect">
          <a:avLst>
            <a:gd name="adj" fmla="val 7208"/>
          </a:avLst>
        </a:prstGeom>
        <a:gradFill flip="none" rotWithShape="1">
          <a:gsLst>
            <a:gs pos="0">
              <a:srgbClr val="E8E9EC"/>
            </a:gs>
            <a:gs pos="99000">
              <a:srgbClr val="FDFDFD"/>
            </a:gs>
          </a:gsLst>
          <a:lin ang="5400000" scaled="0"/>
          <a:tileRect/>
        </a:gra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3</xdr:col>
      <xdr:colOff>127000</xdr:colOff>
      <xdr:row>20</xdr:row>
      <xdr:rowOff>101600</xdr:rowOff>
    </xdr:from>
    <xdr:to>
      <xdr:col>9</xdr:col>
      <xdr:colOff>25400</xdr:colOff>
      <xdr:row>27</xdr:row>
      <xdr:rowOff>152400</xdr:rowOff>
    </xdr:to>
    <xdr:sp macro="" textlink="">
      <xdr:nvSpPr>
        <xdr:cNvPr id="34" name="Rounded Rectangle 33">
          <a:extLst>
            <a:ext uri="{FF2B5EF4-FFF2-40B4-BE49-F238E27FC236}">
              <a16:creationId xmlns:a16="http://schemas.microsoft.com/office/drawing/2014/main" id="{75F15BA7-7499-5B0C-25BE-5B226E2934BF}"/>
            </a:ext>
          </a:extLst>
        </xdr:cNvPr>
        <xdr:cNvSpPr/>
      </xdr:nvSpPr>
      <xdr:spPr>
        <a:xfrm>
          <a:off x="2611783" y="4203463"/>
          <a:ext cx="4867965" cy="148645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9</xdr:col>
      <xdr:colOff>499533</xdr:colOff>
      <xdr:row>20</xdr:row>
      <xdr:rowOff>101600</xdr:rowOff>
    </xdr:from>
    <xdr:to>
      <xdr:col>15</xdr:col>
      <xdr:colOff>397933</xdr:colOff>
      <xdr:row>27</xdr:row>
      <xdr:rowOff>152400</xdr:rowOff>
    </xdr:to>
    <xdr:sp macro="" textlink="">
      <xdr:nvSpPr>
        <xdr:cNvPr id="35" name="Rounded Rectangle 34">
          <a:extLst>
            <a:ext uri="{FF2B5EF4-FFF2-40B4-BE49-F238E27FC236}">
              <a16:creationId xmlns:a16="http://schemas.microsoft.com/office/drawing/2014/main" id="{BDBB60F7-1674-8942-9D62-AF87A41DBB8C}"/>
            </a:ext>
          </a:extLst>
        </xdr:cNvPr>
        <xdr:cNvSpPr/>
      </xdr:nvSpPr>
      <xdr:spPr>
        <a:xfrm>
          <a:off x="7944762" y="4179582"/>
          <a:ext cx="4861887" cy="1478093"/>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9</xdr:col>
      <xdr:colOff>499533</xdr:colOff>
      <xdr:row>29</xdr:row>
      <xdr:rowOff>77219</xdr:rowOff>
    </xdr:from>
    <xdr:to>
      <xdr:col>15</xdr:col>
      <xdr:colOff>397933</xdr:colOff>
      <xdr:row>36</xdr:row>
      <xdr:rowOff>128019</xdr:rowOff>
    </xdr:to>
    <xdr:sp macro="" textlink="">
      <xdr:nvSpPr>
        <xdr:cNvPr id="37" name="Rounded Rectangle 36">
          <a:extLst>
            <a:ext uri="{FF2B5EF4-FFF2-40B4-BE49-F238E27FC236}">
              <a16:creationId xmlns:a16="http://schemas.microsoft.com/office/drawing/2014/main" id="{9AA73DF1-8576-D441-B6FF-CC006D3370D7}"/>
            </a:ext>
          </a:extLst>
        </xdr:cNvPr>
        <xdr:cNvSpPr/>
      </xdr:nvSpPr>
      <xdr:spPr>
        <a:xfrm>
          <a:off x="7953881" y="6024921"/>
          <a:ext cx="4867965" cy="148645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16</xdr:col>
      <xdr:colOff>101687</xdr:colOff>
      <xdr:row>3</xdr:row>
      <xdr:rowOff>101601</xdr:rowOff>
    </xdr:from>
    <xdr:to>
      <xdr:col>19</xdr:col>
      <xdr:colOff>383119</xdr:colOff>
      <xdr:row>9</xdr:row>
      <xdr:rowOff>52833</xdr:rowOff>
    </xdr:to>
    <xdr:sp macro="" textlink="">
      <xdr:nvSpPr>
        <xdr:cNvPr id="40" name="Rounded Rectangle 39">
          <a:extLst>
            <a:ext uri="{FF2B5EF4-FFF2-40B4-BE49-F238E27FC236}">
              <a16:creationId xmlns:a16="http://schemas.microsoft.com/office/drawing/2014/main" id="{4C8182F9-74F2-E449-6962-7CD0B7D4AD92}"/>
            </a:ext>
          </a:extLst>
        </xdr:cNvPr>
        <xdr:cNvSpPr/>
      </xdr:nvSpPr>
      <xdr:spPr>
        <a:xfrm>
          <a:off x="13337650" y="695821"/>
          <a:ext cx="2763175" cy="1139673"/>
        </a:xfrm>
        <a:prstGeom prst="roundRect">
          <a:avLst/>
        </a:prstGeom>
        <a:solidFill>
          <a:srgbClr val="FAF4D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16</xdr:col>
      <xdr:colOff>243072</xdr:colOff>
      <xdr:row>4</xdr:row>
      <xdr:rowOff>74735</xdr:rowOff>
    </xdr:from>
    <xdr:to>
      <xdr:col>18</xdr:col>
      <xdr:colOff>110550</xdr:colOff>
      <xdr:row>7</xdr:row>
      <xdr:rowOff>54506</xdr:rowOff>
    </xdr:to>
    <xdr:grpSp>
      <xdr:nvGrpSpPr>
        <xdr:cNvPr id="47" name="Group 46">
          <a:extLst>
            <a:ext uri="{FF2B5EF4-FFF2-40B4-BE49-F238E27FC236}">
              <a16:creationId xmlns:a16="http://schemas.microsoft.com/office/drawing/2014/main" id="{E8141A0D-4974-0C22-1E9D-30D63DCF591E}"/>
            </a:ext>
          </a:extLst>
        </xdr:cNvPr>
        <xdr:cNvGrpSpPr/>
      </xdr:nvGrpSpPr>
      <xdr:grpSpPr>
        <a:xfrm>
          <a:off x="13563961" y="864957"/>
          <a:ext cx="1532589" cy="572438"/>
          <a:chOff x="13469108" y="886333"/>
          <a:chExt cx="1520732" cy="588469"/>
        </a:xfrm>
      </xdr:grpSpPr>
      <xdr:sp macro="" textlink="">
        <xdr:nvSpPr>
          <xdr:cNvPr id="41" name="TextBox 40">
            <a:extLst>
              <a:ext uri="{FF2B5EF4-FFF2-40B4-BE49-F238E27FC236}">
                <a16:creationId xmlns:a16="http://schemas.microsoft.com/office/drawing/2014/main" id="{E0DB6EE9-D2CC-E04E-97DF-07D1BB8443C6}"/>
              </a:ext>
            </a:extLst>
          </xdr:cNvPr>
          <xdr:cNvSpPr txBox="1"/>
        </xdr:nvSpPr>
        <xdr:spPr>
          <a:xfrm>
            <a:off x="13469108" y="886333"/>
            <a:ext cx="1520732" cy="31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solidFill>
                  <a:srgbClr val="48515F"/>
                </a:solidFill>
                <a:latin typeface="Abadi MT Condensed Light" panose="020B0306030101010103" pitchFamily="34" charset="77"/>
              </a:rPr>
              <a:t>Total Trips</a:t>
            </a:r>
          </a:p>
        </xdr:txBody>
      </xdr:sp>
      <xdr:sp macro="" textlink="Pivottables!B7">
        <xdr:nvSpPr>
          <xdr:cNvPr id="42" name="TextBox 41">
            <a:extLst>
              <a:ext uri="{FF2B5EF4-FFF2-40B4-BE49-F238E27FC236}">
                <a16:creationId xmlns:a16="http://schemas.microsoft.com/office/drawing/2014/main" id="{EC43884C-D4FC-B84C-9A5C-DDF49DEE1549}"/>
              </a:ext>
            </a:extLst>
          </xdr:cNvPr>
          <xdr:cNvSpPr txBox="1"/>
        </xdr:nvSpPr>
        <xdr:spPr>
          <a:xfrm>
            <a:off x="13916105" y="1155061"/>
            <a:ext cx="626739" cy="319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098716-2DC0-C647-B110-4351E152B370}" type="TxLink">
              <a:rPr lang="en-US" sz="2400" b="1">
                <a:solidFill>
                  <a:srgbClr val="48515F"/>
                </a:solidFill>
                <a:latin typeface="Abadi MT Condensed Light" panose="020B0306030101010103" pitchFamily="34" charset="77"/>
                <a:ea typeface="+mn-ea"/>
                <a:cs typeface="+mn-cs"/>
              </a:rPr>
              <a:pPr marL="0" indent="0" algn="ctr"/>
              <a:t>24</a:t>
            </a:fld>
            <a:endParaRPr lang="en-GB" sz="2400" b="1">
              <a:solidFill>
                <a:srgbClr val="48515F"/>
              </a:solidFill>
              <a:latin typeface="Abadi MT Condensed Light" panose="020B0306030101010103" pitchFamily="34" charset="77"/>
              <a:ea typeface="+mn-ea"/>
              <a:cs typeface="+mn-cs"/>
            </a:endParaRPr>
          </a:p>
        </xdr:txBody>
      </xdr:sp>
    </xdr:grpSp>
    <xdr:clientData/>
  </xdr:twoCellAnchor>
  <xdr:twoCellAnchor editAs="absolute">
    <xdr:from>
      <xdr:col>16</xdr:col>
      <xdr:colOff>154999</xdr:colOff>
      <xdr:row>7</xdr:row>
      <xdr:rowOff>97579</xdr:rowOff>
    </xdr:from>
    <xdr:to>
      <xdr:col>18</xdr:col>
      <xdr:colOff>586154</xdr:colOff>
      <xdr:row>9</xdr:row>
      <xdr:rowOff>11521</xdr:rowOff>
    </xdr:to>
    <xdr:grpSp>
      <xdr:nvGrpSpPr>
        <xdr:cNvPr id="46" name="Group 45">
          <a:extLst>
            <a:ext uri="{FF2B5EF4-FFF2-40B4-BE49-F238E27FC236}">
              <a16:creationId xmlns:a16="http://schemas.microsoft.com/office/drawing/2014/main" id="{1911CC5B-0EBA-C0B6-6C25-F753007F7155}"/>
            </a:ext>
          </a:extLst>
        </xdr:cNvPr>
        <xdr:cNvGrpSpPr/>
      </xdr:nvGrpSpPr>
      <xdr:grpSpPr>
        <a:xfrm>
          <a:off x="13475888" y="1480468"/>
          <a:ext cx="2096266" cy="309053"/>
          <a:chOff x="13381035" y="1517875"/>
          <a:chExt cx="2084409" cy="319741"/>
        </a:xfrm>
      </xdr:grpSpPr>
      <xdr:sp macro="" textlink="">
        <xdr:nvSpPr>
          <xdr:cNvPr id="43" name="TextBox 42">
            <a:extLst>
              <a:ext uri="{FF2B5EF4-FFF2-40B4-BE49-F238E27FC236}">
                <a16:creationId xmlns:a16="http://schemas.microsoft.com/office/drawing/2014/main" id="{D58C9097-9547-BA4C-AC38-CB9ACE2D5775}"/>
              </a:ext>
            </a:extLst>
          </xdr:cNvPr>
          <xdr:cNvSpPr txBox="1"/>
        </xdr:nvSpPr>
        <xdr:spPr>
          <a:xfrm>
            <a:off x="13381035" y="1521078"/>
            <a:ext cx="1753758" cy="31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rgbClr val="48515F"/>
                </a:solidFill>
                <a:latin typeface="Abadi MT Condensed Light" panose="020B0306030101010103" pitchFamily="34" charset="77"/>
              </a:rPr>
              <a:t>Hired</a:t>
            </a:r>
            <a:r>
              <a:rPr lang="en-GB" sz="1400" b="1" baseline="0">
                <a:solidFill>
                  <a:srgbClr val="48515F"/>
                </a:solidFill>
                <a:latin typeface="Abadi MT Condensed Light" panose="020B0306030101010103" pitchFamily="34" charset="77"/>
              </a:rPr>
              <a:t> Transportation:</a:t>
            </a:r>
            <a:endParaRPr lang="en-GB" sz="1400" b="1">
              <a:solidFill>
                <a:srgbClr val="48515F"/>
              </a:solidFill>
              <a:latin typeface="Abadi MT Condensed Light" panose="020B0306030101010103" pitchFamily="34" charset="77"/>
            </a:endParaRPr>
          </a:p>
        </xdr:txBody>
      </xdr:sp>
      <xdr:sp macro="" textlink="Pivottables!I6">
        <xdr:nvSpPr>
          <xdr:cNvPr id="44" name="TextBox 43">
            <a:extLst>
              <a:ext uri="{FF2B5EF4-FFF2-40B4-BE49-F238E27FC236}">
                <a16:creationId xmlns:a16="http://schemas.microsoft.com/office/drawing/2014/main" id="{1FBA8555-CDD0-084F-B71A-F3CA6FB396E7}"/>
              </a:ext>
            </a:extLst>
          </xdr:cNvPr>
          <xdr:cNvSpPr txBox="1"/>
        </xdr:nvSpPr>
        <xdr:spPr>
          <a:xfrm>
            <a:off x="14752354" y="1517875"/>
            <a:ext cx="322322" cy="319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1102618-B08A-B548-8C76-E1524AD8C1AD}" type="TxLink">
              <a:rPr lang="en-US" sz="1400" b="0" i="0" u="none" strike="noStrike">
                <a:solidFill>
                  <a:srgbClr val="CF5C4A"/>
                </a:solidFill>
                <a:latin typeface="Arial"/>
                <a:ea typeface="+mn-ea"/>
                <a:cs typeface="Arial"/>
              </a:rPr>
              <a:t>5</a:t>
            </a:fld>
            <a:endParaRPr lang="en-GB" sz="1400" b="1">
              <a:solidFill>
                <a:srgbClr val="CF5C4A"/>
              </a:solidFill>
              <a:latin typeface="Abadi MT Condensed Light" panose="020B0306030101010103" pitchFamily="34" charset="77"/>
              <a:ea typeface="+mn-ea"/>
              <a:cs typeface="+mn-cs"/>
            </a:endParaRPr>
          </a:p>
        </xdr:txBody>
      </xdr:sp>
      <xdr:sp macro="" textlink="">
        <xdr:nvSpPr>
          <xdr:cNvPr id="45" name="TextBox 44">
            <a:extLst>
              <a:ext uri="{FF2B5EF4-FFF2-40B4-BE49-F238E27FC236}">
                <a16:creationId xmlns:a16="http://schemas.microsoft.com/office/drawing/2014/main" id="{BF892563-9F15-C747-933A-BD3E78CAFA29}"/>
              </a:ext>
            </a:extLst>
          </xdr:cNvPr>
          <xdr:cNvSpPr txBox="1"/>
        </xdr:nvSpPr>
        <xdr:spPr>
          <a:xfrm>
            <a:off x="14908642" y="1521078"/>
            <a:ext cx="556802" cy="31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rgbClr val="CF5C4A"/>
                </a:solidFill>
                <a:latin typeface="Abadi MT Condensed Light" panose="020B0306030101010103" pitchFamily="34" charset="77"/>
              </a:rPr>
              <a:t>Trips</a:t>
            </a:r>
          </a:p>
        </xdr:txBody>
      </xdr:sp>
    </xdr:grpSp>
    <xdr:clientData/>
  </xdr:twoCellAnchor>
  <xdr:twoCellAnchor editAs="absolute">
    <xdr:from>
      <xdr:col>18</xdr:col>
      <xdr:colOff>556604</xdr:colOff>
      <xdr:row>7</xdr:row>
      <xdr:rowOff>23519</xdr:rowOff>
    </xdr:from>
    <xdr:to>
      <xdr:col>19</xdr:col>
      <xdr:colOff>282222</xdr:colOff>
      <xdr:row>7</xdr:row>
      <xdr:rowOff>117593</xdr:rowOff>
    </xdr:to>
    <xdr:sp macro="" textlink="">
      <xdr:nvSpPr>
        <xdr:cNvPr id="50" name="Oval 49">
          <a:extLst>
            <a:ext uri="{FF2B5EF4-FFF2-40B4-BE49-F238E27FC236}">
              <a16:creationId xmlns:a16="http://schemas.microsoft.com/office/drawing/2014/main" id="{8BAF1618-44CE-E3F0-D361-EB3656792C70}"/>
            </a:ext>
          </a:extLst>
        </xdr:cNvPr>
        <xdr:cNvSpPr/>
      </xdr:nvSpPr>
      <xdr:spPr>
        <a:xfrm>
          <a:off x="15373271" y="1450309"/>
          <a:ext cx="548766" cy="94074"/>
        </a:xfrm>
        <a:prstGeom prst="ellipse">
          <a:avLst/>
        </a:prstGeom>
        <a:solidFill>
          <a:srgbClr val="FAF4DF"/>
        </a:solidFill>
        <a:ln>
          <a:noFill/>
        </a:ln>
        <a:effectLst>
          <a:outerShdw blurRad="98080" dist="208537" dir="5400000" sx="113041" sy="113041" algn="ctr" rotWithShape="0">
            <a:schemeClr val="bg2">
              <a:lumMod val="25000"/>
              <a:alpha val="73832"/>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18</xdr:col>
      <xdr:colOff>179996</xdr:colOff>
      <xdr:row>4</xdr:row>
      <xdr:rowOff>15064</xdr:rowOff>
    </xdr:from>
    <xdr:to>
      <xdr:col>19</xdr:col>
      <xdr:colOff>384136</xdr:colOff>
      <xdr:row>8</xdr:row>
      <xdr:rowOff>101914</xdr:rowOff>
    </xdr:to>
    <xdr:pic>
      <xdr:nvPicPr>
        <xdr:cNvPr id="49" name="Picture 48" descr="SVG &gt; truck - Free SVG Image &amp; Icon. | SVG Silh">
          <a:extLst>
            <a:ext uri="{FF2B5EF4-FFF2-40B4-BE49-F238E27FC236}">
              <a16:creationId xmlns:a16="http://schemas.microsoft.com/office/drawing/2014/main" id="{0E0F7433-62D6-A25C-37BE-2678EC835994}"/>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rcRect r="41681"/>
        <a:stretch/>
      </xdr:blipFill>
      <xdr:spPr>
        <a:xfrm>
          <a:off x="15070455" y="807358"/>
          <a:ext cx="1031387" cy="879143"/>
        </a:xfrm>
        <a:prstGeom prst="rect">
          <a:avLst/>
        </a:prstGeom>
      </xdr:spPr>
    </xdr:pic>
    <xdr:clientData/>
  </xdr:twoCellAnchor>
  <xdr:twoCellAnchor editAs="absolute">
    <xdr:from>
      <xdr:col>0</xdr:col>
      <xdr:colOff>536509</xdr:colOff>
      <xdr:row>16</xdr:row>
      <xdr:rowOff>138025</xdr:rowOff>
    </xdr:from>
    <xdr:to>
      <xdr:col>2</xdr:col>
      <xdr:colOff>403987</xdr:colOff>
      <xdr:row>18</xdr:row>
      <xdr:rowOff>44092</xdr:rowOff>
    </xdr:to>
    <xdr:sp macro="" textlink="">
      <xdr:nvSpPr>
        <xdr:cNvPr id="51" name="TextBox 50">
          <a:extLst>
            <a:ext uri="{FF2B5EF4-FFF2-40B4-BE49-F238E27FC236}">
              <a16:creationId xmlns:a16="http://schemas.microsoft.com/office/drawing/2014/main" id="{C2471E4C-82E6-7C43-8E79-C0365143317B}"/>
            </a:ext>
          </a:extLst>
        </xdr:cNvPr>
        <xdr:cNvSpPr txBox="1"/>
      </xdr:nvSpPr>
      <xdr:spPr>
        <a:xfrm>
          <a:off x="536509" y="3407910"/>
          <a:ext cx="1531616" cy="314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a:solidFill>
                <a:srgbClr val="CF5C4A"/>
              </a:solidFill>
              <a:latin typeface="Abadi MT Condensed Light" panose="020B0306030101010103" pitchFamily="34" charset="77"/>
            </a:rPr>
            <a:t>Drivers</a:t>
          </a:r>
        </a:p>
      </xdr:txBody>
    </xdr:sp>
    <xdr:clientData/>
  </xdr:twoCellAnchor>
  <xdr:twoCellAnchor editAs="absolute">
    <xdr:from>
      <xdr:col>0</xdr:col>
      <xdr:colOff>536509</xdr:colOff>
      <xdr:row>25</xdr:row>
      <xdr:rowOff>144449</xdr:rowOff>
    </xdr:from>
    <xdr:to>
      <xdr:col>2</xdr:col>
      <xdr:colOff>403987</xdr:colOff>
      <xdr:row>27</xdr:row>
      <xdr:rowOff>50516</xdr:rowOff>
    </xdr:to>
    <xdr:sp macro="" textlink="">
      <xdr:nvSpPr>
        <xdr:cNvPr id="52" name="TextBox 51">
          <a:extLst>
            <a:ext uri="{FF2B5EF4-FFF2-40B4-BE49-F238E27FC236}">
              <a16:creationId xmlns:a16="http://schemas.microsoft.com/office/drawing/2014/main" id="{14468B69-D982-0E43-BF58-867227579A4B}"/>
            </a:ext>
          </a:extLst>
        </xdr:cNvPr>
        <xdr:cNvSpPr txBox="1"/>
      </xdr:nvSpPr>
      <xdr:spPr>
        <a:xfrm>
          <a:off x="536509" y="5253644"/>
          <a:ext cx="1531616" cy="314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a:solidFill>
                <a:srgbClr val="CF5C4A"/>
              </a:solidFill>
              <a:latin typeface="Abadi MT Condensed Light" panose="020B0306030101010103" pitchFamily="34" charset="77"/>
            </a:rPr>
            <a:t>Months</a:t>
          </a:r>
        </a:p>
      </xdr:txBody>
    </xdr:sp>
    <xdr:clientData/>
  </xdr:twoCellAnchor>
  <xdr:twoCellAnchor editAs="absolute">
    <xdr:from>
      <xdr:col>0</xdr:col>
      <xdr:colOff>525519</xdr:colOff>
      <xdr:row>27</xdr:row>
      <xdr:rowOff>87585</xdr:rowOff>
    </xdr:from>
    <xdr:to>
      <xdr:col>2</xdr:col>
      <xdr:colOff>599784</xdr:colOff>
      <xdr:row>35</xdr:row>
      <xdr:rowOff>160573</xdr:rowOff>
    </xdr:to>
    <mc:AlternateContent xmlns:mc="http://schemas.openxmlformats.org/markup-compatibility/2006">
      <mc:Choice xmlns:a14="http://schemas.microsoft.com/office/drawing/2010/main" Requires="a14">
        <xdr:graphicFrame macro="">
          <xdr:nvGraphicFramePr>
            <xdr:cNvPr id="53" name="Month">
              <a:extLst>
                <a:ext uri="{FF2B5EF4-FFF2-40B4-BE49-F238E27FC236}">
                  <a16:creationId xmlns:a16="http://schemas.microsoft.com/office/drawing/2014/main" id="{CAD63E10-4DB2-8D49-88A5-A8636D35ABE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525519" y="5421585"/>
              <a:ext cx="1739376" cy="16534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467127</xdr:colOff>
      <xdr:row>18</xdr:row>
      <xdr:rowOff>87585</xdr:rowOff>
    </xdr:from>
    <xdr:to>
      <xdr:col>2</xdr:col>
      <xdr:colOff>631789</xdr:colOff>
      <xdr:row>25</xdr:row>
      <xdr:rowOff>43792</xdr:rowOff>
    </xdr:to>
    <mc:AlternateContent xmlns:mc="http://schemas.openxmlformats.org/markup-compatibility/2006">
      <mc:Choice xmlns:a14="http://schemas.microsoft.com/office/drawing/2010/main" Requires="a14">
        <xdr:graphicFrame macro="">
          <xdr:nvGraphicFramePr>
            <xdr:cNvPr id="54" name="Driver">
              <a:extLst>
                <a:ext uri="{FF2B5EF4-FFF2-40B4-BE49-F238E27FC236}">
                  <a16:creationId xmlns:a16="http://schemas.microsoft.com/office/drawing/2014/main" id="{0681FDAA-3893-AD48-A3C2-6D0AB41DDCC6}"/>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river"/>
            </a:graphicData>
          </a:graphic>
        </xdr:graphicFrame>
      </mc:Choice>
      <mc:Fallback>
        <xdr:sp macro="" textlink="">
          <xdr:nvSpPr>
            <xdr:cNvPr id="0" name=""/>
            <xdr:cNvSpPr>
              <a:spLocks noTextEdit="1"/>
            </xdr:cNvSpPr>
          </xdr:nvSpPr>
          <xdr:spPr>
            <a:xfrm>
              <a:off x="467127" y="3643585"/>
              <a:ext cx="1829773" cy="133909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16</xdr:col>
      <xdr:colOff>101687</xdr:colOff>
      <xdr:row>10</xdr:row>
      <xdr:rowOff>83499</xdr:rowOff>
    </xdr:from>
    <xdr:to>
      <xdr:col>19</xdr:col>
      <xdr:colOff>383119</xdr:colOff>
      <xdr:row>27</xdr:row>
      <xdr:rowOff>139816</xdr:rowOff>
    </xdr:to>
    <xdr:sp macro="" textlink="">
      <xdr:nvSpPr>
        <xdr:cNvPr id="55" name="Rounded Rectangle 54">
          <a:extLst>
            <a:ext uri="{FF2B5EF4-FFF2-40B4-BE49-F238E27FC236}">
              <a16:creationId xmlns:a16="http://schemas.microsoft.com/office/drawing/2014/main" id="{6547DCD3-6379-7A4C-A241-3C6EBDF5358C}"/>
            </a:ext>
          </a:extLst>
        </xdr:cNvPr>
        <xdr:cNvSpPr/>
      </xdr:nvSpPr>
      <xdr:spPr>
        <a:xfrm>
          <a:off x="13337650" y="2064233"/>
          <a:ext cx="2763175" cy="3423565"/>
        </a:xfrm>
        <a:prstGeom prst="roundRect">
          <a:avLst>
            <a:gd name="adj" fmla="val 10754"/>
          </a:avLst>
        </a:prstGeom>
        <a:solidFill>
          <a:srgbClr val="E8E8E8">
            <a:alpha val="50357"/>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16</xdr:col>
      <xdr:colOff>237863</xdr:colOff>
      <xdr:row>12</xdr:row>
      <xdr:rowOff>50023</xdr:rowOff>
    </xdr:from>
    <xdr:to>
      <xdr:col>18</xdr:col>
      <xdr:colOff>72160</xdr:colOff>
      <xdr:row>18</xdr:row>
      <xdr:rowOff>51787</xdr:rowOff>
    </xdr:to>
    <xdr:graphicFrame macro="">
      <xdr:nvGraphicFramePr>
        <xdr:cNvPr id="56" name="Chart 55">
          <a:extLst>
            <a:ext uri="{FF2B5EF4-FFF2-40B4-BE49-F238E27FC236}">
              <a16:creationId xmlns:a16="http://schemas.microsoft.com/office/drawing/2014/main" id="{BFA43769-8383-4941-B052-EB9A4D8B51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18</xdr:col>
      <xdr:colOff>466011</xdr:colOff>
      <xdr:row>12</xdr:row>
      <xdr:rowOff>151590</xdr:rowOff>
    </xdr:from>
    <xdr:to>
      <xdr:col>19</xdr:col>
      <xdr:colOff>404091</xdr:colOff>
      <xdr:row>17</xdr:row>
      <xdr:rowOff>97387</xdr:rowOff>
    </xdr:to>
    <xdr:grpSp>
      <xdr:nvGrpSpPr>
        <xdr:cNvPr id="61" name="Group 60">
          <a:extLst>
            <a:ext uri="{FF2B5EF4-FFF2-40B4-BE49-F238E27FC236}">
              <a16:creationId xmlns:a16="http://schemas.microsoft.com/office/drawing/2014/main" id="{0863719E-457E-8C67-6622-CAD305410815}"/>
            </a:ext>
          </a:extLst>
        </xdr:cNvPr>
        <xdr:cNvGrpSpPr/>
      </xdr:nvGrpSpPr>
      <xdr:grpSpPr>
        <a:xfrm>
          <a:off x="15452011" y="2522257"/>
          <a:ext cx="770636" cy="933574"/>
          <a:chOff x="15273056" y="2642029"/>
          <a:chExt cx="760694" cy="1083112"/>
        </a:xfrm>
      </xdr:grpSpPr>
      <xdr:sp macro="" textlink="">
        <xdr:nvSpPr>
          <xdr:cNvPr id="58" name="TextBox 57">
            <a:extLst>
              <a:ext uri="{FF2B5EF4-FFF2-40B4-BE49-F238E27FC236}">
                <a16:creationId xmlns:a16="http://schemas.microsoft.com/office/drawing/2014/main" id="{57E82E28-3A33-5345-86D5-454D6C9CB7AF}"/>
              </a:ext>
            </a:extLst>
          </xdr:cNvPr>
          <xdr:cNvSpPr txBox="1"/>
        </xdr:nvSpPr>
        <xdr:spPr>
          <a:xfrm>
            <a:off x="15273056" y="2642029"/>
            <a:ext cx="634849" cy="316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rgbClr val="48515F"/>
                </a:solidFill>
                <a:latin typeface="Abadi MT Condensed Light" panose="020B0306030101010103" pitchFamily="34" charset="77"/>
              </a:rPr>
              <a:t>Close</a:t>
            </a:r>
          </a:p>
        </xdr:txBody>
      </xdr:sp>
      <xdr:sp macro="" textlink="">
        <xdr:nvSpPr>
          <xdr:cNvPr id="59" name="TextBox 58">
            <a:extLst>
              <a:ext uri="{FF2B5EF4-FFF2-40B4-BE49-F238E27FC236}">
                <a16:creationId xmlns:a16="http://schemas.microsoft.com/office/drawing/2014/main" id="{A61DE12F-BFAF-2E4F-9B60-C05B95B70573}"/>
              </a:ext>
            </a:extLst>
          </xdr:cNvPr>
          <xdr:cNvSpPr txBox="1"/>
        </xdr:nvSpPr>
        <xdr:spPr>
          <a:xfrm>
            <a:off x="15273056" y="3022163"/>
            <a:ext cx="760694" cy="322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rgbClr val="48515F"/>
                </a:solidFill>
                <a:latin typeface="Abadi MT Condensed Light" panose="020B0306030101010103" pitchFamily="34" charset="77"/>
              </a:rPr>
              <a:t>Regular</a:t>
            </a:r>
          </a:p>
        </xdr:txBody>
      </xdr:sp>
      <xdr:sp macro="" textlink="">
        <xdr:nvSpPr>
          <xdr:cNvPr id="60" name="TextBox 59">
            <a:extLst>
              <a:ext uri="{FF2B5EF4-FFF2-40B4-BE49-F238E27FC236}">
                <a16:creationId xmlns:a16="http://schemas.microsoft.com/office/drawing/2014/main" id="{43679EE7-F754-1641-AE30-1EBF60205D58}"/>
              </a:ext>
            </a:extLst>
          </xdr:cNvPr>
          <xdr:cNvSpPr txBox="1"/>
        </xdr:nvSpPr>
        <xdr:spPr>
          <a:xfrm>
            <a:off x="15273056" y="3408647"/>
            <a:ext cx="634849" cy="316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rgbClr val="48515F"/>
                </a:solidFill>
                <a:latin typeface="Abadi MT Condensed Light" panose="020B0306030101010103" pitchFamily="34" charset="77"/>
              </a:rPr>
              <a:t>Far</a:t>
            </a:r>
          </a:p>
        </xdr:txBody>
      </xdr:sp>
    </xdr:grpSp>
    <xdr:clientData/>
  </xdr:twoCellAnchor>
  <xdr:twoCellAnchor editAs="absolute">
    <xdr:from>
      <xdr:col>18</xdr:col>
      <xdr:colOff>56639</xdr:colOff>
      <xdr:row>12</xdr:row>
      <xdr:rowOff>151590</xdr:rowOff>
    </xdr:from>
    <xdr:to>
      <xdr:col>18</xdr:col>
      <xdr:colOff>817333</xdr:colOff>
      <xdr:row>17</xdr:row>
      <xdr:rowOff>97387</xdr:rowOff>
    </xdr:to>
    <xdr:grpSp>
      <xdr:nvGrpSpPr>
        <xdr:cNvPr id="66" name="Group 65">
          <a:extLst>
            <a:ext uri="{FF2B5EF4-FFF2-40B4-BE49-F238E27FC236}">
              <a16:creationId xmlns:a16="http://schemas.microsoft.com/office/drawing/2014/main" id="{4877D281-63A3-47D6-037D-7DC42DD53E54}"/>
            </a:ext>
          </a:extLst>
        </xdr:cNvPr>
        <xdr:cNvGrpSpPr/>
      </xdr:nvGrpSpPr>
      <xdr:grpSpPr>
        <a:xfrm>
          <a:off x="15042639" y="2522257"/>
          <a:ext cx="760694" cy="933574"/>
          <a:chOff x="14911791" y="2685923"/>
          <a:chExt cx="760694" cy="1099147"/>
        </a:xfrm>
      </xdr:grpSpPr>
      <xdr:sp macro="" textlink="Pivottables!P5">
        <xdr:nvSpPr>
          <xdr:cNvPr id="63" name="TextBox 62">
            <a:extLst>
              <a:ext uri="{FF2B5EF4-FFF2-40B4-BE49-F238E27FC236}">
                <a16:creationId xmlns:a16="http://schemas.microsoft.com/office/drawing/2014/main" id="{CED11C19-2C23-CB07-87CD-652A06DB0BE9}"/>
              </a:ext>
            </a:extLst>
          </xdr:cNvPr>
          <xdr:cNvSpPr txBox="1"/>
        </xdr:nvSpPr>
        <xdr:spPr>
          <a:xfrm>
            <a:off x="14974714" y="2685923"/>
            <a:ext cx="634849" cy="31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D3BBF1A-BAD7-D444-8ACE-CFF123210FAD}" type="TxLink">
              <a:rPr lang="en-US" sz="1400" b="1">
                <a:solidFill>
                  <a:srgbClr val="48515F"/>
                </a:solidFill>
                <a:latin typeface="Abadi MT Condensed Light" panose="020B0306030101010103" pitchFamily="34" charset="77"/>
                <a:ea typeface="+mn-ea"/>
                <a:cs typeface="+mn-cs"/>
              </a:rPr>
              <a:pPr marL="0" indent="0" algn="ctr"/>
              <a:t>16</a:t>
            </a:fld>
            <a:endParaRPr lang="en-GB" sz="1400" b="1">
              <a:solidFill>
                <a:srgbClr val="48515F"/>
              </a:solidFill>
              <a:latin typeface="Abadi MT Condensed Light" panose="020B0306030101010103" pitchFamily="34" charset="77"/>
              <a:ea typeface="+mn-ea"/>
              <a:cs typeface="+mn-cs"/>
            </a:endParaRPr>
          </a:p>
        </xdr:txBody>
      </xdr:sp>
      <xdr:sp macro="" textlink="Pivottables!P7">
        <xdr:nvSpPr>
          <xdr:cNvPr id="64" name="TextBox 63">
            <a:extLst>
              <a:ext uri="{FF2B5EF4-FFF2-40B4-BE49-F238E27FC236}">
                <a16:creationId xmlns:a16="http://schemas.microsoft.com/office/drawing/2014/main" id="{F7CA98FA-C07E-E469-F078-737E57A01B25}"/>
              </a:ext>
            </a:extLst>
          </xdr:cNvPr>
          <xdr:cNvSpPr txBox="1"/>
        </xdr:nvSpPr>
        <xdr:spPr>
          <a:xfrm>
            <a:off x="14911791" y="3069264"/>
            <a:ext cx="760694" cy="329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F256F93-6852-A04C-A1C2-91DFD37D3B84}" type="TxLink">
              <a:rPr lang="en-US" sz="1400" b="1">
                <a:solidFill>
                  <a:srgbClr val="48515F"/>
                </a:solidFill>
                <a:latin typeface="Abadi MT Condensed Light" panose="020B0306030101010103" pitchFamily="34" charset="77"/>
                <a:ea typeface="+mn-ea"/>
                <a:cs typeface="+mn-cs"/>
              </a:rPr>
              <a:pPr marL="0" indent="0" algn="ctr"/>
              <a:t>2</a:t>
            </a:fld>
            <a:endParaRPr lang="en-GB" sz="1400" b="1">
              <a:solidFill>
                <a:srgbClr val="48515F"/>
              </a:solidFill>
              <a:latin typeface="Abadi MT Condensed Light" panose="020B0306030101010103" pitchFamily="34" charset="77"/>
              <a:ea typeface="+mn-ea"/>
              <a:cs typeface="+mn-cs"/>
            </a:endParaRPr>
          </a:p>
        </xdr:txBody>
      </xdr:sp>
      <xdr:sp macro="" textlink="Pivottables!P6">
        <xdr:nvSpPr>
          <xdr:cNvPr id="65" name="TextBox 64">
            <a:extLst>
              <a:ext uri="{FF2B5EF4-FFF2-40B4-BE49-F238E27FC236}">
                <a16:creationId xmlns:a16="http://schemas.microsoft.com/office/drawing/2014/main" id="{36859FA7-B1B4-E2F6-2116-FC82685EE15F}"/>
              </a:ext>
            </a:extLst>
          </xdr:cNvPr>
          <xdr:cNvSpPr txBox="1"/>
        </xdr:nvSpPr>
        <xdr:spPr>
          <a:xfrm>
            <a:off x="14974714" y="3462162"/>
            <a:ext cx="634849" cy="322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B1EFB84-CA20-A64D-9A05-A9BAC88EBF30}" type="TxLink">
              <a:rPr lang="en-US" sz="1400" b="1">
                <a:solidFill>
                  <a:srgbClr val="48515F"/>
                </a:solidFill>
                <a:latin typeface="Abadi MT Condensed Light" panose="020B0306030101010103" pitchFamily="34" charset="77"/>
                <a:ea typeface="+mn-ea"/>
                <a:cs typeface="+mn-cs"/>
              </a:rPr>
              <a:pPr marL="0" indent="0" algn="ctr"/>
              <a:t>6</a:t>
            </a:fld>
            <a:endParaRPr lang="en-GB" sz="1400" b="1">
              <a:solidFill>
                <a:srgbClr val="48515F"/>
              </a:solidFill>
              <a:latin typeface="Abadi MT Condensed Light" panose="020B0306030101010103" pitchFamily="34" charset="77"/>
              <a:ea typeface="+mn-ea"/>
              <a:cs typeface="+mn-cs"/>
            </a:endParaRPr>
          </a:p>
        </xdr:txBody>
      </xdr:sp>
    </xdr:grpSp>
    <xdr:clientData/>
  </xdr:twoCellAnchor>
  <xdr:twoCellAnchor editAs="absolute">
    <xdr:from>
      <xdr:col>16</xdr:col>
      <xdr:colOff>163640</xdr:colOff>
      <xdr:row>21</xdr:row>
      <xdr:rowOff>28316</xdr:rowOff>
    </xdr:from>
    <xdr:to>
      <xdr:col>19</xdr:col>
      <xdr:colOff>366841</xdr:colOff>
      <xdr:row>27</xdr:row>
      <xdr:rowOff>60659</xdr:rowOff>
    </xdr:to>
    <xdr:graphicFrame macro="">
      <xdr:nvGraphicFramePr>
        <xdr:cNvPr id="67" name="Chart 66">
          <a:extLst>
            <a:ext uri="{FF2B5EF4-FFF2-40B4-BE49-F238E27FC236}">
              <a16:creationId xmlns:a16="http://schemas.microsoft.com/office/drawing/2014/main" id="{42EB0863-8718-D449-AF0F-7C0AC6A6E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16</xdr:col>
      <xdr:colOff>262949</xdr:colOff>
      <xdr:row>10</xdr:row>
      <xdr:rowOff>188293</xdr:rowOff>
    </xdr:from>
    <xdr:to>
      <xdr:col>18</xdr:col>
      <xdr:colOff>362467</xdr:colOff>
      <xdr:row>12</xdr:row>
      <xdr:rowOff>64033</xdr:rowOff>
    </xdr:to>
    <xdr:sp macro="" textlink="">
      <xdr:nvSpPr>
        <xdr:cNvPr id="68" name="TextBox 67">
          <a:extLst>
            <a:ext uri="{FF2B5EF4-FFF2-40B4-BE49-F238E27FC236}">
              <a16:creationId xmlns:a16="http://schemas.microsoft.com/office/drawing/2014/main" id="{BAFC9A2A-DCBE-E541-B340-26A8905EB225}"/>
            </a:ext>
          </a:extLst>
        </xdr:cNvPr>
        <xdr:cNvSpPr txBox="1"/>
      </xdr:nvSpPr>
      <xdr:spPr>
        <a:xfrm>
          <a:off x="13498912" y="2169027"/>
          <a:ext cx="1754014" cy="271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baseline="0">
              <a:solidFill>
                <a:srgbClr val="48515F"/>
              </a:solidFill>
              <a:latin typeface="Abadi MT Condensed Light" panose="020B0306030101010103" pitchFamily="34" charset="77"/>
            </a:rPr>
            <a:t>Trip Class</a:t>
          </a:r>
          <a:endParaRPr lang="en-GB" sz="1400" b="1">
            <a:solidFill>
              <a:srgbClr val="48515F"/>
            </a:solidFill>
            <a:latin typeface="Abadi MT Condensed Light" panose="020B0306030101010103" pitchFamily="34" charset="77"/>
          </a:endParaRPr>
        </a:p>
      </xdr:txBody>
    </xdr:sp>
    <xdr:clientData/>
  </xdr:twoCellAnchor>
  <xdr:twoCellAnchor editAs="absolute">
    <xdr:from>
      <xdr:col>16</xdr:col>
      <xdr:colOff>262949</xdr:colOff>
      <xdr:row>18</xdr:row>
      <xdr:rowOff>93938</xdr:rowOff>
    </xdr:from>
    <xdr:to>
      <xdr:col>18</xdr:col>
      <xdr:colOff>362467</xdr:colOff>
      <xdr:row>21</xdr:row>
      <xdr:rowOff>185942</xdr:rowOff>
    </xdr:to>
    <xdr:grpSp>
      <xdr:nvGrpSpPr>
        <xdr:cNvPr id="74" name="Group 73">
          <a:extLst>
            <a:ext uri="{FF2B5EF4-FFF2-40B4-BE49-F238E27FC236}">
              <a16:creationId xmlns:a16="http://schemas.microsoft.com/office/drawing/2014/main" id="{5C1E853B-7A7D-C7F8-BA85-5FB70125A523}"/>
            </a:ext>
          </a:extLst>
        </xdr:cNvPr>
        <xdr:cNvGrpSpPr/>
      </xdr:nvGrpSpPr>
      <xdr:grpSpPr>
        <a:xfrm>
          <a:off x="13583838" y="3649938"/>
          <a:ext cx="1764629" cy="684671"/>
          <a:chOff x="13470949" y="3896996"/>
          <a:chExt cx="1750518" cy="799888"/>
        </a:xfrm>
      </xdr:grpSpPr>
      <xdr:sp macro="" textlink="">
        <xdr:nvSpPr>
          <xdr:cNvPr id="69" name="TextBox 68">
            <a:extLst>
              <a:ext uri="{FF2B5EF4-FFF2-40B4-BE49-F238E27FC236}">
                <a16:creationId xmlns:a16="http://schemas.microsoft.com/office/drawing/2014/main" id="{C7D72D1B-EAB7-4B44-9927-8B08F448E958}"/>
              </a:ext>
            </a:extLst>
          </xdr:cNvPr>
          <xdr:cNvSpPr txBox="1"/>
        </xdr:nvSpPr>
        <xdr:spPr>
          <a:xfrm>
            <a:off x="13470949" y="3896996"/>
            <a:ext cx="1750518" cy="799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baseline="0">
                <a:solidFill>
                  <a:srgbClr val="48515F"/>
                </a:solidFill>
                <a:latin typeface="Abadi MT Condensed Light" panose="020B0306030101010103" pitchFamily="34" charset="77"/>
              </a:rPr>
              <a:t> Driver &amp;  Buddy Income</a:t>
            </a:r>
          </a:p>
          <a:p>
            <a:pPr algn="l"/>
            <a:r>
              <a:rPr lang="en-GB" sz="1000" b="1" baseline="0">
                <a:solidFill>
                  <a:srgbClr val="48515F"/>
                </a:solidFill>
                <a:latin typeface="Abadi MT Condensed Light" panose="020B0306030101010103" pitchFamily="34" charset="77"/>
              </a:rPr>
              <a:t>Per Trip Class</a:t>
            </a:r>
            <a:endParaRPr lang="en-GB" sz="1000" b="1">
              <a:solidFill>
                <a:srgbClr val="48515F"/>
              </a:solidFill>
              <a:latin typeface="Abadi MT Condensed Light" panose="020B0306030101010103" pitchFamily="34" charset="77"/>
            </a:endParaRPr>
          </a:p>
        </xdr:txBody>
      </xdr:sp>
      <xdr:cxnSp macro="">
        <xdr:nvCxnSpPr>
          <xdr:cNvPr id="71" name="Straight Connector 70">
            <a:extLst>
              <a:ext uri="{FF2B5EF4-FFF2-40B4-BE49-F238E27FC236}">
                <a16:creationId xmlns:a16="http://schemas.microsoft.com/office/drawing/2014/main" id="{47F0212D-1899-3DB4-AF0E-40AC2BCA43CC}"/>
              </a:ext>
            </a:extLst>
          </xdr:cNvPr>
          <xdr:cNvCxnSpPr/>
        </xdr:nvCxnSpPr>
        <xdr:spPr>
          <a:xfrm>
            <a:off x="13576300" y="4133850"/>
            <a:ext cx="0" cy="139700"/>
          </a:xfrm>
          <a:prstGeom prst="line">
            <a:avLst/>
          </a:prstGeom>
          <a:ln w="1905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3" name="Straight Connector 72">
            <a:extLst>
              <a:ext uri="{FF2B5EF4-FFF2-40B4-BE49-F238E27FC236}">
                <a16:creationId xmlns:a16="http://schemas.microsoft.com/office/drawing/2014/main" id="{246EBE6A-9440-6540-80F3-B338D7494EA3}"/>
              </a:ext>
            </a:extLst>
          </xdr:cNvPr>
          <xdr:cNvCxnSpPr/>
        </xdr:nvCxnSpPr>
        <xdr:spPr>
          <a:xfrm>
            <a:off x="14160500" y="4133850"/>
            <a:ext cx="0" cy="139700"/>
          </a:xfrm>
          <a:prstGeom prst="line">
            <a:avLst/>
          </a:prstGeom>
          <a:ln w="19050">
            <a:solidFill>
              <a:srgbClr val="F1CE63"/>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16</xdr:col>
      <xdr:colOff>442242</xdr:colOff>
      <xdr:row>12</xdr:row>
      <xdr:rowOff>105108</xdr:rowOff>
    </xdr:from>
    <xdr:to>
      <xdr:col>17</xdr:col>
      <xdr:colOff>695028</xdr:colOff>
      <xdr:row>17</xdr:row>
      <xdr:rowOff>194775</xdr:rowOff>
    </xdr:to>
    <xdr:sp macro="" textlink="">
      <xdr:nvSpPr>
        <xdr:cNvPr id="77" name="Doughnut 76">
          <a:extLst>
            <a:ext uri="{FF2B5EF4-FFF2-40B4-BE49-F238E27FC236}">
              <a16:creationId xmlns:a16="http://schemas.microsoft.com/office/drawing/2014/main" id="{E047DEE9-7B5F-3D12-501A-67DD72CC0CD1}"/>
            </a:ext>
          </a:extLst>
        </xdr:cNvPr>
        <xdr:cNvSpPr/>
      </xdr:nvSpPr>
      <xdr:spPr>
        <a:xfrm>
          <a:off x="13678205" y="2481989"/>
          <a:ext cx="1080034" cy="1080034"/>
        </a:xfrm>
        <a:prstGeom prst="donut">
          <a:avLst>
            <a:gd name="adj" fmla="val 3285"/>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twoCellAnchor editAs="absolute">
    <xdr:from>
      <xdr:col>16</xdr:col>
      <xdr:colOff>101687</xdr:colOff>
      <xdr:row>29</xdr:row>
      <xdr:rowOff>78072</xdr:rowOff>
    </xdr:from>
    <xdr:to>
      <xdr:col>19</xdr:col>
      <xdr:colOff>383119</xdr:colOff>
      <xdr:row>36</xdr:row>
      <xdr:rowOff>127166</xdr:rowOff>
    </xdr:to>
    <xdr:sp macro="" textlink="">
      <xdr:nvSpPr>
        <xdr:cNvPr id="78" name="Rounded Rectangle 77">
          <a:extLst>
            <a:ext uri="{FF2B5EF4-FFF2-40B4-BE49-F238E27FC236}">
              <a16:creationId xmlns:a16="http://schemas.microsoft.com/office/drawing/2014/main" id="{77C861AA-E9A4-7E44-B8C1-37A74B694667}"/>
            </a:ext>
          </a:extLst>
        </xdr:cNvPr>
        <xdr:cNvSpPr/>
      </xdr:nvSpPr>
      <xdr:spPr>
        <a:xfrm>
          <a:off x="13353861" y="6025774"/>
          <a:ext cx="2766215" cy="1484746"/>
        </a:xfrm>
        <a:prstGeom prst="roundRect">
          <a:avLst>
            <a:gd name="adj" fmla="val 23740"/>
          </a:avLst>
        </a:prstGeom>
        <a:solidFill>
          <a:srgbClr val="E8E8E8">
            <a:alpha val="50357"/>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17</xdr:col>
      <xdr:colOff>94710</xdr:colOff>
      <xdr:row>29</xdr:row>
      <xdr:rowOff>130968</xdr:rowOff>
    </xdr:from>
    <xdr:to>
      <xdr:col>18</xdr:col>
      <xdr:colOff>390095</xdr:colOff>
      <xdr:row>31</xdr:row>
      <xdr:rowOff>0</xdr:rowOff>
    </xdr:to>
    <xdr:sp macro="" textlink="">
      <xdr:nvSpPr>
        <xdr:cNvPr id="79" name="TextBox 78">
          <a:extLst>
            <a:ext uri="{FF2B5EF4-FFF2-40B4-BE49-F238E27FC236}">
              <a16:creationId xmlns:a16="http://schemas.microsoft.com/office/drawing/2014/main" id="{D6E87BE5-BAAE-524D-83EA-5788D07842DA}"/>
            </a:ext>
          </a:extLst>
        </xdr:cNvPr>
        <xdr:cNvSpPr txBox="1"/>
      </xdr:nvSpPr>
      <xdr:spPr>
        <a:xfrm>
          <a:off x="14157921" y="5875096"/>
          <a:ext cx="1122633" cy="265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baseline="0">
              <a:solidFill>
                <a:srgbClr val="48515F"/>
              </a:solidFill>
              <a:latin typeface="Abadi MT Condensed Light" panose="020B0306030101010103" pitchFamily="34" charset="77"/>
            </a:rPr>
            <a:t>Cargo Types</a:t>
          </a:r>
          <a:endParaRPr lang="en-GB" sz="1400" b="1">
            <a:solidFill>
              <a:srgbClr val="48515F"/>
            </a:solidFill>
            <a:latin typeface="Abadi MT Condensed Light" panose="020B0306030101010103" pitchFamily="34" charset="77"/>
          </a:endParaRPr>
        </a:p>
      </xdr:txBody>
    </xdr:sp>
    <xdr:clientData/>
  </xdr:twoCellAnchor>
  <xdr:twoCellAnchor editAs="absolute">
    <xdr:from>
      <xdr:col>16</xdr:col>
      <xdr:colOff>254054</xdr:colOff>
      <xdr:row>30</xdr:row>
      <xdr:rowOff>104862</xdr:rowOff>
    </xdr:from>
    <xdr:to>
      <xdr:col>19</xdr:col>
      <xdr:colOff>230751</xdr:colOff>
      <xdr:row>36</xdr:row>
      <xdr:rowOff>125835</xdr:rowOff>
    </xdr:to>
    <xdr:graphicFrame macro="">
      <xdr:nvGraphicFramePr>
        <xdr:cNvPr id="80" name="Chart 79">
          <a:extLst>
            <a:ext uri="{FF2B5EF4-FFF2-40B4-BE49-F238E27FC236}">
              <a16:creationId xmlns:a16="http://schemas.microsoft.com/office/drawing/2014/main" id="{2F919FCB-2253-084E-878C-504659BEA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3</xdr:col>
      <xdr:colOff>660483</xdr:colOff>
      <xdr:row>12</xdr:row>
      <xdr:rowOff>190258</xdr:rowOff>
    </xdr:from>
    <xdr:to>
      <xdr:col>5</xdr:col>
      <xdr:colOff>629931</xdr:colOff>
      <xdr:row>17</xdr:row>
      <xdr:rowOff>164964</xdr:rowOff>
    </xdr:to>
    <xdr:grpSp>
      <xdr:nvGrpSpPr>
        <xdr:cNvPr id="84" name="Group 83">
          <a:extLst>
            <a:ext uri="{FF2B5EF4-FFF2-40B4-BE49-F238E27FC236}">
              <a16:creationId xmlns:a16="http://schemas.microsoft.com/office/drawing/2014/main" id="{05D2CCB0-7DC8-54F9-F615-4CB8452B2DC5}"/>
            </a:ext>
          </a:extLst>
        </xdr:cNvPr>
        <xdr:cNvGrpSpPr/>
      </xdr:nvGrpSpPr>
      <xdr:grpSpPr>
        <a:xfrm>
          <a:off x="3158150" y="2560925"/>
          <a:ext cx="1634559" cy="962483"/>
          <a:chOff x="3065796" y="2654526"/>
          <a:chExt cx="1623790" cy="996724"/>
        </a:xfrm>
      </xdr:grpSpPr>
      <xdr:sp macro="" textlink="">
        <xdr:nvSpPr>
          <xdr:cNvPr id="81" name="TextBox 80">
            <a:extLst>
              <a:ext uri="{FF2B5EF4-FFF2-40B4-BE49-F238E27FC236}">
                <a16:creationId xmlns:a16="http://schemas.microsoft.com/office/drawing/2014/main" id="{2389C07A-B9F7-9E47-9FAE-D400E0FDBF59}"/>
              </a:ext>
            </a:extLst>
          </xdr:cNvPr>
          <xdr:cNvSpPr txBox="1"/>
        </xdr:nvSpPr>
        <xdr:spPr>
          <a:xfrm>
            <a:off x="3065796" y="2654526"/>
            <a:ext cx="1623789" cy="44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a:solidFill>
                  <a:schemeClr val="bg1">
                    <a:lumMod val="65000"/>
                  </a:schemeClr>
                </a:solidFill>
                <a:latin typeface="Abadi MT Condensed Light" panose="020B0306030101010103" pitchFamily="34" charset="77"/>
              </a:rPr>
              <a:t>Total</a:t>
            </a:r>
            <a:r>
              <a:rPr lang="en-GB" sz="2000" b="1" baseline="0">
                <a:solidFill>
                  <a:schemeClr val="bg1">
                    <a:lumMod val="65000"/>
                  </a:schemeClr>
                </a:solidFill>
                <a:latin typeface="Abadi MT Condensed Light" panose="020B0306030101010103" pitchFamily="34" charset="77"/>
              </a:rPr>
              <a:t> Expenses</a:t>
            </a:r>
            <a:endParaRPr lang="en-GB" sz="2000" b="1">
              <a:solidFill>
                <a:schemeClr val="bg1">
                  <a:lumMod val="65000"/>
                </a:schemeClr>
              </a:solidFill>
              <a:latin typeface="Abadi MT Condensed Light" panose="020B0306030101010103" pitchFamily="34" charset="77"/>
            </a:endParaRPr>
          </a:p>
        </xdr:txBody>
      </xdr:sp>
      <xdr:sp macro="" textlink="Pivottables!AB7">
        <xdr:nvSpPr>
          <xdr:cNvPr id="82" name="TextBox 81">
            <a:extLst>
              <a:ext uri="{FF2B5EF4-FFF2-40B4-BE49-F238E27FC236}">
                <a16:creationId xmlns:a16="http://schemas.microsoft.com/office/drawing/2014/main" id="{3CF9F2B1-7D40-494B-86C0-82C12D5038F5}"/>
              </a:ext>
            </a:extLst>
          </xdr:cNvPr>
          <xdr:cNvSpPr txBox="1"/>
        </xdr:nvSpPr>
        <xdr:spPr>
          <a:xfrm>
            <a:off x="3065797" y="3126379"/>
            <a:ext cx="1623789" cy="44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BA561EA-77B0-024E-8124-8438363B605A}" type="TxLink">
              <a:rPr lang="en-US" sz="2000" b="1">
                <a:solidFill>
                  <a:schemeClr val="tx1">
                    <a:lumMod val="75000"/>
                    <a:lumOff val="25000"/>
                  </a:schemeClr>
                </a:solidFill>
                <a:latin typeface="Abadi MT Condensed Light" panose="020B0306030101010103" pitchFamily="34" charset="77"/>
                <a:ea typeface="+mn-ea"/>
                <a:cs typeface="+mn-cs"/>
              </a:rPr>
              <a:pPr marL="0" indent="0" algn="l"/>
              <a:t>฿27,200</a:t>
            </a:fld>
            <a:endParaRPr lang="en-GB" sz="2000" b="1">
              <a:solidFill>
                <a:schemeClr val="tx1">
                  <a:lumMod val="75000"/>
                  <a:lumOff val="25000"/>
                </a:schemeClr>
              </a:solidFill>
              <a:latin typeface="Abadi MT Condensed Light" panose="020B0306030101010103" pitchFamily="34" charset="77"/>
              <a:ea typeface="+mn-ea"/>
              <a:cs typeface="+mn-cs"/>
            </a:endParaRPr>
          </a:p>
        </xdr:txBody>
      </xdr:sp>
      <xdr:sp macro="" textlink="">
        <xdr:nvSpPr>
          <xdr:cNvPr id="83" name="TextBox 82">
            <a:extLst>
              <a:ext uri="{FF2B5EF4-FFF2-40B4-BE49-F238E27FC236}">
                <a16:creationId xmlns:a16="http://schemas.microsoft.com/office/drawing/2014/main" id="{3E695385-A8EA-984C-8859-48DB3E07210B}"/>
              </a:ext>
            </a:extLst>
          </xdr:cNvPr>
          <xdr:cNvSpPr txBox="1"/>
        </xdr:nvSpPr>
        <xdr:spPr>
          <a:xfrm>
            <a:off x="3065796" y="3453340"/>
            <a:ext cx="748159" cy="197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1">
                <a:solidFill>
                  <a:schemeClr val="bg1">
                    <a:lumMod val="65000"/>
                  </a:schemeClr>
                </a:solidFill>
                <a:latin typeface="Abadi MT Condensed Light" panose="020B0306030101010103" pitchFamily="34" charset="77"/>
              </a:rPr>
              <a:t>Thai Baht</a:t>
            </a:r>
          </a:p>
        </xdr:txBody>
      </xdr:sp>
    </xdr:grpSp>
    <xdr:clientData/>
  </xdr:twoCellAnchor>
  <xdr:twoCellAnchor editAs="absolute">
    <xdr:from>
      <xdr:col>8</xdr:col>
      <xdr:colOff>726824</xdr:colOff>
      <xdr:row>12</xdr:row>
      <xdr:rowOff>191007</xdr:rowOff>
    </xdr:from>
    <xdr:to>
      <xdr:col>10</xdr:col>
      <xdr:colOff>696271</xdr:colOff>
      <xdr:row>17</xdr:row>
      <xdr:rowOff>164216</xdr:rowOff>
    </xdr:to>
    <xdr:grpSp>
      <xdr:nvGrpSpPr>
        <xdr:cNvPr id="93" name="Group 92">
          <a:extLst>
            <a:ext uri="{FF2B5EF4-FFF2-40B4-BE49-F238E27FC236}">
              <a16:creationId xmlns:a16="http://schemas.microsoft.com/office/drawing/2014/main" id="{CC73E930-D310-B79D-D0C6-2C57DE6F0FFB}"/>
            </a:ext>
          </a:extLst>
        </xdr:cNvPr>
        <xdr:cNvGrpSpPr/>
      </xdr:nvGrpSpPr>
      <xdr:grpSpPr>
        <a:xfrm>
          <a:off x="7387268" y="2561674"/>
          <a:ext cx="1634559" cy="960986"/>
          <a:chOff x="6268703" y="2637766"/>
          <a:chExt cx="1620447" cy="989209"/>
        </a:xfrm>
      </xdr:grpSpPr>
      <xdr:sp macro="" textlink="">
        <xdr:nvSpPr>
          <xdr:cNvPr id="86" name="TextBox 85">
            <a:extLst>
              <a:ext uri="{FF2B5EF4-FFF2-40B4-BE49-F238E27FC236}">
                <a16:creationId xmlns:a16="http://schemas.microsoft.com/office/drawing/2014/main" id="{AE77F82E-0008-31BA-8863-7C6569A0F55B}"/>
              </a:ext>
            </a:extLst>
          </xdr:cNvPr>
          <xdr:cNvSpPr txBox="1"/>
        </xdr:nvSpPr>
        <xdr:spPr>
          <a:xfrm>
            <a:off x="6268703" y="2637766"/>
            <a:ext cx="1620447" cy="438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a:solidFill>
                  <a:schemeClr val="bg1">
                    <a:lumMod val="65000"/>
                  </a:schemeClr>
                </a:solidFill>
                <a:latin typeface="Abadi MT Condensed Light" panose="020B0306030101010103" pitchFamily="34" charset="77"/>
              </a:rPr>
              <a:t>Total</a:t>
            </a:r>
            <a:r>
              <a:rPr lang="en-GB" sz="2000" b="1" baseline="0">
                <a:solidFill>
                  <a:schemeClr val="bg1">
                    <a:lumMod val="65000"/>
                  </a:schemeClr>
                </a:solidFill>
                <a:latin typeface="Abadi MT Condensed Light" panose="020B0306030101010103" pitchFamily="34" charset="77"/>
              </a:rPr>
              <a:t> Salaries</a:t>
            </a:r>
            <a:endParaRPr lang="en-GB" sz="2000" b="1">
              <a:solidFill>
                <a:schemeClr val="bg1">
                  <a:lumMod val="65000"/>
                </a:schemeClr>
              </a:solidFill>
              <a:latin typeface="Abadi MT Condensed Light" panose="020B0306030101010103" pitchFamily="34" charset="77"/>
            </a:endParaRPr>
          </a:p>
        </xdr:txBody>
      </xdr:sp>
      <xdr:sp macro="" textlink="Pivottables!AE7">
        <xdr:nvSpPr>
          <xdr:cNvPr id="87" name="TextBox 86">
            <a:extLst>
              <a:ext uri="{FF2B5EF4-FFF2-40B4-BE49-F238E27FC236}">
                <a16:creationId xmlns:a16="http://schemas.microsoft.com/office/drawing/2014/main" id="{A2E8391C-A392-4D49-69E7-D100ECCCAF5B}"/>
              </a:ext>
            </a:extLst>
          </xdr:cNvPr>
          <xdr:cNvSpPr txBox="1"/>
        </xdr:nvSpPr>
        <xdr:spPr>
          <a:xfrm>
            <a:off x="6268703" y="3106056"/>
            <a:ext cx="1620447" cy="438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B3668EA5-2A8A-D043-8C05-0BEC1BE4C345}" type="TxLink">
              <a:rPr lang="en-US" sz="2000" b="1">
                <a:solidFill>
                  <a:schemeClr val="tx1">
                    <a:lumMod val="75000"/>
                    <a:lumOff val="25000"/>
                  </a:schemeClr>
                </a:solidFill>
                <a:latin typeface="Abadi MT Condensed Light" panose="020B0306030101010103" pitchFamily="34" charset="77"/>
                <a:ea typeface="+mn-ea"/>
                <a:cs typeface="+mn-cs"/>
              </a:rPr>
              <a:pPr marL="0" indent="0" algn="l"/>
              <a:t>฿12,100</a:t>
            </a:fld>
            <a:endParaRPr lang="en-GB" sz="2000" b="1">
              <a:solidFill>
                <a:schemeClr val="tx1">
                  <a:lumMod val="75000"/>
                  <a:lumOff val="25000"/>
                </a:schemeClr>
              </a:solidFill>
              <a:latin typeface="Abadi MT Condensed Light" panose="020B0306030101010103" pitchFamily="34" charset="77"/>
              <a:ea typeface="+mn-ea"/>
              <a:cs typeface="+mn-cs"/>
            </a:endParaRPr>
          </a:p>
        </xdr:txBody>
      </xdr:sp>
      <xdr:sp macro="" textlink="">
        <xdr:nvSpPr>
          <xdr:cNvPr id="88" name="TextBox 87">
            <a:extLst>
              <a:ext uri="{FF2B5EF4-FFF2-40B4-BE49-F238E27FC236}">
                <a16:creationId xmlns:a16="http://schemas.microsoft.com/office/drawing/2014/main" id="{32B7CE84-8673-16FD-5459-3CA6EF4A1341}"/>
              </a:ext>
            </a:extLst>
          </xdr:cNvPr>
          <xdr:cNvSpPr txBox="1"/>
        </xdr:nvSpPr>
        <xdr:spPr>
          <a:xfrm>
            <a:off x="6268703" y="3430558"/>
            <a:ext cx="746619" cy="19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1">
                <a:solidFill>
                  <a:schemeClr val="bg1">
                    <a:lumMod val="65000"/>
                  </a:schemeClr>
                </a:solidFill>
                <a:latin typeface="Abadi MT Condensed Light" panose="020B0306030101010103" pitchFamily="34" charset="77"/>
              </a:rPr>
              <a:t>Thai Baht</a:t>
            </a:r>
          </a:p>
        </xdr:txBody>
      </xdr:sp>
    </xdr:grpSp>
    <xdr:clientData/>
  </xdr:twoCellAnchor>
  <xdr:twoCellAnchor editAs="absolute">
    <xdr:from>
      <xdr:col>12</xdr:col>
      <xdr:colOff>666164</xdr:colOff>
      <xdr:row>12</xdr:row>
      <xdr:rowOff>191007</xdr:rowOff>
    </xdr:from>
    <xdr:to>
      <xdr:col>14</xdr:col>
      <xdr:colOff>635611</xdr:colOff>
      <xdr:row>17</xdr:row>
      <xdr:rowOff>164216</xdr:rowOff>
    </xdr:to>
    <xdr:grpSp>
      <xdr:nvGrpSpPr>
        <xdr:cNvPr id="94" name="Group 93">
          <a:extLst>
            <a:ext uri="{FF2B5EF4-FFF2-40B4-BE49-F238E27FC236}">
              <a16:creationId xmlns:a16="http://schemas.microsoft.com/office/drawing/2014/main" id="{7CABA83E-BC20-E8C5-B3D7-5884EAFE40C8}"/>
            </a:ext>
          </a:extLst>
        </xdr:cNvPr>
        <xdr:cNvGrpSpPr/>
      </xdr:nvGrpSpPr>
      <xdr:grpSpPr>
        <a:xfrm>
          <a:off x="10656831" y="2561674"/>
          <a:ext cx="1634558" cy="960986"/>
          <a:chOff x="9543464" y="2597995"/>
          <a:chExt cx="1620447" cy="989209"/>
        </a:xfrm>
      </xdr:grpSpPr>
      <xdr:sp macro="" textlink="">
        <xdr:nvSpPr>
          <xdr:cNvPr id="90" name="TextBox 89">
            <a:extLst>
              <a:ext uri="{FF2B5EF4-FFF2-40B4-BE49-F238E27FC236}">
                <a16:creationId xmlns:a16="http://schemas.microsoft.com/office/drawing/2014/main" id="{4396D505-039E-49E1-C645-6332E6222FE9}"/>
              </a:ext>
            </a:extLst>
          </xdr:cNvPr>
          <xdr:cNvSpPr txBox="1"/>
        </xdr:nvSpPr>
        <xdr:spPr>
          <a:xfrm>
            <a:off x="9543464" y="2597995"/>
            <a:ext cx="1620447" cy="438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a:solidFill>
                  <a:schemeClr val="bg1">
                    <a:lumMod val="65000"/>
                  </a:schemeClr>
                </a:solidFill>
                <a:latin typeface="Abadi MT Condensed Light" panose="020B0306030101010103" pitchFamily="34" charset="77"/>
              </a:rPr>
              <a:t>Total</a:t>
            </a:r>
            <a:r>
              <a:rPr lang="en-GB" sz="2000" b="1" baseline="0">
                <a:solidFill>
                  <a:schemeClr val="bg1">
                    <a:lumMod val="65000"/>
                  </a:schemeClr>
                </a:solidFill>
                <a:latin typeface="Abadi MT Condensed Light" panose="020B0306030101010103" pitchFamily="34" charset="77"/>
              </a:rPr>
              <a:t> Wages</a:t>
            </a:r>
            <a:endParaRPr lang="en-GB" sz="2000" b="1">
              <a:solidFill>
                <a:schemeClr val="bg1">
                  <a:lumMod val="65000"/>
                </a:schemeClr>
              </a:solidFill>
              <a:latin typeface="Abadi MT Condensed Light" panose="020B0306030101010103" pitchFamily="34" charset="77"/>
            </a:endParaRPr>
          </a:p>
        </xdr:txBody>
      </xdr:sp>
      <xdr:sp macro="" textlink="Pivottables!AI7">
        <xdr:nvSpPr>
          <xdr:cNvPr id="91" name="TextBox 90">
            <a:extLst>
              <a:ext uri="{FF2B5EF4-FFF2-40B4-BE49-F238E27FC236}">
                <a16:creationId xmlns:a16="http://schemas.microsoft.com/office/drawing/2014/main" id="{D2E97016-2351-C5FE-0575-D60BBB0E8F00}"/>
              </a:ext>
            </a:extLst>
          </xdr:cNvPr>
          <xdr:cNvSpPr txBox="1"/>
        </xdr:nvSpPr>
        <xdr:spPr>
          <a:xfrm>
            <a:off x="9543464" y="3066285"/>
            <a:ext cx="1620447" cy="438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7EB8A5E-EE72-AB49-8C18-48FA4DEFBF9C}" type="TxLink">
              <a:rPr lang="en-US" sz="2000" b="1">
                <a:solidFill>
                  <a:schemeClr val="tx1">
                    <a:lumMod val="75000"/>
                    <a:lumOff val="25000"/>
                  </a:schemeClr>
                </a:solidFill>
                <a:latin typeface="Abadi MT Condensed Light" panose="020B0306030101010103" pitchFamily="34" charset="77"/>
                <a:ea typeface="+mn-ea"/>
                <a:cs typeface="+mn-cs"/>
              </a:rPr>
              <a:pPr marL="0" indent="0" algn="l"/>
              <a:t>฿15,100</a:t>
            </a:fld>
            <a:endParaRPr lang="en-GB" sz="2000" b="1">
              <a:solidFill>
                <a:schemeClr val="tx1">
                  <a:lumMod val="75000"/>
                  <a:lumOff val="25000"/>
                </a:schemeClr>
              </a:solidFill>
              <a:latin typeface="Abadi MT Condensed Light" panose="020B0306030101010103" pitchFamily="34" charset="77"/>
              <a:ea typeface="+mn-ea"/>
              <a:cs typeface="+mn-cs"/>
            </a:endParaRPr>
          </a:p>
        </xdr:txBody>
      </xdr:sp>
      <xdr:sp macro="" textlink="">
        <xdr:nvSpPr>
          <xdr:cNvPr id="92" name="TextBox 91">
            <a:extLst>
              <a:ext uri="{FF2B5EF4-FFF2-40B4-BE49-F238E27FC236}">
                <a16:creationId xmlns:a16="http://schemas.microsoft.com/office/drawing/2014/main" id="{C7AF9F19-439B-5E98-A92B-18E080628913}"/>
              </a:ext>
            </a:extLst>
          </xdr:cNvPr>
          <xdr:cNvSpPr txBox="1"/>
        </xdr:nvSpPr>
        <xdr:spPr>
          <a:xfrm>
            <a:off x="9543464" y="3390787"/>
            <a:ext cx="746619" cy="19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1">
                <a:solidFill>
                  <a:schemeClr val="bg1">
                    <a:lumMod val="65000"/>
                  </a:schemeClr>
                </a:solidFill>
                <a:latin typeface="Abadi MT Condensed Light" panose="020B0306030101010103" pitchFamily="34" charset="77"/>
              </a:rPr>
              <a:t>Thai Baht</a:t>
            </a:r>
          </a:p>
        </xdr:txBody>
      </xdr:sp>
    </xdr:grpSp>
    <xdr:clientData/>
  </xdr:twoCellAnchor>
  <xdr:twoCellAnchor editAs="absolute">
    <xdr:from>
      <xdr:col>7</xdr:col>
      <xdr:colOff>431799</xdr:colOff>
      <xdr:row>12</xdr:row>
      <xdr:rowOff>177299</xdr:rowOff>
    </xdr:from>
    <xdr:to>
      <xdr:col>8</xdr:col>
      <xdr:colOff>742956</xdr:colOff>
      <xdr:row>18</xdr:row>
      <xdr:rowOff>19050</xdr:rowOff>
    </xdr:to>
    <xdr:graphicFrame macro="">
      <xdr:nvGraphicFramePr>
        <xdr:cNvPr id="95" name="Chart 94">
          <a:extLst>
            <a:ext uri="{FF2B5EF4-FFF2-40B4-BE49-F238E27FC236}">
              <a16:creationId xmlns:a16="http://schemas.microsoft.com/office/drawing/2014/main" id="{091B628B-D1D0-7D4D-9457-F4DB8518F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11</xdr:col>
      <xdr:colOff>380999</xdr:colOff>
      <xdr:row>12</xdr:row>
      <xdr:rowOff>177299</xdr:rowOff>
    </xdr:from>
    <xdr:to>
      <xdr:col>12</xdr:col>
      <xdr:colOff>692156</xdr:colOff>
      <xdr:row>18</xdr:row>
      <xdr:rowOff>19050</xdr:rowOff>
    </xdr:to>
    <xdr:graphicFrame macro="">
      <xdr:nvGraphicFramePr>
        <xdr:cNvPr id="96" name="Chart 95">
          <a:extLst>
            <a:ext uri="{FF2B5EF4-FFF2-40B4-BE49-F238E27FC236}">
              <a16:creationId xmlns:a16="http://schemas.microsoft.com/office/drawing/2014/main" id="{A587B098-523A-614F-877E-F7E616E75E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7</xdr:col>
      <xdr:colOff>696789</xdr:colOff>
      <xdr:row>14</xdr:row>
      <xdr:rowOff>82099</xdr:rowOff>
    </xdr:from>
    <xdr:to>
      <xdr:col>8</xdr:col>
      <xdr:colOff>562840</xdr:colOff>
      <xdr:row>16</xdr:row>
      <xdr:rowOff>114249</xdr:rowOff>
    </xdr:to>
    <xdr:sp macro="" textlink="Pivottables!AF13">
      <xdr:nvSpPr>
        <xdr:cNvPr id="97" name="TextBox 96">
          <a:extLst>
            <a:ext uri="{FF2B5EF4-FFF2-40B4-BE49-F238E27FC236}">
              <a16:creationId xmlns:a16="http://schemas.microsoft.com/office/drawing/2014/main" id="{71B7B0C7-8467-2A4B-A7D9-E6BB3AD8E029}"/>
            </a:ext>
          </a:extLst>
        </xdr:cNvPr>
        <xdr:cNvSpPr txBox="1"/>
      </xdr:nvSpPr>
      <xdr:spPr>
        <a:xfrm>
          <a:off x="6455084" y="2910735"/>
          <a:ext cx="688665" cy="43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F85A3C4-3530-5449-A577-1B581F4FC6EE}" type="TxLink">
            <a:rPr lang="en-US" sz="1400" b="1">
              <a:solidFill>
                <a:schemeClr val="tx1">
                  <a:lumMod val="75000"/>
                  <a:lumOff val="25000"/>
                </a:schemeClr>
              </a:solidFill>
              <a:latin typeface="Abadi MT Condensed Light" panose="020B0306030101010103" pitchFamily="34" charset="77"/>
              <a:ea typeface="+mn-ea"/>
              <a:cs typeface="+mn-cs"/>
            </a:rPr>
            <a:pPr marL="0" indent="0" algn="l"/>
            <a:t>44.5%</a:t>
          </a:fld>
          <a:endParaRPr lang="en-US" sz="1400" b="1">
            <a:solidFill>
              <a:schemeClr val="tx1">
                <a:lumMod val="75000"/>
                <a:lumOff val="25000"/>
              </a:schemeClr>
            </a:solidFill>
            <a:latin typeface="Abadi MT Condensed Light" panose="020B0306030101010103" pitchFamily="34" charset="77"/>
            <a:ea typeface="+mn-ea"/>
            <a:cs typeface="+mn-cs"/>
          </a:endParaRPr>
        </a:p>
      </xdr:txBody>
    </xdr:sp>
    <xdr:clientData/>
  </xdr:twoCellAnchor>
  <xdr:twoCellAnchor editAs="absolute">
    <xdr:from>
      <xdr:col>11</xdr:col>
      <xdr:colOff>634382</xdr:colOff>
      <xdr:row>14</xdr:row>
      <xdr:rowOff>82099</xdr:rowOff>
    </xdr:from>
    <xdr:to>
      <xdr:col>12</xdr:col>
      <xdr:colOff>438773</xdr:colOff>
      <xdr:row>16</xdr:row>
      <xdr:rowOff>114249</xdr:rowOff>
    </xdr:to>
    <xdr:sp macro="" textlink="Pivottables!AJ13">
      <xdr:nvSpPr>
        <xdr:cNvPr id="98" name="TextBox 97">
          <a:extLst>
            <a:ext uri="{FF2B5EF4-FFF2-40B4-BE49-F238E27FC236}">
              <a16:creationId xmlns:a16="http://schemas.microsoft.com/office/drawing/2014/main" id="{CF7B948E-6071-614F-B4F9-29221AE96642}"/>
            </a:ext>
          </a:extLst>
        </xdr:cNvPr>
        <xdr:cNvSpPr txBox="1"/>
      </xdr:nvSpPr>
      <xdr:spPr>
        <a:xfrm>
          <a:off x="9761449" y="2926899"/>
          <a:ext cx="634124" cy="438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D9830C4-FA64-A648-AE5E-E57063867E50}" type="TxLink">
            <a:rPr lang="en-US" sz="1400" b="1">
              <a:solidFill>
                <a:schemeClr val="tx1">
                  <a:lumMod val="75000"/>
                  <a:lumOff val="25000"/>
                </a:schemeClr>
              </a:solidFill>
              <a:latin typeface="Abadi MT Condensed Light" panose="020B0306030101010103" pitchFamily="34" charset="77"/>
              <a:ea typeface="+mn-ea"/>
              <a:cs typeface="+mn-cs"/>
            </a:rPr>
            <a:pPr marL="0" indent="0" algn="l"/>
            <a:t>55.5%</a:t>
          </a:fld>
          <a:endParaRPr lang="en-GB" sz="1400" b="1">
            <a:solidFill>
              <a:schemeClr val="tx1">
                <a:lumMod val="75000"/>
                <a:lumOff val="25000"/>
              </a:schemeClr>
            </a:solidFill>
            <a:latin typeface="Abadi MT Condensed Light" panose="020B0306030101010103" pitchFamily="34" charset="77"/>
            <a:ea typeface="+mn-ea"/>
            <a:cs typeface="+mn-cs"/>
          </a:endParaRPr>
        </a:p>
      </xdr:txBody>
    </xdr:sp>
    <xdr:clientData/>
  </xdr:twoCellAnchor>
  <xdr:twoCellAnchor editAs="absolute">
    <xdr:from>
      <xdr:col>3</xdr:col>
      <xdr:colOff>169334</xdr:colOff>
      <xdr:row>21</xdr:row>
      <xdr:rowOff>135467</xdr:rowOff>
    </xdr:from>
    <xdr:to>
      <xdr:col>9</xdr:col>
      <xdr:colOff>0</xdr:colOff>
      <xdr:row>27</xdr:row>
      <xdr:rowOff>141817</xdr:rowOff>
    </xdr:to>
    <xdr:graphicFrame macro="">
      <xdr:nvGraphicFramePr>
        <xdr:cNvPr id="99" name="Chart 98">
          <a:extLst>
            <a:ext uri="{FF2B5EF4-FFF2-40B4-BE49-F238E27FC236}">
              <a16:creationId xmlns:a16="http://schemas.microsoft.com/office/drawing/2014/main" id="{4579E630-C2C0-3E4B-A24A-68EFDFC7E7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3</xdr:col>
      <xdr:colOff>237149</xdr:colOff>
      <xdr:row>20</xdr:row>
      <xdr:rowOff>139458</xdr:rowOff>
    </xdr:from>
    <xdr:to>
      <xdr:col>5</xdr:col>
      <xdr:colOff>206596</xdr:colOff>
      <xdr:row>22</xdr:row>
      <xdr:rowOff>172275</xdr:rowOff>
    </xdr:to>
    <xdr:sp macro="" textlink="">
      <xdr:nvSpPr>
        <xdr:cNvPr id="100" name="TextBox 99">
          <a:extLst>
            <a:ext uri="{FF2B5EF4-FFF2-40B4-BE49-F238E27FC236}">
              <a16:creationId xmlns:a16="http://schemas.microsoft.com/office/drawing/2014/main" id="{28853BB6-5D32-AD41-B789-F0F394233998}"/>
            </a:ext>
          </a:extLst>
        </xdr:cNvPr>
        <xdr:cNvSpPr txBox="1"/>
      </xdr:nvSpPr>
      <xdr:spPr>
        <a:xfrm>
          <a:off x="2726349" y="4203458"/>
          <a:ext cx="1628914" cy="439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baseline="0">
              <a:solidFill>
                <a:schemeClr val="bg1">
                  <a:lumMod val="65000"/>
                </a:schemeClr>
              </a:solidFill>
              <a:latin typeface="Abadi MT Condensed Light" panose="020B0306030101010103" pitchFamily="34" charset="77"/>
            </a:rPr>
            <a:t>Expenses by Month</a:t>
          </a:r>
          <a:endParaRPr lang="en-GB" sz="1600" b="1">
            <a:solidFill>
              <a:schemeClr val="bg1">
                <a:lumMod val="65000"/>
              </a:schemeClr>
            </a:solidFill>
            <a:latin typeface="Abadi MT Condensed Light" panose="020B0306030101010103" pitchFamily="34" charset="77"/>
          </a:endParaRPr>
        </a:p>
      </xdr:txBody>
    </xdr:sp>
    <xdr:clientData/>
  </xdr:twoCellAnchor>
  <xdr:twoCellAnchor editAs="absolute">
    <xdr:from>
      <xdr:col>3</xdr:col>
      <xdr:colOff>130662</xdr:colOff>
      <xdr:row>29</xdr:row>
      <xdr:rowOff>77219</xdr:rowOff>
    </xdr:from>
    <xdr:to>
      <xdr:col>9</xdr:col>
      <xdr:colOff>21738</xdr:colOff>
      <xdr:row>36</xdr:row>
      <xdr:rowOff>128019</xdr:rowOff>
    </xdr:to>
    <xdr:grpSp>
      <xdr:nvGrpSpPr>
        <xdr:cNvPr id="110" name="Group 109">
          <a:extLst>
            <a:ext uri="{FF2B5EF4-FFF2-40B4-BE49-F238E27FC236}">
              <a16:creationId xmlns:a16="http://schemas.microsoft.com/office/drawing/2014/main" id="{8692FCFA-9432-D230-1F7B-0CC1B51842DB}"/>
            </a:ext>
          </a:extLst>
        </xdr:cNvPr>
        <xdr:cNvGrpSpPr/>
      </xdr:nvGrpSpPr>
      <xdr:grpSpPr>
        <a:xfrm>
          <a:off x="2628329" y="5806330"/>
          <a:ext cx="4886409" cy="1433689"/>
          <a:chOff x="2617065" y="6024921"/>
          <a:chExt cx="4860641" cy="1486452"/>
        </a:xfrm>
      </xdr:grpSpPr>
      <xdr:grpSp>
        <xdr:nvGrpSpPr>
          <xdr:cNvPr id="109" name="Group 108">
            <a:extLst>
              <a:ext uri="{FF2B5EF4-FFF2-40B4-BE49-F238E27FC236}">
                <a16:creationId xmlns:a16="http://schemas.microsoft.com/office/drawing/2014/main" id="{FA638D38-FA57-2469-0E06-76FAAD59DB7C}"/>
              </a:ext>
            </a:extLst>
          </xdr:cNvPr>
          <xdr:cNvGrpSpPr/>
        </xdr:nvGrpSpPr>
        <xdr:grpSpPr>
          <a:xfrm>
            <a:off x="6106106" y="6024921"/>
            <a:ext cx="1371600" cy="1486452"/>
            <a:chOff x="6106106" y="6017239"/>
            <a:chExt cx="1371600" cy="1486452"/>
          </a:xfrm>
        </xdr:grpSpPr>
        <xdr:sp macro="" textlink="">
          <xdr:nvSpPr>
            <xdr:cNvPr id="102" name="Rounded Rectangle 101">
              <a:extLst>
                <a:ext uri="{FF2B5EF4-FFF2-40B4-BE49-F238E27FC236}">
                  <a16:creationId xmlns:a16="http://schemas.microsoft.com/office/drawing/2014/main" id="{F87987CD-28D5-E94A-AF4D-1A14860E6E6C}"/>
                </a:ext>
              </a:extLst>
            </xdr:cNvPr>
            <xdr:cNvSpPr/>
          </xdr:nvSpPr>
          <xdr:spPr>
            <a:xfrm>
              <a:off x="6107374" y="6017239"/>
              <a:ext cx="1369065" cy="148645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104" name="Picture 103">
              <a:extLst>
                <a:ext uri="{FF2B5EF4-FFF2-40B4-BE49-F238E27FC236}">
                  <a16:creationId xmlns:a16="http://schemas.microsoft.com/office/drawing/2014/main" id="{54023E45-0BE9-54EA-797D-D436AF3F0E2F}"/>
                </a:ext>
              </a:extLst>
            </xdr:cNvPr>
            <xdr:cNvPicPr>
              <a:picLocks noChangeAspect="1"/>
            </xdr:cNvPicPr>
          </xdr:nvPicPr>
          <xdr:blipFill>
            <a:blip xmlns:r="http://schemas.openxmlformats.org/officeDocument/2006/relationships" r:embed="rId13"/>
            <a:stretch>
              <a:fillRect/>
            </a:stretch>
          </xdr:blipFill>
          <xdr:spPr>
            <a:xfrm>
              <a:off x="6106106" y="6017239"/>
              <a:ext cx="1371600" cy="955929"/>
            </a:xfrm>
            <a:prstGeom prst="roundRect">
              <a:avLst>
                <a:gd name="adj" fmla="val 24919"/>
              </a:avLst>
            </a:prstGeom>
          </xdr:spPr>
        </xdr:pic>
      </xdr:grpSp>
      <xdr:grpSp>
        <xdr:nvGrpSpPr>
          <xdr:cNvPr id="108" name="Group 107">
            <a:extLst>
              <a:ext uri="{FF2B5EF4-FFF2-40B4-BE49-F238E27FC236}">
                <a16:creationId xmlns:a16="http://schemas.microsoft.com/office/drawing/2014/main" id="{D3B72764-2913-1C5F-EFF6-873746D3D0A7}"/>
              </a:ext>
            </a:extLst>
          </xdr:cNvPr>
          <xdr:cNvGrpSpPr/>
        </xdr:nvGrpSpPr>
        <xdr:grpSpPr>
          <a:xfrm>
            <a:off x="4361585" y="6024921"/>
            <a:ext cx="1371600" cy="1486452"/>
            <a:chOff x="4364191" y="6032603"/>
            <a:chExt cx="1371600" cy="1486452"/>
          </a:xfrm>
        </xdr:grpSpPr>
        <xdr:sp macro="" textlink="">
          <xdr:nvSpPr>
            <xdr:cNvPr id="101" name="Rounded Rectangle 100">
              <a:extLst>
                <a:ext uri="{FF2B5EF4-FFF2-40B4-BE49-F238E27FC236}">
                  <a16:creationId xmlns:a16="http://schemas.microsoft.com/office/drawing/2014/main" id="{3767CDD6-A366-1C4D-93DD-4E2B0C63052B}"/>
                </a:ext>
              </a:extLst>
            </xdr:cNvPr>
            <xdr:cNvSpPr/>
          </xdr:nvSpPr>
          <xdr:spPr>
            <a:xfrm>
              <a:off x="4365459" y="6032603"/>
              <a:ext cx="1369065" cy="148645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105" name="Picture 104">
              <a:extLst>
                <a:ext uri="{FF2B5EF4-FFF2-40B4-BE49-F238E27FC236}">
                  <a16:creationId xmlns:a16="http://schemas.microsoft.com/office/drawing/2014/main" id="{ADC68109-7C64-2954-C3B9-5967D8F55B6F}"/>
                </a:ext>
              </a:extLst>
            </xdr:cNvPr>
            <xdr:cNvPicPr>
              <a:picLocks noChangeAspect="1"/>
            </xdr:cNvPicPr>
          </xdr:nvPicPr>
          <xdr:blipFill>
            <a:blip xmlns:r="http://schemas.openxmlformats.org/officeDocument/2006/relationships" r:embed="rId14"/>
            <a:stretch>
              <a:fillRect/>
            </a:stretch>
          </xdr:blipFill>
          <xdr:spPr>
            <a:xfrm>
              <a:off x="4364191" y="6032603"/>
              <a:ext cx="1371600" cy="962361"/>
            </a:xfrm>
            <a:prstGeom prst="roundRect">
              <a:avLst>
                <a:gd name="adj" fmla="val 23315"/>
              </a:avLst>
            </a:prstGeom>
          </xdr:spPr>
        </xdr:pic>
      </xdr:grpSp>
      <xdr:grpSp>
        <xdr:nvGrpSpPr>
          <xdr:cNvPr id="107" name="Group 106">
            <a:extLst>
              <a:ext uri="{FF2B5EF4-FFF2-40B4-BE49-F238E27FC236}">
                <a16:creationId xmlns:a16="http://schemas.microsoft.com/office/drawing/2014/main" id="{06F6E460-62E8-3339-7790-4FAFF7ED1426}"/>
              </a:ext>
            </a:extLst>
          </xdr:cNvPr>
          <xdr:cNvGrpSpPr/>
        </xdr:nvGrpSpPr>
        <xdr:grpSpPr>
          <a:xfrm>
            <a:off x="2617065" y="6024921"/>
            <a:ext cx="1371600" cy="1486452"/>
            <a:chOff x="2617065" y="6032603"/>
            <a:chExt cx="1371600" cy="1486452"/>
          </a:xfrm>
        </xdr:grpSpPr>
        <xdr:sp macro="" textlink="">
          <xdr:nvSpPr>
            <xdr:cNvPr id="36" name="Rounded Rectangle 35">
              <a:extLst>
                <a:ext uri="{FF2B5EF4-FFF2-40B4-BE49-F238E27FC236}">
                  <a16:creationId xmlns:a16="http://schemas.microsoft.com/office/drawing/2014/main" id="{62598FED-63AC-CB43-A356-950221DC000B}"/>
                </a:ext>
              </a:extLst>
            </xdr:cNvPr>
            <xdr:cNvSpPr/>
          </xdr:nvSpPr>
          <xdr:spPr>
            <a:xfrm>
              <a:off x="2618333" y="6032603"/>
              <a:ext cx="1369065" cy="1486452"/>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106" name="Picture 105">
              <a:extLst>
                <a:ext uri="{FF2B5EF4-FFF2-40B4-BE49-F238E27FC236}">
                  <a16:creationId xmlns:a16="http://schemas.microsoft.com/office/drawing/2014/main" id="{0FA157BB-1D18-1DED-1A9A-CFCA831D1B76}"/>
                </a:ext>
              </a:extLst>
            </xdr:cNvPr>
            <xdr:cNvPicPr>
              <a:picLocks noChangeAspect="1"/>
            </xdr:cNvPicPr>
          </xdr:nvPicPr>
          <xdr:blipFill>
            <a:blip xmlns:r="http://schemas.openxmlformats.org/officeDocument/2006/relationships" r:embed="rId15"/>
            <a:stretch>
              <a:fillRect/>
            </a:stretch>
          </xdr:blipFill>
          <xdr:spPr>
            <a:xfrm>
              <a:off x="2617065" y="6032603"/>
              <a:ext cx="1371600" cy="958599"/>
            </a:xfrm>
            <a:prstGeom prst="roundRect">
              <a:avLst>
                <a:gd name="adj" fmla="val 24896"/>
              </a:avLst>
            </a:prstGeom>
          </xdr:spPr>
        </xdr:pic>
      </xdr:grpSp>
    </xdr:grpSp>
    <xdr:clientData/>
  </xdr:twoCellAnchor>
  <xdr:twoCellAnchor editAs="absolute">
    <xdr:from>
      <xdr:col>3</xdr:col>
      <xdr:colOff>339056</xdr:colOff>
      <xdr:row>34</xdr:row>
      <xdr:rowOff>66720</xdr:rowOff>
    </xdr:from>
    <xdr:to>
      <xdr:col>4</xdr:col>
      <xdr:colOff>474032</xdr:colOff>
      <xdr:row>35</xdr:row>
      <xdr:rowOff>109347</xdr:rowOff>
    </xdr:to>
    <xdr:sp macro="" textlink="">
      <xdr:nvSpPr>
        <xdr:cNvPr id="112" name="TextBox 111">
          <a:extLst>
            <a:ext uri="{FF2B5EF4-FFF2-40B4-BE49-F238E27FC236}">
              <a16:creationId xmlns:a16="http://schemas.microsoft.com/office/drawing/2014/main" id="{7B4827CE-D9F7-C247-A453-0F10A2BF16A0}"/>
            </a:ext>
          </a:extLst>
        </xdr:cNvPr>
        <xdr:cNvSpPr txBox="1"/>
      </xdr:nvSpPr>
      <xdr:spPr>
        <a:xfrm>
          <a:off x="2817851" y="7089973"/>
          <a:ext cx="961241" cy="24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1" baseline="0">
              <a:solidFill>
                <a:schemeClr val="bg1">
                  <a:lumMod val="65000"/>
                </a:schemeClr>
              </a:solidFill>
              <a:latin typeface="Abadi MT Condensed Light" panose="020B0306030101010103" pitchFamily="34" charset="77"/>
            </a:rPr>
            <a:t>Total Distance</a:t>
          </a:r>
          <a:endParaRPr lang="en-GB" sz="1200" b="1">
            <a:solidFill>
              <a:schemeClr val="bg1">
                <a:lumMod val="65000"/>
              </a:schemeClr>
            </a:solidFill>
            <a:latin typeface="Abadi MT Condensed Light" panose="020B0306030101010103" pitchFamily="34" charset="77"/>
          </a:endParaRPr>
        </a:p>
      </xdr:txBody>
    </xdr:sp>
    <xdr:clientData/>
  </xdr:twoCellAnchor>
  <xdr:twoCellAnchor editAs="absolute">
    <xdr:from>
      <xdr:col>5</xdr:col>
      <xdr:colOff>422146</xdr:colOff>
      <xdr:row>34</xdr:row>
      <xdr:rowOff>66720</xdr:rowOff>
    </xdr:from>
    <xdr:to>
      <xdr:col>6</xdr:col>
      <xdr:colOff>557122</xdr:colOff>
      <xdr:row>35</xdr:row>
      <xdr:rowOff>109347</xdr:rowOff>
    </xdr:to>
    <xdr:sp macro="" textlink="">
      <xdr:nvSpPr>
        <xdr:cNvPr id="113" name="TextBox 112">
          <a:extLst>
            <a:ext uri="{FF2B5EF4-FFF2-40B4-BE49-F238E27FC236}">
              <a16:creationId xmlns:a16="http://schemas.microsoft.com/office/drawing/2014/main" id="{61B91D70-E192-6444-B498-C60533AAC005}"/>
            </a:ext>
          </a:extLst>
        </xdr:cNvPr>
        <xdr:cNvSpPr txBox="1"/>
      </xdr:nvSpPr>
      <xdr:spPr>
        <a:xfrm>
          <a:off x="4553471" y="7089973"/>
          <a:ext cx="961241" cy="24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1" baseline="0">
              <a:solidFill>
                <a:schemeClr val="bg1">
                  <a:lumMod val="65000"/>
                </a:schemeClr>
              </a:solidFill>
              <a:latin typeface="Abadi MT Condensed Light" panose="020B0306030101010103" pitchFamily="34" charset="77"/>
            </a:rPr>
            <a:t>Return</a:t>
          </a:r>
          <a:endParaRPr lang="en-GB" sz="1200" b="1">
            <a:solidFill>
              <a:schemeClr val="bg1">
                <a:lumMod val="65000"/>
              </a:schemeClr>
            </a:solidFill>
            <a:latin typeface="Abadi MT Condensed Light" panose="020B0306030101010103" pitchFamily="34" charset="77"/>
          </a:endParaRPr>
        </a:p>
      </xdr:txBody>
    </xdr:sp>
    <xdr:clientData/>
  </xdr:twoCellAnchor>
  <xdr:twoCellAnchor editAs="absolute">
    <xdr:from>
      <xdr:col>7</xdr:col>
      <xdr:colOff>505236</xdr:colOff>
      <xdr:row>34</xdr:row>
      <xdr:rowOff>66720</xdr:rowOff>
    </xdr:from>
    <xdr:to>
      <xdr:col>8</xdr:col>
      <xdr:colOff>640212</xdr:colOff>
      <xdr:row>35</xdr:row>
      <xdr:rowOff>109347</xdr:rowOff>
    </xdr:to>
    <xdr:sp macro="" textlink="">
      <xdr:nvSpPr>
        <xdr:cNvPr id="114" name="TextBox 113">
          <a:extLst>
            <a:ext uri="{FF2B5EF4-FFF2-40B4-BE49-F238E27FC236}">
              <a16:creationId xmlns:a16="http://schemas.microsoft.com/office/drawing/2014/main" id="{B4B3E132-72AB-8B47-ABA3-206276ADC634}"/>
            </a:ext>
          </a:extLst>
        </xdr:cNvPr>
        <xdr:cNvSpPr txBox="1"/>
      </xdr:nvSpPr>
      <xdr:spPr>
        <a:xfrm>
          <a:off x="6289091" y="7089973"/>
          <a:ext cx="961241" cy="24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b="1" baseline="0">
              <a:solidFill>
                <a:schemeClr val="bg1">
                  <a:lumMod val="65000"/>
                </a:schemeClr>
              </a:solidFill>
              <a:latin typeface="Abadi MT Condensed Light" panose="020B0306030101010103" pitchFamily="34" charset="77"/>
            </a:rPr>
            <a:t>One-Way</a:t>
          </a:r>
          <a:endParaRPr lang="en-GB" sz="1200" b="1">
            <a:solidFill>
              <a:schemeClr val="bg1">
                <a:lumMod val="65000"/>
              </a:schemeClr>
            </a:solidFill>
            <a:latin typeface="Abadi MT Condensed Light" panose="020B0306030101010103" pitchFamily="34" charset="77"/>
          </a:endParaRPr>
        </a:p>
      </xdr:txBody>
    </xdr:sp>
    <xdr:clientData/>
  </xdr:twoCellAnchor>
  <xdr:twoCellAnchor editAs="absolute">
    <xdr:from>
      <xdr:col>3</xdr:col>
      <xdr:colOff>533994</xdr:colOff>
      <xdr:row>35</xdr:row>
      <xdr:rowOff>28468</xdr:rowOff>
    </xdr:from>
    <xdr:to>
      <xdr:col>4</xdr:col>
      <xdr:colOff>309696</xdr:colOff>
      <xdr:row>36</xdr:row>
      <xdr:rowOff>71094</xdr:rowOff>
    </xdr:to>
    <xdr:grpSp>
      <xdr:nvGrpSpPr>
        <xdr:cNvPr id="124" name="Group 123">
          <a:extLst>
            <a:ext uri="{FF2B5EF4-FFF2-40B4-BE49-F238E27FC236}">
              <a16:creationId xmlns:a16="http://schemas.microsoft.com/office/drawing/2014/main" id="{5DDB41B2-B4CB-5099-9D57-27D1C6534A8B}"/>
            </a:ext>
          </a:extLst>
        </xdr:cNvPr>
        <xdr:cNvGrpSpPr/>
      </xdr:nvGrpSpPr>
      <xdr:grpSpPr>
        <a:xfrm>
          <a:off x="3031661" y="6942912"/>
          <a:ext cx="608257" cy="240182"/>
          <a:chOff x="2924959" y="7254461"/>
          <a:chExt cx="601967" cy="249193"/>
        </a:xfrm>
      </xdr:grpSpPr>
      <xdr:sp macro="" textlink="Pivottables!AQ7">
        <xdr:nvSpPr>
          <xdr:cNvPr id="117" name="TextBox 116">
            <a:extLst>
              <a:ext uri="{FF2B5EF4-FFF2-40B4-BE49-F238E27FC236}">
                <a16:creationId xmlns:a16="http://schemas.microsoft.com/office/drawing/2014/main" id="{48FD870A-EF8A-1B0B-3D93-B2391564E273}"/>
              </a:ext>
            </a:extLst>
          </xdr:cNvPr>
          <xdr:cNvSpPr txBox="1"/>
        </xdr:nvSpPr>
        <xdr:spPr>
          <a:xfrm>
            <a:off x="2924959" y="7254461"/>
            <a:ext cx="387751" cy="24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15FB1F-F055-6A46-AC4D-24F4A5972D4F}" type="TxLink">
              <a:rPr lang="en-US" sz="1000" b="0" i="0" u="none" strike="noStrike">
                <a:solidFill>
                  <a:schemeClr val="bg2">
                    <a:lumMod val="25000"/>
                  </a:schemeClr>
                </a:solidFill>
                <a:latin typeface="Calibri"/>
                <a:cs typeface="Calibri"/>
              </a:rPr>
              <a:t>868</a:t>
            </a:fld>
            <a:endParaRPr lang="en-GB" sz="1000" b="1">
              <a:solidFill>
                <a:schemeClr val="bg2">
                  <a:lumMod val="25000"/>
                </a:schemeClr>
              </a:solidFill>
              <a:latin typeface="Abadi MT Condensed Light" panose="020B0306030101010103" pitchFamily="34" charset="77"/>
            </a:endParaRPr>
          </a:p>
        </xdr:txBody>
      </xdr:sp>
      <xdr:sp macro="" textlink="Pivottables!AQ7">
        <xdr:nvSpPr>
          <xdr:cNvPr id="121" name="TextBox 120">
            <a:extLst>
              <a:ext uri="{FF2B5EF4-FFF2-40B4-BE49-F238E27FC236}">
                <a16:creationId xmlns:a16="http://schemas.microsoft.com/office/drawing/2014/main" id="{C2B0553F-F9E0-4F48-8DB9-00D4F1250F2D}"/>
              </a:ext>
            </a:extLst>
          </xdr:cNvPr>
          <xdr:cNvSpPr txBox="1"/>
        </xdr:nvSpPr>
        <xdr:spPr>
          <a:xfrm>
            <a:off x="3139175" y="7254461"/>
            <a:ext cx="387751" cy="24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i="0" u="none" strike="noStrike">
                <a:solidFill>
                  <a:schemeClr val="bg2">
                    <a:lumMod val="25000"/>
                  </a:schemeClr>
                </a:solidFill>
                <a:latin typeface="Calibri"/>
                <a:cs typeface="Calibri"/>
              </a:rPr>
              <a:t>Km</a:t>
            </a:r>
          </a:p>
        </xdr:txBody>
      </xdr:sp>
    </xdr:grpSp>
    <xdr:clientData/>
  </xdr:twoCellAnchor>
  <xdr:twoCellAnchor editAs="absolute">
    <xdr:from>
      <xdr:col>5</xdr:col>
      <xdr:colOff>540044</xdr:colOff>
      <xdr:row>35</xdr:row>
      <xdr:rowOff>28468</xdr:rowOff>
    </xdr:from>
    <xdr:to>
      <xdr:col>6</xdr:col>
      <xdr:colOff>378020</xdr:colOff>
      <xdr:row>36</xdr:row>
      <xdr:rowOff>71094</xdr:rowOff>
    </xdr:to>
    <xdr:grpSp>
      <xdr:nvGrpSpPr>
        <xdr:cNvPr id="125" name="Group 124">
          <a:extLst>
            <a:ext uri="{FF2B5EF4-FFF2-40B4-BE49-F238E27FC236}">
              <a16:creationId xmlns:a16="http://schemas.microsoft.com/office/drawing/2014/main" id="{220F0D9C-EB29-A0BC-B049-9DD7F2EA6AC6}"/>
            </a:ext>
          </a:extLst>
        </xdr:cNvPr>
        <xdr:cNvGrpSpPr/>
      </xdr:nvGrpSpPr>
      <xdr:grpSpPr>
        <a:xfrm>
          <a:off x="4702822" y="6942912"/>
          <a:ext cx="670531" cy="240182"/>
          <a:chOff x="4660579" y="7254461"/>
          <a:chExt cx="664241" cy="249193"/>
        </a:xfrm>
      </xdr:grpSpPr>
      <xdr:sp macro="" textlink="Pivottables!AU10">
        <xdr:nvSpPr>
          <xdr:cNvPr id="118" name="TextBox 117">
            <a:extLst>
              <a:ext uri="{FF2B5EF4-FFF2-40B4-BE49-F238E27FC236}">
                <a16:creationId xmlns:a16="http://schemas.microsoft.com/office/drawing/2014/main" id="{4874B014-B4CD-0C0A-70A2-753C5B2E3C5B}"/>
              </a:ext>
            </a:extLst>
          </xdr:cNvPr>
          <xdr:cNvSpPr txBox="1"/>
        </xdr:nvSpPr>
        <xdr:spPr>
          <a:xfrm>
            <a:off x="4660579" y="7254461"/>
            <a:ext cx="387751" cy="24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9692B4-0DA4-D744-A6B0-31905FB88974}" type="TxLink">
              <a:rPr lang="en-US" sz="1000" b="0" i="0" u="none" strike="noStrike">
                <a:solidFill>
                  <a:schemeClr val="bg2">
                    <a:lumMod val="25000"/>
                  </a:schemeClr>
                </a:solidFill>
                <a:latin typeface="Arial"/>
                <a:cs typeface="Arial"/>
              </a:rPr>
              <a:t>8</a:t>
            </a:fld>
            <a:endParaRPr lang="en-GB" sz="1000" b="1">
              <a:solidFill>
                <a:schemeClr val="bg2">
                  <a:lumMod val="25000"/>
                </a:schemeClr>
              </a:solidFill>
              <a:latin typeface="Abadi MT Condensed Light" panose="020B0306030101010103" pitchFamily="34" charset="77"/>
            </a:endParaRPr>
          </a:p>
        </xdr:txBody>
      </xdr:sp>
      <xdr:sp macro="" textlink="Pivottables!AU10">
        <xdr:nvSpPr>
          <xdr:cNvPr id="122" name="TextBox 121">
            <a:extLst>
              <a:ext uri="{FF2B5EF4-FFF2-40B4-BE49-F238E27FC236}">
                <a16:creationId xmlns:a16="http://schemas.microsoft.com/office/drawing/2014/main" id="{1B21C605-DEEE-8D4E-A7C6-006992C4A545}"/>
              </a:ext>
            </a:extLst>
          </xdr:cNvPr>
          <xdr:cNvSpPr txBox="1"/>
        </xdr:nvSpPr>
        <xdr:spPr>
          <a:xfrm>
            <a:off x="4821242" y="7254461"/>
            <a:ext cx="503578" cy="24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i="0" u="none" strike="noStrike">
                <a:solidFill>
                  <a:schemeClr val="bg2">
                    <a:lumMod val="25000"/>
                  </a:schemeClr>
                </a:solidFill>
                <a:latin typeface="Arial"/>
                <a:cs typeface="Arial"/>
              </a:rPr>
              <a:t>Trips</a:t>
            </a:r>
            <a:endParaRPr lang="en-GB" sz="1000" b="1">
              <a:solidFill>
                <a:schemeClr val="bg2">
                  <a:lumMod val="25000"/>
                </a:schemeClr>
              </a:solidFill>
              <a:latin typeface="Abadi MT Condensed Light" panose="020B0306030101010103" pitchFamily="34" charset="77"/>
            </a:endParaRPr>
          </a:p>
        </xdr:txBody>
      </xdr:sp>
    </xdr:grpSp>
    <xdr:clientData/>
  </xdr:twoCellAnchor>
  <xdr:twoCellAnchor editAs="absolute">
    <xdr:from>
      <xdr:col>7</xdr:col>
      <xdr:colOff>630251</xdr:colOff>
      <xdr:row>35</xdr:row>
      <xdr:rowOff>28468</xdr:rowOff>
    </xdr:from>
    <xdr:to>
      <xdr:col>8</xdr:col>
      <xdr:colOff>484594</xdr:colOff>
      <xdr:row>36</xdr:row>
      <xdr:rowOff>71094</xdr:rowOff>
    </xdr:to>
    <xdr:grpSp>
      <xdr:nvGrpSpPr>
        <xdr:cNvPr id="126" name="Group 125">
          <a:extLst>
            <a:ext uri="{FF2B5EF4-FFF2-40B4-BE49-F238E27FC236}">
              <a16:creationId xmlns:a16="http://schemas.microsoft.com/office/drawing/2014/main" id="{3F78DD61-4A13-80E1-6790-FDA41A8A9971}"/>
            </a:ext>
          </a:extLst>
        </xdr:cNvPr>
        <xdr:cNvGrpSpPr/>
      </xdr:nvGrpSpPr>
      <xdr:grpSpPr>
        <a:xfrm>
          <a:off x="6458140" y="6942912"/>
          <a:ext cx="686898" cy="240182"/>
          <a:chOff x="6396199" y="7254461"/>
          <a:chExt cx="680608" cy="249193"/>
        </a:xfrm>
      </xdr:grpSpPr>
      <xdr:sp macro="" textlink="Pivottables!AU9">
        <xdr:nvSpPr>
          <xdr:cNvPr id="119" name="TextBox 118">
            <a:extLst>
              <a:ext uri="{FF2B5EF4-FFF2-40B4-BE49-F238E27FC236}">
                <a16:creationId xmlns:a16="http://schemas.microsoft.com/office/drawing/2014/main" id="{1E300EC5-32C8-FBA5-D81D-FA2EFAE0B4D3}"/>
              </a:ext>
            </a:extLst>
          </xdr:cNvPr>
          <xdr:cNvSpPr txBox="1"/>
        </xdr:nvSpPr>
        <xdr:spPr>
          <a:xfrm>
            <a:off x="6396199" y="7254461"/>
            <a:ext cx="387751" cy="24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464810-C8B8-0648-A1C2-EC95AC2ACC21}" type="TxLink">
              <a:rPr lang="en-US" sz="1000" b="0" i="0" u="none" strike="noStrike">
                <a:solidFill>
                  <a:schemeClr val="bg2">
                    <a:lumMod val="25000"/>
                  </a:schemeClr>
                </a:solidFill>
                <a:latin typeface="Arial"/>
                <a:cs typeface="Arial"/>
              </a:rPr>
              <a:t>16</a:t>
            </a:fld>
            <a:endParaRPr lang="en-GB" sz="1000" b="1">
              <a:solidFill>
                <a:schemeClr val="bg2">
                  <a:lumMod val="25000"/>
                </a:schemeClr>
              </a:solidFill>
              <a:latin typeface="Abadi MT Condensed Light" panose="020B0306030101010103" pitchFamily="34" charset="77"/>
            </a:endParaRPr>
          </a:p>
        </xdr:txBody>
      </xdr:sp>
      <xdr:sp macro="" textlink="Pivottables!AU9">
        <xdr:nvSpPr>
          <xdr:cNvPr id="123" name="TextBox 122">
            <a:extLst>
              <a:ext uri="{FF2B5EF4-FFF2-40B4-BE49-F238E27FC236}">
                <a16:creationId xmlns:a16="http://schemas.microsoft.com/office/drawing/2014/main" id="{2514574A-7870-3D49-B70B-9383C37DD730}"/>
              </a:ext>
            </a:extLst>
          </xdr:cNvPr>
          <xdr:cNvSpPr txBox="1"/>
        </xdr:nvSpPr>
        <xdr:spPr>
          <a:xfrm>
            <a:off x="6595114" y="7254461"/>
            <a:ext cx="481693" cy="24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i="0" u="none" strike="noStrike">
                <a:solidFill>
                  <a:schemeClr val="bg2">
                    <a:lumMod val="25000"/>
                  </a:schemeClr>
                </a:solidFill>
                <a:latin typeface="Arial"/>
                <a:cs typeface="Arial"/>
              </a:rPr>
              <a:t>Trips</a:t>
            </a:r>
            <a:endParaRPr lang="en-GB" sz="1000" b="1">
              <a:solidFill>
                <a:schemeClr val="bg2">
                  <a:lumMod val="25000"/>
                </a:schemeClr>
              </a:solidFill>
              <a:latin typeface="Abadi MT Condensed Light" panose="020B0306030101010103" pitchFamily="34" charset="77"/>
            </a:endParaRPr>
          </a:p>
        </xdr:txBody>
      </xdr:sp>
    </xdr:grpSp>
    <xdr:clientData/>
  </xdr:twoCellAnchor>
  <xdr:twoCellAnchor editAs="absolute">
    <xdr:from>
      <xdr:col>9</xdr:col>
      <xdr:colOff>605449</xdr:colOff>
      <xdr:row>29</xdr:row>
      <xdr:rowOff>126758</xdr:rowOff>
    </xdr:from>
    <xdr:to>
      <xdr:col>11</xdr:col>
      <xdr:colOff>574896</xdr:colOff>
      <xdr:row>31</xdr:row>
      <xdr:rowOff>159575</xdr:rowOff>
    </xdr:to>
    <xdr:sp macro="" textlink="">
      <xdr:nvSpPr>
        <xdr:cNvPr id="127" name="TextBox 126">
          <a:extLst>
            <a:ext uri="{FF2B5EF4-FFF2-40B4-BE49-F238E27FC236}">
              <a16:creationId xmlns:a16="http://schemas.microsoft.com/office/drawing/2014/main" id="{C002F3DF-CA85-5D43-97D3-DBB7617E8348}"/>
            </a:ext>
          </a:extLst>
        </xdr:cNvPr>
        <xdr:cNvSpPr txBox="1"/>
      </xdr:nvSpPr>
      <xdr:spPr>
        <a:xfrm>
          <a:off x="8034949" y="6019558"/>
          <a:ext cx="1620447" cy="439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baseline="0">
              <a:solidFill>
                <a:schemeClr val="bg1">
                  <a:lumMod val="65000"/>
                </a:schemeClr>
              </a:solidFill>
              <a:latin typeface="Abadi MT Condensed Light" panose="020B0306030101010103" pitchFamily="34" charset="77"/>
            </a:rPr>
            <a:t>Trips by Month</a:t>
          </a:r>
          <a:endParaRPr lang="en-GB" sz="1600" b="1">
            <a:solidFill>
              <a:schemeClr val="bg1">
                <a:lumMod val="65000"/>
              </a:schemeClr>
            </a:solidFill>
            <a:latin typeface="Abadi MT Condensed Light" panose="020B0306030101010103" pitchFamily="34" charset="77"/>
          </a:endParaRPr>
        </a:p>
      </xdr:txBody>
    </xdr:sp>
    <xdr:clientData/>
  </xdr:twoCellAnchor>
  <xdr:twoCellAnchor editAs="absolute">
    <xdr:from>
      <xdr:col>9</xdr:col>
      <xdr:colOff>533400</xdr:colOff>
      <xdr:row>31</xdr:row>
      <xdr:rowOff>88900</xdr:rowOff>
    </xdr:from>
    <xdr:to>
      <xdr:col>15</xdr:col>
      <xdr:colOff>362712</xdr:colOff>
      <xdr:row>36</xdr:row>
      <xdr:rowOff>120396</xdr:rowOff>
    </xdr:to>
    <xdr:graphicFrame macro="">
      <xdr:nvGraphicFramePr>
        <xdr:cNvPr id="128" name="Chart 127">
          <a:extLst>
            <a:ext uri="{FF2B5EF4-FFF2-40B4-BE49-F238E27FC236}">
              <a16:creationId xmlns:a16="http://schemas.microsoft.com/office/drawing/2014/main" id="{D66963A6-3ED7-E04C-B435-60A92E927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10</xdr:col>
      <xdr:colOff>532747</xdr:colOff>
      <xdr:row>20</xdr:row>
      <xdr:rowOff>140207</xdr:rowOff>
    </xdr:from>
    <xdr:to>
      <xdr:col>11</xdr:col>
      <xdr:colOff>415522</xdr:colOff>
      <xdr:row>22</xdr:row>
      <xdr:rowOff>172357</xdr:rowOff>
    </xdr:to>
    <xdr:sp macro="" textlink="">
      <xdr:nvSpPr>
        <xdr:cNvPr id="129" name="TextBox 128">
          <a:extLst>
            <a:ext uri="{FF2B5EF4-FFF2-40B4-BE49-F238E27FC236}">
              <a16:creationId xmlns:a16="http://schemas.microsoft.com/office/drawing/2014/main" id="{220BA8DF-34F8-634A-8E61-66E8F6FE8C61}"/>
            </a:ext>
          </a:extLst>
        </xdr:cNvPr>
        <xdr:cNvSpPr txBox="1"/>
      </xdr:nvSpPr>
      <xdr:spPr>
        <a:xfrm>
          <a:off x="8805224" y="4218189"/>
          <a:ext cx="710023" cy="439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solidFill>
                <a:schemeClr val="bg1">
                  <a:lumMod val="65000"/>
                </a:schemeClr>
              </a:solidFill>
              <a:latin typeface="Abadi MT Condensed Light" panose="020B0306030101010103" pitchFamily="34" charset="77"/>
            </a:rPr>
            <a:t>Wage</a:t>
          </a:r>
        </a:p>
      </xdr:txBody>
    </xdr:sp>
    <xdr:clientData/>
  </xdr:twoCellAnchor>
  <xdr:twoCellAnchor editAs="absolute">
    <xdr:from>
      <xdr:col>9</xdr:col>
      <xdr:colOff>668868</xdr:colOff>
      <xdr:row>22</xdr:row>
      <xdr:rowOff>118532</xdr:rowOff>
    </xdr:from>
    <xdr:to>
      <xdr:col>12</xdr:col>
      <xdr:colOff>279401</xdr:colOff>
      <xdr:row>24</xdr:row>
      <xdr:rowOff>169591</xdr:rowOff>
    </xdr:to>
    <xdr:sp macro="" textlink="">
      <xdr:nvSpPr>
        <xdr:cNvPr id="138" name="Rounded Rectangle 137">
          <a:extLst>
            <a:ext uri="{FF2B5EF4-FFF2-40B4-BE49-F238E27FC236}">
              <a16:creationId xmlns:a16="http://schemas.microsoft.com/office/drawing/2014/main" id="{C1AE73A9-DC61-44A0-2A71-71D30B879704}"/>
            </a:ext>
          </a:extLst>
        </xdr:cNvPr>
        <xdr:cNvSpPr/>
      </xdr:nvSpPr>
      <xdr:spPr>
        <a:xfrm>
          <a:off x="8114097" y="4604312"/>
          <a:ext cx="2092276" cy="458857"/>
        </a:xfrm>
        <a:prstGeom prst="roundRect">
          <a:avLst>
            <a:gd name="adj" fmla="val 31482"/>
          </a:avLst>
        </a:prstGeom>
        <a:solidFill>
          <a:srgbClr val="FCF9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9</xdr:col>
      <xdr:colOff>668868</xdr:colOff>
      <xdr:row>25</xdr:row>
      <xdr:rowOff>16674</xdr:rowOff>
    </xdr:from>
    <xdr:to>
      <xdr:col>12</xdr:col>
      <xdr:colOff>279401</xdr:colOff>
      <xdr:row>27</xdr:row>
      <xdr:rowOff>67733</xdr:rowOff>
    </xdr:to>
    <xdr:sp macro="" textlink="">
      <xdr:nvSpPr>
        <xdr:cNvPr id="139" name="Rounded Rectangle 138">
          <a:extLst>
            <a:ext uri="{FF2B5EF4-FFF2-40B4-BE49-F238E27FC236}">
              <a16:creationId xmlns:a16="http://schemas.microsoft.com/office/drawing/2014/main" id="{E0A4A598-DE4C-1A4A-B5FF-031DFE99DA7D}"/>
            </a:ext>
          </a:extLst>
        </xdr:cNvPr>
        <xdr:cNvSpPr/>
      </xdr:nvSpPr>
      <xdr:spPr>
        <a:xfrm>
          <a:off x="8114097" y="5114151"/>
          <a:ext cx="2092276" cy="458857"/>
        </a:xfrm>
        <a:prstGeom prst="roundRect">
          <a:avLst>
            <a:gd name="adj" fmla="val 31482"/>
          </a:avLst>
        </a:prstGeom>
        <a:solidFill>
          <a:srgbClr val="FCF9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9</xdr:col>
      <xdr:colOff>819853</xdr:colOff>
      <xdr:row>22</xdr:row>
      <xdr:rowOff>157140</xdr:rowOff>
    </xdr:from>
    <xdr:to>
      <xdr:col>10</xdr:col>
      <xdr:colOff>508731</xdr:colOff>
      <xdr:row>23</xdr:row>
      <xdr:rowOff>177880</xdr:rowOff>
    </xdr:to>
    <xdr:sp macro="" textlink="">
      <xdr:nvSpPr>
        <xdr:cNvPr id="131" name="TextBox 130">
          <a:extLst>
            <a:ext uri="{FF2B5EF4-FFF2-40B4-BE49-F238E27FC236}">
              <a16:creationId xmlns:a16="http://schemas.microsoft.com/office/drawing/2014/main" id="{ECDDD376-1862-7A41-A584-7570A4AEC511}"/>
            </a:ext>
          </a:extLst>
        </xdr:cNvPr>
        <xdr:cNvSpPr txBox="1"/>
      </xdr:nvSpPr>
      <xdr:spPr>
        <a:xfrm>
          <a:off x="8265082" y="4642920"/>
          <a:ext cx="516126" cy="224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00" b="1">
              <a:solidFill>
                <a:schemeClr val="bg1">
                  <a:lumMod val="65000"/>
                </a:schemeClr>
              </a:solidFill>
              <a:latin typeface="Abadi MT Condensed Light" panose="020B0306030101010103" pitchFamily="34" charset="77"/>
            </a:rPr>
            <a:t>Driver</a:t>
          </a:r>
        </a:p>
      </xdr:txBody>
    </xdr:sp>
    <xdr:clientData/>
  </xdr:twoCellAnchor>
  <xdr:twoCellAnchor editAs="absolute">
    <xdr:from>
      <xdr:col>9</xdr:col>
      <xdr:colOff>786093</xdr:colOff>
      <xdr:row>23</xdr:row>
      <xdr:rowOff>89180</xdr:rowOff>
    </xdr:from>
    <xdr:to>
      <xdr:col>10</xdr:col>
      <xdr:colOff>736602</xdr:colOff>
      <xdr:row>24</xdr:row>
      <xdr:rowOff>152399</xdr:rowOff>
    </xdr:to>
    <xdr:sp macro="" textlink="Pivottables!BC8">
      <xdr:nvSpPr>
        <xdr:cNvPr id="132" name="TextBox 131">
          <a:extLst>
            <a:ext uri="{FF2B5EF4-FFF2-40B4-BE49-F238E27FC236}">
              <a16:creationId xmlns:a16="http://schemas.microsoft.com/office/drawing/2014/main" id="{E60C1BF1-4B28-8A46-9869-C5C1877395EE}"/>
            </a:ext>
          </a:extLst>
        </xdr:cNvPr>
        <xdr:cNvSpPr txBox="1"/>
      </xdr:nvSpPr>
      <xdr:spPr>
        <a:xfrm>
          <a:off x="8231322" y="4778859"/>
          <a:ext cx="777757" cy="267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D21D0D6-0293-EB45-80AA-D66FEA77803F}" type="TxLink">
            <a:rPr lang="en-US" sz="1200" b="1">
              <a:solidFill>
                <a:schemeClr val="tx1">
                  <a:lumMod val="75000"/>
                  <a:lumOff val="25000"/>
                </a:schemeClr>
              </a:solidFill>
              <a:latin typeface="Abadi MT Condensed Light" panose="020B0306030101010103" pitchFamily="34" charset="77"/>
              <a:ea typeface="+mn-ea"/>
              <a:cs typeface="+mn-cs"/>
            </a:rPr>
            <a:pPr marL="0" indent="0" algn="l"/>
            <a:t> ฿11,200 </a:t>
          </a:fld>
          <a:endParaRPr lang="en-GB" sz="1200" b="1">
            <a:solidFill>
              <a:schemeClr val="tx1">
                <a:lumMod val="75000"/>
                <a:lumOff val="25000"/>
              </a:schemeClr>
            </a:solidFill>
            <a:latin typeface="Abadi MT Condensed Light" panose="020B0306030101010103" pitchFamily="34" charset="77"/>
            <a:ea typeface="+mn-ea"/>
            <a:cs typeface="+mn-cs"/>
          </a:endParaRPr>
        </a:p>
      </xdr:txBody>
    </xdr:sp>
    <xdr:clientData/>
  </xdr:twoCellAnchor>
  <xdr:twoCellAnchor editAs="absolute">
    <xdr:from>
      <xdr:col>9</xdr:col>
      <xdr:colOff>786093</xdr:colOff>
      <xdr:row>25</xdr:row>
      <xdr:rowOff>55540</xdr:rowOff>
    </xdr:from>
    <xdr:to>
      <xdr:col>10</xdr:col>
      <xdr:colOff>736602</xdr:colOff>
      <xdr:row>27</xdr:row>
      <xdr:rowOff>50799</xdr:rowOff>
    </xdr:to>
    <xdr:grpSp>
      <xdr:nvGrpSpPr>
        <xdr:cNvPr id="137" name="Group 136">
          <a:extLst>
            <a:ext uri="{FF2B5EF4-FFF2-40B4-BE49-F238E27FC236}">
              <a16:creationId xmlns:a16="http://schemas.microsoft.com/office/drawing/2014/main" id="{37535C9A-DCAF-98AE-CCA1-6C9B0AF22B3A}"/>
            </a:ext>
          </a:extLst>
        </xdr:cNvPr>
        <xdr:cNvGrpSpPr/>
      </xdr:nvGrpSpPr>
      <xdr:grpSpPr>
        <a:xfrm>
          <a:off x="8279093" y="4994429"/>
          <a:ext cx="783065" cy="390370"/>
          <a:chOff x="8126692" y="4983141"/>
          <a:chExt cx="780242" cy="401659"/>
        </a:xfrm>
      </xdr:grpSpPr>
      <xdr:sp macro="" textlink="">
        <xdr:nvSpPr>
          <xdr:cNvPr id="135" name="TextBox 134">
            <a:extLst>
              <a:ext uri="{FF2B5EF4-FFF2-40B4-BE49-F238E27FC236}">
                <a16:creationId xmlns:a16="http://schemas.microsoft.com/office/drawing/2014/main" id="{29F055D4-1026-C30B-BA76-9F4632E920A6}"/>
              </a:ext>
            </a:extLst>
          </xdr:cNvPr>
          <xdr:cNvSpPr txBox="1"/>
        </xdr:nvSpPr>
        <xdr:spPr>
          <a:xfrm>
            <a:off x="8160560" y="4983141"/>
            <a:ext cx="517775" cy="22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00" b="1">
                <a:solidFill>
                  <a:schemeClr val="bg1">
                    <a:lumMod val="65000"/>
                  </a:schemeClr>
                </a:solidFill>
                <a:latin typeface="Abadi MT Condensed Light" panose="020B0306030101010103" pitchFamily="34" charset="77"/>
              </a:rPr>
              <a:t>Buddy</a:t>
            </a:r>
          </a:p>
        </xdr:txBody>
      </xdr:sp>
      <xdr:sp macro="" textlink="Pivottables!BG8">
        <xdr:nvSpPr>
          <xdr:cNvPr id="136" name="TextBox 135">
            <a:extLst>
              <a:ext uri="{FF2B5EF4-FFF2-40B4-BE49-F238E27FC236}">
                <a16:creationId xmlns:a16="http://schemas.microsoft.com/office/drawing/2014/main" id="{54EC19A2-3B7E-3D06-C469-A45FF12FC343}"/>
              </a:ext>
            </a:extLst>
          </xdr:cNvPr>
          <xdr:cNvSpPr txBox="1"/>
        </xdr:nvSpPr>
        <xdr:spPr>
          <a:xfrm>
            <a:off x="8126692" y="5118608"/>
            <a:ext cx="780242" cy="266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8C74113-1656-C240-B237-8B19342C13D3}" type="TxLink">
              <a:rPr lang="en-US" sz="1200" b="1">
                <a:solidFill>
                  <a:schemeClr val="tx1">
                    <a:lumMod val="75000"/>
                    <a:lumOff val="25000"/>
                  </a:schemeClr>
                </a:solidFill>
                <a:latin typeface="Abadi MT Condensed Light" panose="020B0306030101010103" pitchFamily="34" charset="77"/>
                <a:ea typeface="+mn-ea"/>
                <a:cs typeface="+mn-cs"/>
              </a:rPr>
              <a:pPr marL="0" indent="0" algn="l"/>
              <a:t> ฿3,900 </a:t>
            </a:fld>
            <a:endParaRPr lang="en-GB" sz="1200" b="1">
              <a:solidFill>
                <a:schemeClr val="tx1">
                  <a:lumMod val="75000"/>
                  <a:lumOff val="25000"/>
                </a:schemeClr>
              </a:solidFill>
              <a:latin typeface="Abadi MT Condensed Light" panose="020B0306030101010103" pitchFamily="34" charset="77"/>
              <a:ea typeface="+mn-ea"/>
              <a:cs typeface="+mn-cs"/>
            </a:endParaRPr>
          </a:p>
        </xdr:txBody>
      </xdr:sp>
    </xdr:grpSp>
    <xdr:clientData/>
  </xdr:twoCellAnchor>
  <xdr:twoCellAnchor editAs="absolute">
    <xdr:from>
      <xdr:col>12</xdr:col>
      <xdr:colOff>448733</xdr:colOff>
      <xdr:row>22</xdr:row>
      <xdr:rowOff>160995</xdr:rowOff>
    </xdr:from>
    <xdr:to>
      <xdr:col>12</xdr:col>
      <xdr:colOff>448733</xdr:colOff>
      <xdr:row>24</xdr:row>
      <xdr:rowOff>127128</xdr:rowOff>
    </xdr:to>
    <xdr:cxnSp macro="">
      <xdr:nvCxnSpPr>
        <xdr:cNvPr id="142" name="Straight Connector 141">
          <a:extLst>
            <a:ext uri="{FF2B5EF4-FFF2-40B4-BE49-F238E27FC236}">
              <a16:creationId xmlns:a16="http://schemas.microsoft.com/office/drawing/2014/main" id="{6A6FFDCF-5260-62EB-864E-74364E480C39}"/>
            </a:ext>
          </a:extLst>
        </xdr:cNvPr>
        <xdr:cNvCxnSpPr/>
      </xdr:nvCxnSpPr>
      <xdr:spPr>
        <a:xfrm>
          <a:off x="10375705" y="4646775"/>
          <a:ext cx="0" cy="373931"/>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12</xdr:col>
      <xdr:colOff>448733</xdr:colOff>
      <xdr:row>25</xdr:row>
      <xdr:rowOff>59137</xdr:rowOff>
    </xdr:from>
    <xdr:to>
      <xdr:col>12</xdr:col>
      <xdr:colOff>448733</xdr:colOff>
      <xdr:row>27</xdr:row>
      <xdr:rowOff>25270</xdr:rowOff>
    </xdr:to>
    <xdr:cxnSp macro="">
      <xdr:nvCxnSpPr>
        <xdr:cNvPr id="143" name="Straight Connector 142">
          <a:extLst>
            <a:ext uri="{FF2B5EF4-FFF2-40B4-BE49-F238E27FC236}">
              <a16:creationId xmlns:a16="http://schemas.microsoft.com/office/drawing/2014/main" id="{C123C08C-66C6-EF4F-84D2-E0757E0B47DA}"/>
            </a:ext>
          </a:extLst>
        </xdr:cNvPr>
        <xdr:cNvCxnSpPr/>
      </xdr:nvCxnSpPr>
      <xdr:spPr>
        <a:xfrm>
          <a:off x="10375705" y="5156614"/>
          <a:ext cx="0" cy="373931"/>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13</xdr:col>
      <xdr:colOff>417564</xdr:colOff>
      <xdr:row>20</xdr:row>
      <xdr:rowOff>140207</xdr:rowOff>
    </xdr:from>
    <xdr:to>
      <xdr:col>14</xdr:col>
      <xdr:colOff>368073</xdr:colOff>
      <xdr:row>26</xdr:row>
      <xdr:rowOff>190784</xdr:rowOff>
    </xdr:to>
    <xdr:grpSp>
      <xdr:nvGrpSpPr>
        <xdr:cNvPr id="151" name="Group 150">
          <a:extLst>
            <a:ext uri="{FF2B5EF4-FFF2-40B4-BE49-F238E27FC236}">
              <a16:creationId xmlns:a16="http://schemas.microsoft.com/office/drawing/2014/main" id="{DD74264C-FBDE-E415-6629-A0E073BE2D94}"/>
            </a:ext>
          </a:extLst>
        </xdr:cNvPr>
        <xdr:cNvGrpSpPr/>
      </xdr:nvGrpSpPr>
      <xdr:grpSpPr>
        <a:xfrm>
          <a:off x="11240786" y="4091318"/>
          <a:ext cx="783065" cy="1235910"/>
          <a:chOff x="11113524" y="4218189"/>
          <a:chExt cx="777757" cy="1273971"/>
        </a:xfrm>
      </xdr:grpSpPr>
      <xdr:sp macro="" textlink="">
        <xdr:nvSpPr>
          <xdr:cNvPr id="130" name="TextBox 129">
            <a:extLst>
              <a:ext uri="{FF2B5EF4-FFF2-40B4-BE49-F238E27FC236}">
                <a16:creationId xmlns:a16="http://schemas.microsoft.com/office/drawing/2014/main" id="{5835401C-EA27-F841-B86A-83B41CB61C7E}"/>
              </a:ext>
            </a:extLst>
          </xdr:cNvPr>
          <xdr:cNvSpPr txBox="1"/>
        </xdr:nvSpPr>
        <xdr:spPr>
          <a:xfrm>
            <a:off x="11147391" y="4218189"/>
            <a:ext cx="710023" cy="439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solidFill>
                  <a:schemeClr val="bg1">
                    <a:lumMod val="65000"/>
                  </a:schemeClr>
                </a:solidFill>
                <a:latin typeface="Abadi MT Condensed Light" panose="020B0306030101010103" pitchFamily="34" charset="77"/>
              </a:rPr>
              <a:t>Salary</a:t>
            </a:r>
          </a:p>
        </xdr:txBody>
      </xdr:sp>
      <xdr:grpSp>
        <xdr:nvGrpSpPr>
          <xdr:cNvPr id="149" name="Group 148">
            <a:extLst>
              <a:ext uri="{FF2B5EF4-FFF2-40B4-BE49-F238E27FC236}">
                <a16:creationId xmlns:a16="http://schemas.microsoft.com/office/drawing/2014/main" id="{8BDDCC29-DE44-2A2B-819B-6C9E57B3D60F}"/>
              </a:ext>
            </a:extLst>
          </xdr:cNvPr>
          <xdr:cNvGrpSpPr/>
        </xdr:nvGrpSpPr>
        <xdr:grpSpPr>
          <a:xfrm>
            <a:off x="11113524" y="4681211"/>
            <a:ext cx="777757" cy="305058"/>
            <a:chOff x="11113524" y="4646775"/>
            <a:chExt cx="777757" cy="305058"/>
          </a:xfrm>
        </xdr:grpSpPr>
        <xdr:sp macro="" textlink="Pivottables!BD8">
          <xdr:nvSpPr>
            <xdr:cNvPr id="145" name="TextBox 144">
              <a:extLst>
                <a:ext uri="{FF2B5EF4-FFF2-40B4-BE49-F238E27FC236}">
                  <a16:creationId xmlns:a16="http://schemas.microsoft.com/office/drawing/2014/main" id="{02369A61-71AE-3745-AD23-E3F7089D4FF1}"/>
                </a:ext>
              </a:extLst>
            </xdr:cNvPr>
            <xdr:cNvSpPr txBox="1"/>
          </xdr:nvSpPr>
          <xdr:spPr>
            <a:xfrm>
              <a:off x="11113524" y="4646775"/>
              <a:ext cx="777757" cy="176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4893DB3-0AFB-7B4F-AF57-CFEB2865176C}" type="TxLink">
                <a:rPr lang="en-US" sz="1200" b="1">
                  <a:solidFill>
                    <a:srgbClr val="CF5C4A"/>
                  </a:solidFill>
                  <a:latin typeface="Abadi MT Condensed Light" panose="020B0306030101010103" pitchFamily="34" charset="77"/>
                  <a:ea typeface="+mn-ea"/>
                  <a:cs typeface="+mn-cs"/>
                </a:rPr>
                <a:pPr marL="0" indent="0" algn="ctr"/>
                <a:t> ฿9,000 </a:t>
              </a:fld>
              <a:endParaRPr lang="en-GB" sz="1200" b="1">
                <a:solidFill>
                  <a:srgbClr val="CF5C4A"/>
                </a:solidFill>
                <a:latin typeface="Abadi MT Condensed Light" panose="020B0306030101010103" pitchFamily="34" charset="77"/>
                <a:ea typeface="+mn-ea"/>
                <a:cs typeface="+mn-cs"/>
              </a:endParaRPr>
            </a:p>
          </xdr:txBody>
        </xdr:sp>
        <xdr:sp macro="" textlink="">
          <xdr:nvSpPr>
            <xdr:cNvPr id="147" name="TextBox 146">
              <a:extLst>
                <a:ext uri="{FF2B5EF4-FFF2-40B4-BE49-F238E27FC236}">
                  <a16:creationId xmlns:a16="http://schemas.microsoft.com/office/drawing/2014/main" id="{1954C1A9-6EEE-944E-91EE-D5A5ABA0B94F}"/>
                </a:ext>
              </a:extLst>
            </xdr:cNvPr>
            <xdr:cNvSpPr txBox="1"/>
          </xdr:nvSpPr>
          <xdr:spPr>
            <a:xfrm>
              <a:off x="11235438" y="4810776"/>
              <a:ext cx="533928" cy="1410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800" b="1">
                  <a:solidFill>
                    <a:schemeClr val="bg1">
                      <a:lumMod val="65000"/>
                    </a:schemeClr>
                  </a:solidFill>
                  <a:latin typeface="Abadi MT Condensed Light" panose="020B0306030101010103" pitchFamily="34" charset="77"/>
                </a:rPr>
                <a:t>Thai Baht</a:t>
              </a:r>
            </a:p>
          </xdr:txBody>
        </xdr:sp>
      </xdr:grpSp>
      <xdr:grpSp>
        <xdr:nvGrpSpPr>
          <xdr:cNvPr id="150" name="Group 149">
            <a:extLst>
              <a:ext uri="{FF2B5EF4-FFF2-40B4-BE49-F238E27FC236}">
                <a16:creationId xmlns:a16="http://schemas.microsoft.com/office/drawing/2014/main" id="{F40A5EA4-AD3E-44A9-1AD9-BBBDC575D041}"/>
              </a:ext>
            </a:extLst>
          </xdr:cNvPr>
          <xdr:cNvGrpSpPr/>
        </xdr:nvGrpSpPr>
        <xdr:grpSpPr>
          <a:xfrm>
            <a:off x="11113524" y="5194999"/>
            <a:ext cx="777757" cy="297161"/>
            <a:chOff x="11113524" y="5156614"/>
            <a:chExt cx="777757" cy="297161"/>
          </a:xfrm>
        </xdr:grpSpPr>
        <xdr:sp macro="" textlink="Pivottables!BH8">
          <xdr:nvSpPr>
            <xdr:cNvPr id="146" name="TextBox 145">
              <a:extLst>
                <a:ext uri="{FF2B5EF4-FFF2-40B4-BE49-F238E27FC236}">
                  <a16:creationId xmlns:a16="http://schemas.microsoft.com/office/drawing/2014/main" id="{6152F7EC-20B5-FE4C-AF1C-9F19B5E2B841}"/>
                </a:ext>
              </a:extLst>
            </xdr:cNvPr>
            <xdr:cNvSpPr txBox="1"/>
          </xdr:nvSpPr>
          <xdr:spPr>
            <a:xfrm>
              <a:off x="11113524" y="5156614"/>
              <a:ext cx="777757" cy="171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A214BCD-EC4E-B14B-BE8A-089233C7FE56}" type="TxLink">
                <a:rPr lang="en-US" sz="1200" b="1">
                  <a:solidFill>
                    <a:srgbClr val="CF5C4A"/>
                  </a:solidFill>
                  <a:latin typeface="Abadi MT Condensed Light" panose="020B0306030101010103" pitchFamily="34" charset="77"/>
                  <a:ea typeface="+mn-ea"/>
                  <a:cs typeface="+mn-cs"/>
                </a:rPr>
                <a:pPr marL="0" indent="0" algn="ctr"/>
                <a:t> ฿3,100 </a:t>
              </a:fld>
              <a:endParaRPr lang="en-GB" sz="1200" b="1">
                <a:solidFill>
                  <a:srgbClr val="CF5C4A"/>
                </a:solidFill>
                <a:latin typeface="Abadi MT Condensed Light" panose="020B0306030101010103" pitchFamily="34" charset="77"/>
                <a:ea typeface="+mn-ea"/>
                <a:cs typeface="+mn-cs"/>
              </a:endParaRPr>
            </a:p>
          </xdr:txBody>
        </xdr:sp>
        <xdr:sp macro="" textlink="">
          <xdr:nvSpPr>
            <xdr:cNvPr id="148" name="TextBox 147">
              <a:extLst>
                <a:ext uri="{FF2B5EF4-FFF2-40B4-BE49-F238E27FC236}">
                  <a16:creationId xmlns:a16="http://schemas.microsoft.com/office/drawing/2014/main" id="{FAEFDF7D-6872-954A-803C-AA4168AC3DE9}"/>
                </a:ext>
              </a:extLst>
            </xdr:cNvPr>
            <xdr:cNvSpPr txBox="1"/>
          </xdr:nvSpPr>
          <xdr:spPr>
            <a:xfrm>
              <a:off x="11235438" y="5312718"/>
              <a:ext cx="533928" cy="1410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800" b="1">
                  <a:solidFill>
                    <a:schemeClr val="bg1">
                      <a:lumMod val="65000"/>
                    </a:schemeClr>
                  </a:solidFill>
                  <a:latin typeface="Abadi MT Condensed Light" panose="020B0306030101010103" pitchFamily="34" charset="77"/>
                </a:rPr>
                <a:t>Thai Baht</a:t>
              </a:r>
            </a:p>
          </xdr:txBody>
        </xdr:sp>
      </xdr:grpSp>
    </xdr:grpSp>
    <xdr:clientData/>
  </xdr:twoCellAnchor>
  <xdr:twoCellAnchor editAs="absolute">
    <xdr:from>
      <xdr:col>12</xdr:col>
      <xdr:colOff>518487</xdr:colOff>
      <xdr:row>24</xdr:row>
      <xdr:rowOff>192248</xdr:rowOff>
    </xdr:from>
    <xdr:to>
      <xdr:col>15</xdr:col>
      <xdr:colOff>185583</xdr:colOff>
      <xdr:row>24</xdr:row>
      <xdr:rowOff>192248</xdr:rowOff>
    </xdr:to>
    <xdr:cxnSp macro="">
      <xdr:nvCxnSpPr>
        <xdr:cNvPr id="153" name="Straight Connector 152">
          <a:extLst>
            <a:ext uri="{FF2B5EF4-FFF2-40B4-BE49-F238E27FC236}">
              <a16:creationId xmlns:a16="http://schemas.microsoft.com/office/drawing/2014/main" id="{32385E3F-1BB9-75DF-C682-A2E3BADE8216}"/>
            </a:ext>
          </a:extLst>
        </xdr:cNvPr>
        <xdr:cNvCxnSpPr/>
      </xdr:nvCxnSpPr>
      <xdr:spPr>
        <a:xfrm flipV="1">
          <a:off x="10445459" y="5085826"/>
          <a:ext cx="2148840"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10</xdr:col>
      <xdr:colOff>584290</xdr:colOff>
      <xdr:row>22</xdr:row>
      <xdr:rowOff>71019</xdr:rowOff>
    </xdr:from>
    <xdr:to>
      <xdr:col>12</xdr:col>
      <xdr:colOff>312040</xdr:colOff>
      <xdr:row>25</xdr:row>
      <xdr:rowOff>18345</xdr:rowOff>
    </xdr:to>
    <xdr:graphicFrame macro="">
      <xdr:nvGraphicFramePr>
        <xdr:cNvPr id="154" name="Chart 153">
          <a:extLst>
            <a:ext uri="{FF2B5EF4-FFF2-40B4-BE49-F238E27FC236}">
              <a16:creationId xmlns:a16="http://schemas.microsoft.com/office/drawing/2014/main" id="{D14F833F-3971-6945-8257-397ECE7990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10</xdr:col>
      <xdr:colOff>583293</xdr:colOff>
      <xdr:row>24</xdr:row>
      <xdr:rowOff>163782</xdr:rowOff>
    </xdr:from>
    <xdr:to>
      <xdr:col>12</xdr:col>
      <xdr:colOff>313037</xdr:colOff>
      <xdr:row>27</xdr:row>
      <xdr:rowOff>115248</xdr:rowOff>
    </xdr:to>
    <xdr:graphicFrame macro="">
      <xdr:nvGraphicFramePr>
        <xdr:cNvPr id="155" name="Chart 154">
          <a:extLst>
            <a:ext uri="{FF2B5EF4-FFF2-40B4-BE49-F238E27FC236}">
              <a16:creationId xmlns:a16="http://schemas.microsoft.com/office/drawing/2014/main" id="{F8BA3360-67E6-E14D-8596-770747F82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633589</xdr:colOff>
      <xdr:row>42</xdr:row>
      <xdr:rowOff>129383</xdr:rowOff>
    </xdr:from>
    <xdr:to>
      <xdr:col>10</xdr:col>
      <xdr:colOff>671689</xdr:colOff>
      <xdr:row>43</xdr:row>
      <xdr:rowOff>22138</xdr:rowOff>
    </xdr:to>
    <xdr:sp macro="" textlink="">
      <xdr:nvSpPr>
        <xdr:cNvPr id="128" name="Rectangle 127">
          <a:extLst>
            <a:ext uri="{FF2B5EF4-FFF2-40B4-BE49-F238E27FC236}">
              <a16:creationId xmlns:a16="http://schemas.microsoft.com/office/drawing/2014/main" id="{F05B1FEE-82C9-E78A-6DB5-18EC88D39CFF}"/>
            </a:ext>
          </a:extLst>
        </xdr:cNvPr>
        <xdr:cNvSpPr/>
      </xdr:nvSpPr>
      <xdr:spPr>
        <a:xfrm>
          <a:off x="2286485" y="7411980"/>
          <a:ext cx="10816040" cy="97471"/>
        </a:xfrm>
        <a:prstGeom prst="rect">
          <a:avLst/>
        </a:prstGeom>
        <a:solidFill>
          <a:srgbClr val="FCF9F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0</xdr:col>
      <xdr:colOff>330199</xdr:colOff>
      <xdr:row>1</xdr:row>
      <xdr:rowOff>94749</xdr:rowOff>
    </xdr:from>
    <xdr:to>
      <xdr:col>14</xdr:col>
      <xdr:colOff>786659</xdr:colOff>
      <xdr:row>43</xdr:row>
      <xdr:rowOff>113105</xdr:rowOff>
    </xdr:to>
    <xdr:grpSp>
      <xdr:nvGrpSpPr>
        <xdr:cNvPr id="2" name="Group 1">
          <a:extLst>
            <a:ext uri="{FF2B5EF4-FFF2-40B4-BE49-F238E27FC236}">
              <a16:creationId xmlns:a16="http://schemas.microsoft.com/office/drawing/2014/main" id="{3D91AD7F-3907-8A4A-8D1D-304CE671A7B3}"/>
            </a:ext>
          </a:extLst>
        </xdr:cNvPr>
        <xdr:cNvGrpSpPr/>
      </xdr:nvGrpSpPr>
      <xdr:grpSpPr>
        <a:xfrm>
          <a:off x="330199" y="292305"/>
          <a:ext cx="16246793" cy="7271467"/>
          <a:chOff x="330199" y="297877"/>
          <a:chExt cx="16270766" cy="7505004"/>
        </a:xfrm>
      </xdr:grpSpPr>
      <xdr:grpSp>
        <xdr:nvGrpSpPr>
          <xdr:cNvPr id="3" name="Group 2">
            <a:extLst>
              <a:ext uri="{FF2B5EF4-FFF2-40B4-BE49-F238E27FC236}">
                <a16:creationId xmlns:a16="http://schemas.microsoft.com/office/drawing/2014/main" id="{F99106CB-1F85-CF4A-B531-B5B6A7FE3281}"/>
              </a:ext>
            </a:extLst>
          </xdr:cNvPr>
          <xdr:cNvGrpSpPr/>
        </xdr:nvGrpSpPr>
        <xdr:grpSpPr>
          <a:xfrm>
            <a:off x="330199" y="304801"/>
            <a:ext cx="2020149" cy="7498080"/>
            <a:chOff x="330199" y="310777"/>
            <a:chExt cx="2004211" cy="7719210"/>
          </a:xfrm>
        </xdr:grpSpPr>
        <xdr:sp macro="" textlink="">
          <xdr:nvSpPr>
            <xdr:cNvPr id="10" name="Round Same-side Corner of Rectangle 9">
              <a:extLst>
                <a:ext uri="{FF2B5EF4-FFF2-40B4-BE49-F238E27FC236}">
                  <a16:creationId xmlns:a16="http://schemas.microsoft.com/office/drawing/2014/main" id="{08016D99-2DC1-F7B2-81F5-F869C87677DD}"/>
                </a:ext>
              </a:extLst>
            </xdr:cNvPr>
            <xdr:cNvSpPr/>
          </xdr:nvSpPr>
          <xdr:spPr>
            <a:xfrm rot="16200000">
              <a:off x="-2527301" y="3168277"/>
              <a:ext cx="7719210" cy="2004209"/>
            </a:xfrm>
            <a:prstGeom prst="round2SameRect">
              <a:avLst>
                <a:gd name="adj1" fmla="val 31482"/>
                <a:gd name="adj2" fmla="val 0"/>
              </a:avLst>
            </a:prstGeom>
            <a:solidFill>
              <a:srgbClr val="EFEFF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 name="Round Same-side Corner of Rectangle 10">
              <a:extLst>
                <a:ext uri="{FF2B5EF4-FFF2-40B4-BE49-F238E27FC236}">
                  <a16:creationId xmlns:a16="http://schemas.microsoft.com/office/drawing/2014/main" id="{FFC173F2-5FB2-0D40-05E2-F1AB4E813A4B}"/>
                </a:ext>
              </a:extLst>
            </xdr:cNvPr>
            <xdr:cNvSpPr/>
          </xdr:nvSpPr>
          <xdr:spPr>
            <a:xfrm rot="16200000">
              <a:off x="-2386949" y="3210227"/>
              <a:ext cx="7530178" cy="1912540"/>
            </a:xfrm>
            <a:prstGeom prst="round2SameRect">
              <a:avLst>
                <a:gd name="adj1" fmla="val 31482"/>
                <a:gd name="adj2" fmla="val 0"/>
              </a:avLst>
            </a:prstGeom>
            <a:solidFill>
              <a:srgbClr val="FAFA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4" name="Rectangle 3">
            <a:extLst>
              <a:ext uri="{FF2B5EF4-FFF2-40B4-BE49-F238E27FC236}">
                <a16:creationId xmlns:a16="http://schemas.microsoft.com/office/drawing/2014/main" id="{8DAFBA04-C6A3-2BB9-6904-CAB0D89EE735}"/>
              </a:ext>
            </a:extLst>
          </xdr:cNvPr>
          <xdr:cNvSpPr/>
        </xdr:nvSpPr>
        <xdr:spPr>
          <a:xfrm>
            <a:off x="2350638" y="304615"/>
            <a:ext cx="10844953" cy="126481"/>
          </a:xfrm>
          <a:prstGeom prst="rect">
            <a:avLst/>
          </a:prstGeom>
          <a:solidFill>
            <a:srgbClr val="EEEF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 name="Round Same-side Corner of Rectangle 4">
            <a:extLst>
              <a:ext uri="{FF2B5EF4-FFF2-40B4-BE49-F238E27FC236}">
                <a16:creationId xmlns:a16="http://schemas.microsoft.com/office/drawing/2014/main" id="{B0290F80-EFA5-3674-65C6-1C8C6AF85381}"/>
              </a:ext>
            </a:extLst>
          </xdr:cNvPr>
          <xdr:cNvSpPr/>
        </xdr:nvSpPr>
        <xdr:spPr>
          <a:xfrm rot="5400000" flipH="1">
            <a:off x="11116599" y="2313402"/>
            <a:ext cx="7499892" cy="3468841"/>
          </a:xfrm>
          <a:prstGeom prst="round2SameRect">
            <a:avLst>
              <a:gd name="adj1" fmla="val 21651"/>
              <a:gd name="adj2" fmla="val 0"/>
            </a:avLst>
          </a:prstGeom>
          <a:solidFill>
            <a:srgbClr val="EFEFF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9" name="Round Same-side Corner of Rectangle 8">
            <a:extLst>
              <a:ext uri="{FF2B5EF4-FFF2-40B4-BE49-F238E27FC236}">
                <a16:creationId xmlns:a16="http://schemas.microsoft.com/office/drawing/2014/main" id="{8B3756AC-2340-84D2-A37F-064EEEB2D725}"/>
              </a:ext>
            </a:extLst>
          </xdr:cNvPr>
          <xdr:cNvSpPr/>
        </xdr:nvSpPr>
        <xdr:spPr>
          <a:xfrm rot="5400000" flipH="1">
            <a:off x="11151404" y="2361232"/>
            <a:ext cx="7311708" cy="3383971"/>
          </a:xfrm>
          <a:prstGeom prst="round2SameRect">
            <a:avLst>
              <a:gd name="adj1" fmla="val 21628"/>
              <a:gd name="adj2" fmla="val 0"/>
            </a:avLst>
          </a:prstGeom>
          <a:solidFill>
            <a:srgbClr val="FAFA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 name="Rectangle 5">
            <a:extLst>
              <a:ext uri="{FF2B5EF4-FFF2-40B4-BE49-F238E27FC236}">
                <a16:creationId xmlns:a16="http://schemas.microsoft.com/office/drawing/2014/main" id="{DFD7D469-9C8F-FB3B-67DD-AE40F6EB2C1A}"/>
              </a:ext>
            </a:extLst>
          </xdr:cNvPr>
          <xdr:cNvSpPr/>
        </xdr:nvSpPr>
        <xdr:spPr>
          <a:xfrm>
            <a:off x="2350638" y="395432"/>
            <a:ext cx="10844953" cy="2555503"/>
          </a:xfrm>
          <a:prstGeom prst="rect">
            <a:avLst/>
          </a:prstGeom>
          <a:gradFill flip="none" rotWithShape="1">
            <a:gsLst>
              <a:gs pos="1000">
                <a:srgbClr val="20375A"/>
              </a:gs>
              <a:gs pos="50000">
                <a:srgbClr val="152031"/>
              </a:gs>
              <a:gs pos="99000">
                <a:srgbClr val="20375A"/>
              </a:gs>
            </a:gsLst>
            <a:lin ang="1320000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7" name="Rectangle 6">
            <a:extLst>
              <a:ext uri="{FF2B5EF4-FFF2-40B4-BE49-F238E27FC236}">
                <a16:creationId xmlns:a16="http://schemas.microsoft.com/office/drawing/2014/main" id="{58BEB287-7FED-CD73-0082-399A432AB65C}"/>
              </a:ext>
            </a:extLst>
          </xdr:cNvPr>
          <xdr:cNvSpPr/>
        </xdr:nvSpPr>
        <xdr:spPr>
          <a:xfrm>
            <a:off x="2349111" y="7709842"/>
            <a:ext cx="10844953" cy="91211"/>
          </a:xfrm>
          <a:prstGeom prst="rect">
            <a:avLst/>
          </a:prstGeom>
          <a:solidFill>
            <a:srgbClr val="EEEF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editAs="absolute">
    <xdr:from>
      <xdr:col>1</xdr:col>
      <xdr:colOff>43069</xdr:colOff>
      <xdr:row>3</xdr:row>
      <xdr:rowOff>165652</xdr:rowOff>
    </xdr:from>
    <xdr:to>
      <xdr:col>2</xdr:col>
      <xdr:colOff>208722</xdr:colOff>
      <xdr:row>9</xdr:row>
      <xdr:rowOff>55218</xdr:rowOff>
    </xdr:to>
    <xdr:sp macro="" textlink="">
      <xdr:nvSpPr>
        <xdr:cNvPr id="12" name="TextBox 11">
          <a:extLst>
            <a:ext uri="{FF2B5EF4-FFF2-40B4-BE49-F238E27FC236}">
              <a16:creationId xmlns:a16="http://schemas.microsoft.com/office/drawing/2014/main" id="{EED0ACE4-5FB7-5541-BAEC-7354A2FAF44E}"/>
            </a:ext>
          </a:extLst>
        </xdr:cNvPr>
        <xdr:cNvSpPr txBox="1"/>
      </xdr:nvSpPr>
      <xdr:spPr>
        <a:xfrm>
          <a:off x="868569" y="775252"/>
          <a:ext cx="991153" cy="1108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8000" b="1">
              <a:solidFill>
                <a:srgbClr val="E8E8E8"/>
              </a:solidFill>
              <a:latin typeface="Arial" panose="020B0604020202020204" pitchFamily="34" charset="0"/>
              <a:cs typeface="Arial" panose="020B0604020202020204" pitchFamily="34" charset="0"/>
            </a:rPr>
            <a:t>G</a:t>
          </a:r>
        </a:p>
      </xdr:txBody>
    </xdr:sp>
    <xdr:clientData/>
  </xdr:twoCellAnchor>
  <xdr:twoCellAnchor editAs="absolute">
    <xdr:from>
      <xdr:col>0</xdr:col>
      <xdr:colOff>606287</xdr:colOff>
      <xdr:row>10</xdr:row>
      <xdr:rowOff>4032</xdr:rowOff>
    </xdr:from>
    <xdr:to>
      <xdr:col>2</xdr:col>
      <xdr:colOff>473765</xdr:colOff>
      <xdr:row>11</xdr:row>
      <xdr:rowOff>114467</xdr:rowOff>
    </xdr:to>
    <xdr:sp macro="" textlink="">
      <xdr:nvSpPr>
        <xdr:cNvPr id="14" name="TextBox 13">
          <a:hlinkClick xmlns:r="http://schemas.openxmlformats.org/officeDocument/2006/relationships" r:id="rId1"/>
          <a:extLst>
            <a:ext uri="{FF2B5EF4-FFF2-40B4-BE49-F238E27FC236}">
              <a16:creationId xmlns:a16="http://schemas.microsoft.com/office/drawing/2014/main" id="{8BB17D1F-42F3-D043-8627-131A09443B62}"/>
            </a:ext>
          </a:extLst>
        </xdr:cNvPr>
        <xdr:cNvSpPr txBox="1"/>
      </xdr:nvSpPr>
      <xdr:spPr>
        <a:xfrm>
          <a:off x="606287" y="2036032"/>
          <a:ext cx="1518478" cy="313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solidFill>
                <a:srgbClr val="48515F"/>
              </a:solidFill>
              <a:latin typeface="Abadi MT Condensed Light" panose="020B0306030101010103" pitchFamily="34" charset="77"/>
            </a:rPr>
            <a:t>Dashboard</a:t>
          </a:r>
        </a:p>
      </xdr:txBody>
    </xdr:sp>
    <xdr:clientData/>
  </xdr:twoCellAnchor>
  <xdr:twoCellAnchor editAs="absolute">
    <xdr:from>
      <xdr:col>0</xdr:col>
      <xdr:colOff>606287</xdr:colOff>
      <xdr:row>12</xdr:row>
      <xdr:rowOff>10835</xdr:rowOff>
    </xdr:from>
    <xdr:to>
      <xdr:col>2</xdr:col>
      <xdr:colOff>473765</xdr:colOff>
      <xdr:row>14</xdr:row>
      <xdr:rowOff>24749</xdr:rowOff>
    </xdr:to>
    <xdr:grpSp>
      <xdr:nvGrpSpPr>
        <xdr:cNvPr id="127" name="Group 126">
          <a:extLst>
            <a:ext uri="{FF2B5EF4-FFF2-40B4-BE49-F238E27FC236}">
              <a16:creationId xmlns:a16="http://schemas.microsoft.com/office/drawing/2014/main" id="{850442D9-CF02-A86D-45A1-E7C86AB30E4F}"/>
            </a:ext>
          </a:extLst>
        </xdr:cNvPr>
        <xdr:cNvGrpSpPr/>
      </xdr:nvGrpSpPr>
      <xdr:grpSpPr>
        <a:xfrm>
          <a:off x="606287" y="2381502"/>
          <a:ext cx="1532589" cy="409025"/>
          <a:chOff x="606287" y="2407061"/>
          <a:chExt cx="1512887" cy="413285"/>
        </a:xfrm>
      </xdr:grpSpPr>
      <xdr:sp macro="" textlink="">
        <xdr:nvSpPr>
          <xdr:cNvPr id="13" name="Rounded Rectangle 12">
            <a:extLst>
              <a:ext uri="{FF2B5EF4-FFF2-40B4-BE49-F238E27FC236}">
                <a16:creationId xmlns:a16="http://schemas.microsoft.com/office/drawing/2014/main" id="{26BA114E-89A2-5241-BA27-F7B77EB54479}"/>
              </a:ext>
            </a:extLst>
          </xdr:cNvPr>
          <xdr:cNvSpPr/>
        </xdr:nvSpPr>
        <xdr:spPr>
          <a:xfrm>
            <a:off x="682487" y="2407061"/>
            <a:ext cx="1360487" cy="413285"/>
          </a:xfrm>
          <a:prstGeom prst="roundRect">
            <a:avLst/>
          </a:prstGeom>
          <a:solidFill>
            <a:schemeClr val="bg1">
              <a:lumMod val="95000"/>
              <a:alpha val="7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TextBox 14">
            <a:extLst>
              <a:ext uri="{FF2B5EF4-FFF2-40B4-BE49-F238E27FC236}">
                <a16:creationId xmlns:a16="http://schemas.microsoft.com/office/drawing/2014/main" id="{35D9C51B-585D-C34B-88C9-3713C1012C59}"/>
              </a:ext>
            </a:extLst>
          </xdr:cNvPr>
          <xdr:cNvSpPr txBox="1"/>
        </xdr:nvSpPr>
        <xdr:spPr>
          <a:xfrm>
            <a:off x="606287" y="2458643"/>
            <a:ext cx="1512887" cy="310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solidFill>
                  <a:schemeClr val="bg1">
                    <a:lumMod val="65000"/>
                  </a:schemeClr>
                </a:solidFill>
                <a:latin typeface="Abadi MT Condensed Light" panose="020B0306030101010103" pitchFamily="34" charset="77"/>
              </a:rPr>
              <a:t>Schedule</a:t>
            </a:r>
          </a:p>
        </xdr:txBody>
      </xdr:sp>
    </xdr:grpSp>
    <xdr:clientData/>
  </xdr:twoCellAnchor>
  <xdr:twoCellAnchor editAs="absolute">
    <xdr:from>
      <xdr:col>0</xdr:col>
      <xdr:colOff>422817</xdr:colOff>
      <xdr:row>12</xdr:row>
      <xdr:rowOff>82789</xdr:rowOff>
    </xdr:from>
    <xdr:to>
      <xdr:col>0</xdr:col>
      <xdr:colOff>587902</xdr:colOff>
      <xdr:row>13</xdr:row>
      <xdr:rowOff>152480</xdr:rowOff>
    </xdr:to>
    <xdr:sp macro="" textlink="">
      <xdr:nvSpPr>
        <xdr:cNvPr id="16" name="Round Same-side Corner of Rectangle 15">
          <a:extLst>
            <a:ext uri="{FF2B5EF4-FFF2-40B4-BE49-F238E27FC236}">
              <a16:creationId xmlns:a16="http://schemas.microsoft.com/office/drawing/2014/main" id="{4746BA5E-6572-574E-87C7-BECBF71039BE}"/>
            </a:ext>
          </a:extLst>
        </xdr:cNvPr>
        <xdr:cNvSpPr/>
      </xdr:nvSpPr>
      <xdr:spPr>
        <a:xfrm rot="5400000">
          <a:off x="370671" y="2531161"/>
          <a:ext cx="269377" cy="165085"/>
        </a:xfrm>
        <a:prstGeom prst="round2SameRect">
          <a:avLst>
            <a:gd name="adj1" fmla="val 43785"/>
            <a:gd name="adj2" fmla="val 0"/>
          </a:avLst>
        </a:prstGeom>
        <a:solidFill>
          <a:srgbClr val="CF5C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2</xdr:col>
      <xdr:colOff>809486</xdr:colOff>
      <xdr:row>2</xdr:row>
      <xdr:rowOff>69123</xdr:rowOff>
    </xdr:from>
    <xdr:to>
      <xdr:col>6</xdr:col>
      <xdr:colOff>1241538</xdr:colOff>
      <xdr:row>5</xdr:row>
      <xdr:rowOff>186266</xdr:rowOff>
    </xdr:to>
    <xdr:sp macro="" textlink="">
      <xdr:nvSpPr>
        <xdr:cNvPr id="17" name="TextBox 16">
          <a:extLst>
            <a:ext uri="{FF2B5EF4-FFF2-40B4-BE49-F238E27FC236}">
              <a16:creationId xmlns:a16="http://schemas.microsoft.com/office/drawing/2014/main" id="{36EC533F-02F4-F345-9C9D-400063C281B3}"/>
            </a:ext>
          </a:extLst>
        </xdr:cNvPr>
        <xdr:cNvSpPr txBox="1"/>
      </xdr:nvSpPr>
      <xdr:spPr>
        <a:xfrm>
          <a:off x="2460486" y="475523"/>
          <a:ext cx="4054613" cy="726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800" b="1">
              <a:solidFill>
                <a:schemeClr val="bg1"/>
              </a:solidFill>
              <a:latin typeface="Abadi MT Condensed Light" panose="020B0306030101010103" pitchFamily="34" charset="77"/>
            </a:rPr>
            <a:t>Fleet Management Transportation &amp; Logistics Dashboard </a:t>
          </a:r>
          <a:r>
            <a:rPr lang="en-GB" sz="1200" b="1">
              <a:solidFill>
                <a:schemeClr val="bg1"/>
              </a:solidFill>
              <a:latin typeface="Abadi MT Condensed Light" panose="020B0306030101010103" pitchFamily="34" charset="77"/>
            </a:rPr>
            <a:t>2022</a:t>
          </a:r>
        </a:p>
      </xdr:txBody>
    </xdr:sp>
    <xdr:clientData/>
  </xdr:twoCellAnchor>
  <xdr:twoCellAnchor editAs="absolute">
    <xdr:from>
      <xdr:col>2</xdr:col>
      <xdr:colOff>809485</xdr:colOff>
      <xdr:row>7</xdr:row>
      <xdr:rowOff>740</xdr:rowOff>
    </xdr:from>
    <xdr:to>
      <xdr:col>5</xdr:col>
      <xdr:colOff>612047</xdr:colOff>
      <xdr:row>9</xdr:row>
      <xdr:rowOff>25400</xdr:rowOff>
    </xdr:to>
    <xdr:sp macro="" textlink="">
      <xdr:nvSpPr>
        <xdr:cNvPr id="18" name="TextBox 17">
          <a:extLst>
            <a:ext uri="{FF2B5EF4-FFF2-40B4-BE49-F238E27FC236}">
              <a16:creationId xmlns:a16="http://schemas.microsoft.com/office/drawing/2014/main" id="{2706A61A-49F9-DE48-AC75-D7E2B67BBD54}"/>
            </a:ext>
          </a:extLst>
        </xdr:cNvPr>
        <xdr:cNvSpPr txBox="1"/>
      </xdr:nvSpPr>
      <xdr:spPr>
        <a:xfrm>
          <a:off x="2462015" y="1389618"/>
          <a:ext cx="1638707" cy="426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a:solidFill>
                <a:schemeClr val="bg1"/>
              </a:solidFill>
              <a:latin typeface="Abadi MT Condensed Light" panose="020B0306030101010103" pitchFamily="34" charset="77"/>
            </a:rPr>
            <a:t>Trips Schedule</a:t>
          </a:r>
        </a:p>
      </xdr:txBody>
    </xdr:sp>
    <xdr:clientData/>
  </xdr:twoCellAnchor>
  <xdr:twoCellAnchor editAs="absolute">
    <xdr:from>
      <xdr:col>9</xdr:col>
      <xdr:colOff>279825</xdr:colOff>
      <xdr:row>2</xdr:row>
      <xdr:rowOff>54304</xdr:rowOff>
    </xdr:from>
    <xdr:to>
      <xdr:col>11</xdr:col>
      <xdr:colOff>782843</xdr:colOff>
      <xdr:row>13</xdr:row>
      <xdr:rowOff>25404</xdr:rowOff>
    </xdr:to>
    <xdr:grpSp>
      <xdr:nvGrpSpPr>
        <xdr:cNvPr id="19" name="Group 18">
          <a:extLst>
            <a:ext uri="{FF2B5EF4-FFF2-40B4-BE49-F238E27FC236}">
              <a16:creationId xmlns:a16="http://schemas.microsoft.com/office/drawing/2014/main" id="{58CB086D-0DC1-DB4A-87B9-A32AC2935EBD}"/>
            </a:ext>
          </a:extLst>
        </xdr:cNvPr>
        <xdr:cNvGrpSpPr/>
      </xdr:nvGrpSpPr>
      <xdr:grpSpPr>
        <a:xfrm>
          <a:off x="10947825" y="449415"/>
          <a:ext cx="3127685" cy="2144211"/>
          <a:chOff x="10974551" y="460704"/>
          <a:chExt cx="3129164" cy="2206300"/>
        </a:xfrm>
      </xdr:grpSpPr>
      <xdr:pic>
        <xdr:nvPicPr>
          <xdr:cNvPr id="20" name="Picture 19">
            <a:extLst>
              <a:ext uri="{FF2B5EF4-FFF2-40B4-BE49-F238E27FC236}">
                <a16:creationId xmlns:a16="http://schemas.microsoft.com/office/drawing/2014/main" id="{6E648DE3-8FDA-9890-7A48-13A971E3BF98}"/>
              </a:ext>
            </a:extLst>
          </xdr:cNvPr>
          <xdr:cNvPicPr>
            <a:picLocks noChangeAspect="1"/>
          </xdr:cNvPicPr>
        </xdr:nvPicPr>
        <xdr:blipFill>
          <a:blip xmlns:r="http://schemas.openxmlformats.org/officeDocument/2006/relationships" r:embed="rId2"/>
          <a:stretch>
            <a:fillRect/>
          </a:stretch>
        </xdr:blipFill>
        <xdr:spPr>
          <a:xfrm>
            <a:off x="10974551" y="460704"/>
            <a:ext cx="3129164" cy="2206300"/>
          </a:xfrm>
          <a:prstGeom prst="rect">
            <a:avLst/>
          </a:prstGeom>
        </xdr:spPr>
      </xdr:pic>
      <xdr:sp macro="" textlink="">
        <xdr:nvSpPr>
          <xdr:cNvPr id="21" name="Oval 20">
            <a:extLst>
              <a:ext uri="{FF2B5EF4-FFF2-40B4-BE49-F238E27FC236}">
                <a16:creationId xmlns:a16="http://schemas.microsoft.com/office/drawing/2014/main" id="{0C9637EE-D819-D183-B906-C7BAF218C140}"/>
              </a:ext>
            </a:extLst>
          </xdr:cNvPr>
          <xdr:cNvSpPr/>
        </xdr:nvSpPr>
        <xdr:spPr>
          <a:xfrm>
            <a:off x="12152445" y="2152256"/>
            <a:ext cx="64008" cy="64008"/>
          </a:xfrm>
          <a:prstGeom prst="ellipse">
            <a:avLst/>
          </a:prstGeom>
          <a:solidFill>
            <a:srgbClr val="ECCD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2" name="TextBox 21">
            <a:extLst>
              <a:ext uri="{FF2B5EF4-FFF2-40B4-BE49-F238E27FC236}">
                <a16:creationId xmlns:a16="http://schemas.microsoft.com/office/drawing/2014/main" id="{DE06755D-C419-0375-7FA8-952E864F2587}"/>
              </a:ext>
            </a:extLst>
          </xdr:cNvPr>
          <xdr:cNvSpPr txBox="1"/>
        </xdr:nvSpPr>
        <xdr:spPr>
          <a:xfrm>
            <a:off x="11330671" y="1603424"/>
            <a:ext cx="944425" cy="293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50" b="1">
                <a:solidFill>
                  <a:schemeClr val="bg1"/>
                </a:solidFill>
                <a:latin typeface="Abadi MT Condensed Light" panose="020B0306030101010103" pitchFamily="34" charset="77"/>
              </a:rPr>
              <a:t>Sado, Thailand</a:t>
            </a:r>
          </a:p>
        </xdr:txBody>
      </xdr:sp>
      <xdr:pic>
        <xdr:nvPicPr>
          <xdr:cNvPr id="23" name="Picture 22" descr="Flag of Thailand - Wikipedia">
            <a:extLst>
              <a:ext uri="{FF2B5EF4-FFF2-40B4-BE49-F238E27FC236}">
                <a16:creationId xmlns:a16="http://schemas.microsoft.com/office/drawing/2014/main" id="{AF906978-879E-49C5-F1FA-A801C10006C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11416246" y="1544464"/>
            <a:ext cx="147137" cy="97662"/>
          </a:xfrm>
          <a:prstGeom prst="rect">
            <a:avLst/>
          </a:prstGeom>
        </xdr:spPr>
      </xdr:pic>
    </xdr:grpSp>
    <xdr:clientData/>
  </xdr:twoCellAnchor>
  <xdr:twoCellAnchor editAs="absolute">
    <xdr:from>
      <xdr:col>11</xdr:col>
      <xdr:colOff>55783</xdr:colOff>
      <xdr:row>3</xdr:row>
      <xdr:rowOff>101601</xdr:rowOff>
    </xdr:from>
    <xdr:to>
      <xdr:col>14</xdr:col>
      <xdr:colOff>337215</xdr:colOff>
      <xdr:row>9</xdr:row>
      <xdr:rowOff>52833</xdr:rowOff>
    </xdr:to>
    <xdr:sp macro="" textlink="">
      <xdr:nvSpPr>
        <xdr:cNvPr id="30" name="Rounded Rectangle 29">
          <a:extLst>
            <a:ext uri="{FF2B5EF4-FFF2-40B4-BE49-F238E27FC236}">
              <a16:creationId xmlns:a16="http://schemas.microsoft.com/office/drawing/2014/main" id="{AED9EB66-27CA-9349-B63F-88898E71BA1E}"/>
            </a:ext>
          </a:extLst>
        </xdr:cNvPr>
        <xdr:cNvSpPr/>
      </xdr:nvSpPr>
      <xdr:spPr>
        <a:xfrm>
          <a:off x="13309687" y="711201"/>
          <a:ext cx="2757932" cy="1170432"/>
        </a:xfrm>
        <a:prstGeom prst="roundRect">
          <a:avLst/>
        </a:prstGeom>
        <a:solidFill>
          <a:srgbClr val="FAF4D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11</xdr:col>
      <xdr:colOff>197168</xdr:colOff>
      <xdr:row>4</xdr:row>
      <xdr:rowOff>74735</xdr:rowOff>
    </xdr:from>
    <xdr:to>
      <xdr:col>13</xdr:col>
      <xdr:colOff>64646</xdr:colOff>
      <xdr:row>7</xdr:row>
      <xdr:rowOff>54506</xdr:rowOff>
    </xdr:to>
    <xdr:grpSp>
      <xdr:nvGrpSpPr>
        <xdr:cNvPr id="31" name="Group 30">
          <a:extLst>
            <a:ext uri="{FF2B5EF4-FFF2-40B4-BE49-F238E27FC236}">
              <a16:creationId xmlns:a16="http://schemas.microsoft.com/office/drawing/2014/main" id="{71487089-8E06-5D42-BC2D-F6E5BE072403}"/>
            </a:ext>
          </a:extLst>
        </xdr:cNvPr>
        <xdr:cNvGrpSpPr/>
      </xdr:nvGrpSpPr>
      <xdr:grpSpPr>
        <a:xfrm>
          <a:off x="13489835" y="864957"/>
          <a:ext cx="1532589" cy="572438"/>
          <a:chOff x="13469108" y="886333"/>
          <a:chExt cx="1520732" cy="588469"/>
        </a:xfrm>
      </xdr:grpSpPr>
      <xdr:sp macro="" textlink="">
        <xdr:nvSpPr>
          <xdr:cNvPr id="32" name="TextBox 31">
            <a:extLst>
              <a:ext uri="{FF2B5EF4-FFF2-40B4-BE49-F238E27FC236}">
                <a16:creationId xmlns:a16="http://schemas.microsoft.com/office/drawing/2014/main" id="{EB8B10A2-578C-02DD-8490-098875FEBA71}"/>
              </a:ext>
            </a:extLst>
          </xdr:cNvPr>
          <xdr:cNvSpPr txBox="1"/>
        </xdr:nvSpPr>
        <xdr:spPr>
          <a:xfrm>
            <a:off x="13469108" y="886333"/>
            <a:ext cx="1520732" cy="31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solidFill>
                  <a:srgbClr val="48515F"/>
                </a:solidFill>
                <a:latin typeface="Abadi MT Condensed Light" panose="020B0306030101010103" pitchFamily="34" charset="77"/>
              </a:rPr>
              <a:t>Total Trips</a:t>
            </a:r>
          </a:p>
        </xdr:txBody>
      </xdr:sp>
      <xdr:sp macro="" textlink="Pivottables!BW4">
        <xdr:nvSpPr>
          <xdr:cNvPr id="33" name="TextBox 32">
            <a:extLst>
              <a:ext uri="{FF2B5EF4-FFF2-40B4-BE49-F238E27FC236}">
                <a16:creationId xmlns:a16="http://schemas.microsoft.com/office/drawing/2014/main" id="{D3D9D72D-6A52-E192-1AAE-058091880826}"/>
              </a:ext>
            </a:extLst>
          </xdr:cNvPr>
          <xdr:cNvSpPr txBox="1"/>
        </xdr:nvSpPr>
        <xdr:spPr>
          <a:xfrm>
            <a:off x="13916105" y="1155061"/>
            <a:ext cx="626739" cy="319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C8D5A2-CF77-EB42-956B-AE98BBAC3AFB}" type="TxLink">
              <a:rPr lang="en-US" sz="2000" b="1">
                <a:solidFill>
                  <a:srgbClr val="48515F"/>
                </a:solidFill>
                <a:latin typeface="Abadi MT Condensed Light" panose="020B0306030101010103" pitchFamily="34" charset="77"/>
                <a:ea typeface="+mn-ea"/>
                <a:cs typeface="+mn-cs"/>
              </a:rPr>
              <a:pPr marL="0" indent="0" algn="ctr"/>
              <a:t>24</a:t>
            </a:fld>
            <a:endParaRPr lang="en-GB" sz="2000" b="1">
              <a:solidFill>
                <a:srgbClr val="48515F"/>
              </a:solidFill>
              <a:latin typeface="Abadi MT Condensed Light" panose="020B0306030101010103" pitchFamily="34" charset="77"/>
              <a:ea typeface="+mn-ea"/>
              <a:cs typeface="+mn-cs"/>
            </a:endParaRPr>
          </a:p>
        </xdr:txBody>
      </xdr:sp>
    </xdr:grpSp>
    <xdr:clientData/>
  </xdr:twoCellAnchor>
  <xdr:twoCellAnchor editAs="absolute">
    <xdr:from>
      <xdr:col>11</xdr:col>
      <xdr:colOff>109095</xdr:colOff>
      <xdr:row>7</xdr:row>
      <xdr:rowOff>97579</xdr:rowOff>
    </xdr:from>
    <xdr:to>
      <xdr:col>13</xdr:col>
      <xdr:colOff>540250</xdr:colOff>
      <xdr:row>9</xdr:row>
      <xdr:rowOff>11521</xdr:rowOff>
    </xdr:to>
    <xdr:grpSp>
      <xdr:nvGrpSpPr>
        <xdr:cNvPr id="34" name="Group 33">
          <a:extLst>
            <a:ext uri="{FF2B5EF4-FFF2-40B4-BE49-F238E27FC236}">
              <a16:creationId xmlns:a16="http://schemas.microsoft.com/office/drawing/2014/main" id="{A9858F5C-44CE-7C4E-ADC4-5AE2A6ECBC52}"/>
            </a:ext>
          </a:extLst>
        </xdr:cNvPr>
        <xdr:cNvGrpSpPr/>
      </xdr:nvGrpSpPr>
      <xdr:grpSpPr>
        <a:xfrm>
          <a:off x="13401762" y="1480468"/>
          <a:ext cx="2096266" cy="309053"/>
          <a:chOff x="13381035" y="1517875"/>
          <a:chExt cx="2084409" cy="319741"/>
        </a:xfrm>
      </xdr:grpSpPr>
      <xdr:sp macro="" textlink="">
        <xdr:nvSpPr>
          <xdr:cNvPr id="35" name="TextBox 34">
            <a:extLst>
              <a:ext uri="{FF2B5EF4-FFF2-40B4-BE49-F238E27FC236}">
                <a16:creationId xmlns:a16="http://schemas.microsoft.com/office/drawing/2014/main" id="{9F68A1D3-369F-4EF6-FA06-EF9C58440E87}"/>
              </a:ext>
            </a:extLst>
          </xdr:cNvPr>
          <xdr:cNvSpPr txBox="1"/>
        </xdr:nvSpPr>
        <xdr:spPr>
          <a:xfrm>
            <a:off x="13381035" y="1521078"/>
            <a:ext cx="1753758" cy="31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rgbClr val="48515F"/>
                </a:solidFill>
                <a:latin typeface="Abadi MT Condensed Light" panose="020B0306030101010103" pitchFamily="34" charset="77"/>
              </a:rPr>
              <a:t>Hired</a:t>
            </a:r>
            <a:r>
              <a:rPr lang="en-GB" sz="1400" b="1" baseline="0">
                <a:solidFill>
                  <a:srgbClr val="48515F"/>
                </a:solidFill>
                <a:latin typeface="Abadi MT Condensed Light" panose="020B0306030101010103" pitchFamily="34" charset="77"/>
              </a:rPr>
              <a:t> Transportation:</a:t>
            </a:r>
            <a:endParaRPr lang="en-GB" sz="1400" b="1">
              <a:solidFill>
                <a:srgbClr val="48515F"/>
              </a:solidFill>
              <a:latin typeface="Abadi MT Condensed Light" panose="020B0306030101010103" pitchFamily="34" charset="77"/>
            </a:endParaRPr>
          </a:p>
        </xdr:txBody>
      </xdr:sp>
      <xdr:sp macro="" textlink="Pivottables!CC4">
        <xdr:nvSpPr>
          <xdr:cNvPr id="36" name="TextBox 35">
            <a:extLst>
              <a:ext uri="{FF2B5EF4-FFF2-40B4-BE49-F238E27FC236}">
                <a16:creationId xmlns:a16="http://schemas.microsoft.com/office/drawing/2014/main" id="{03CFC632-96E3-F3CB-FA52-1598A6A0C4CF}"/>
              </a:ext>
            </a:extLst>
          </xdr:cNvPr>
          <xdr:cNvSpPr txBox="1"/>
        </xdr:nvSpPr>
        <xdr:spPr>
          <a:xfrm>
            <a:off x="14752354" y="1517875"/>
            <a:ext cx="322322" cy="319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68D9A44-DDED-5B45-A061-D83F9B22A754}" type="TxLink">
              <a:rPr lang="en-US" sz="1400" b="1" i="0" u="none" strike="noStrike">
                <a:solidFill>
                  <a:srgbClr val="CF5C4A"/>
                </a:solidFill>
                <a:latin typeface="Abadi MT Condensed Light" panose="020B0306030101010103" pitchFamily="34" charset="77"/>
                <a:ea typeface="+mn-ea"/>
                <a:cs typeface="Arial"/>
              </a:rPr>
              <a:t>5</a:t>
            </a:fld>
            <a:endParaRPr lang="en-GB" sz="1400" b="1">
              <a:solidFill>
                <a:srgbClr val="CF5C4A"/>
              </a:solidFill>
              <a:latin typeface="Abadi MT Condensed Light" panose="020B0306030101010103" pitchFamily="34" charset="77"/>
              <a:ea typeface="+mn-ea"/>
              <a:cs typeface="+mn-cs"/>
            </a:endParaRPr>
          </a:p>
        </xdr:txBody>
      </xdr:sp>
      <xdr:sp macro="" textlink="">
        <xdr:nvSpPr>
          <xdr:cNvPr id="37" name="TextBox 36">
            <a:extLst>
              <a:ext uri="{FF2B5EF4-FFF2-40B4-BE49-F238E27FC236}">
                <a16:creationId xmlns:a16="http://schemas.microsoft.com/office/drawing/2014/main" id="{0CF9F6EE-31CF-1AD1-FED4-94CB984715E0}"/>
              </a:ext>
            </a:extLst>
          </xdr:cNvPr>
          <xdr:cNvSpPr txBox="1"/>
        </xdr:nvSpPr>
        <xdr:spPr>
          <a:xfrm>
            <a:off x="14908642" y="1521078"/>
            <a:ext cx="556802" cy="31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GB" sz="1400" b="1">
                <a:solidFill>
                  <a:srgbClr val="CF5C4A"/>
                </a:solidFill>
                <a:latin typeface="Abadi MT Condensed Light" panose="020B0306030101010103" pitchFamily="34" charset="77"/>
                <a:ea typeface="+mn-ea"/>
                <a:cs typeface="+mn-cs"/>
              </a:rPr>
              <a:t>Trips</a:t>
            </a:r>
          </a:p>
        </xdr:txBody>
      </xdr:sp>
    </xdr:grpSp>
    <xdr:clientData/>
  </xdr:twoCellAnchor>
  <xdr:twoCellAnchor editAs="absolute">
    <xdr:from>
      <xdr:col>13</xdr:col>
      <xdr:colOff>510700</xdr:colOff>
      <xdr:row>7</xdr:row>
      <xdr:rowOff>23519</xdr:rowOff>
    </xdr:from>
    <xdr:to>
      <xdr:col>14</xdr:col>
      <xdr:colOff>236318</xdr:colOff>
      <xdr:row>7</xdr:row>
      <xdr:rowOff>117593</xdr:rowOff>
    </xdr:to>
    <xdr:sp macro="" textlink="">
      <xdr:nvSpPr>
        <xdr:cNvPr id="38" name="Oval 37">
          <a:extLst>
            <a:ext uri="{FF2B5EF4-FFF2-40B4-BE49-F238E27FC236}">
              <a16:creationId xmlns:a16="http://schemas.microsoft.com/office/drawing/2014/main" id="{C09E8CD8-D724-3047-9215-75333A6DE32B}"/>
            </a:ext>
          </a:extLst>
        </xdr:cNvPr>
        <xdr:cNvSpPr/>
      </xdr:nvSpPr>
      <xdr:spPr>
        <a:xfrm>
          <a:off x="15415604" y="1445919"/>
          <a:ext cx="551118" cy="94074"/>
        </a:xfrm>
        <a:prstGeom prst="ellipse">
          <a:avLst/>
        </a:prstGeom>
        <a:solidFill>
          <a:srgbClr val="FAF4DF"/>
        </a:solidFill>
        <a:ln>
          <a:noFill/>
        </a:ln>
        <a:effectLst>
          <a:outerShdw blurRad="98080" dist="208537" dir="5400000" sx="113041" sy="113041" algn="ctr" rotWithShape="0">
            <a:schemeClr val="bg2">
              <a:lumMod val="25000"/>
              <a:alpha val="73832"/>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13</xdr:col>
      <xdr:colOff>134092</xdr:colOff>
      <xdr:row>4</xdr:row>
      <xdr:rowOff>15064</xdr:rowOff>
    </xdr:from>
    <xdr:to>
      <xdr:col>14</xdr:col>
      <xdr:colOff>338232</xdr:colOff>
      <xdr:row>8</xdr:row>
      <xdr:rowOff>101914</xdr:rowOff>
    </xdr:to>
    <xdr:pic>
      <xdr:nvPicPr>
        <xdr:cNvPr id="39" name="Picture 38" descr="SVG &gt; truck - Free SVG Image &amp; Icon. | SVG Silh">
          <a:extLst>
            <a:ext uri="{FF2B5EF4-FFF2-40B4-BE49-F238E27FC236}">
              <a16:creationId xmlns:a16="http://schemas.microsoft.com/office/drawing/2014/main" id="{014287B2-B0F7-A244-99F8-5521055A0D4E}"/>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rcRect r="41681"/>
        <a:stretch/>
      </xdr:blipFill>
      <xdr:spPr>
        <a:xfrm>
          <a:off x="15038996" y="827864"/>
          <a:ext cx="1029640" cy="899650"/>
        </a:xfrm>
        <a:prstGeom prst="rect">
          <a:avLst/>
        </a:prstGeom>
      </xdr:spPr>
    </xdr:pic>
    <xdr:clientData/>
  </xdr:twoCellAnchor>
  <xdr:twoCellAnchor editAs="absolute">
    <xdr:from>
      <xdr:col>0</xdr:col>
      <xdr:colOff>536509</xdr:colOff>
      <xdr:row>16</xdr:row>
      <xdr:rowOff>138025</xdr:rowOff>
    </xdr:from>
    <xdr:to>
      <xdr:col>2</xdr:col>
      <xdr:colOff>403987</xdr:colOff>
      <xdr:row>18</xdr:row>
      <xdr:rowOff>139470</xdr:rowOff>
    </xdr:to>
    <xdr:sp macro="" textlink="">
      <xdr:nvSpPr>
        <xdr:cNvPr id="40" name="TextBox 39">
          <a:extLst>
            <a:ext uri="{FF2B5EF4-FFF2-40B4-BE49-F238E27FC236}">
              <a16:creationId xmlns:a16="http://schemas.microsoft.com/office/drawing/2014/main" id="{BC79BAA2-E689-9344-BE4C-ED49BF8BA63F}"/>
            </a:ext>
          </a:extLst>
        </xdr:cNvPr>
        <xdr:cNvSpPr txBox="1"/>
      </xdr:nvSpPr>
      <xdr:spPr>
        <a:xfrm>
          <a:off x="536509" y="3389225"/>
          <a:ext cx="1518478" cy="312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a:solidFill>
                <a:srgbClr val="CF5C4A"/>
              </a:solidFill>
              <a:latin typeface="Abadi MT Condensed Light" panose="020B0306030101010103" pitchFamily="34" charset="77"/>
            </a:rPr>
            <a:t>Drivers</a:t>
          </a:r>
        </a:p>
      </xdr:txBody>
    </xdr:sp>
    <xdr:clientData/>
  </xdr:twoCellAnchor>
  <xdr:twoCellAnchor editAs="absolute">
    <xdr:from>
      <xdr:col>0</xdr:col>
      <xdr:colOff>536509</xdr:colOff>
      <xdr:row>28</xdr:row>
      <xdr:rowOff>55022</xdr:rowOff>
    </xdr:from>
    <xdr:to>
      <xdr:col>2</xdr:col>
      <xdr:colOff>403987</xdr:colOff>
      <xdr:row>30</xdr:row>
      <xdr:rowOff>44736</xdr:rowOff>
    </xdr:to>
    <xdr:sp macro="" textlink="">
      <xdr:nvSpPr>
        <xdr:cNvPr id="41" name="TextBox 40">
          <a:extLst>
            <a:ext uri="{FF2B5EF4-FFF2-40B4-BE49-F238E27FC236}">
              <a16:creationId xmlns:a16="http://schemas.microsoft.com/office/drawing/2014/main" id="{AB880893-926C-2B40-8316-BFBC7C60E0BE}"/>
            </a:ext>
          </a:extLst>
        </xdr:cNvPr>
        <xdr:cNvSpPr txBox="1"/>
      </xdr:nvSpPr>
      <xdr:spPr>
        <a:xfrm>
          <a:off x="536509" y="5224449"/>
          <a:ext cx="1518478" cy="312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600" b="1">
              <a:solidFill>
                <a:srgbClr val="CF5C4A"/>
              </a:solidFill>
              <a:latin typeface="Abadi MT Condensed Light" panose="020B0306030101010103" pitchFamily="34" charset="77"/>
            </a:rPr>
            <a:t>Months</a:t>
          </a:r>
        </a:p>
      </xdr:txBody>
    </xdr:sp>
    <xdr:clientData/>
  </xdr:twoCellAnchor>
  <xdr:twoCellAnchor editAs="absolute">
    <xdr:from>
      <xdr:col>11</xdr:col>
      <xdr:colOff>55783</xdr:colOff>
      <xdr:row>10</xdr:row>
      <xdr:rowOff>83499</xdr:rowOff>
    </xdr:from>
    <xdr:to>
      <xdr:col>14</xdr:col>
      <xdr:colOff>337215</xdr:colOff>
      <xdr:row>41</xdr:row>
      <xdr:rowOff>171117</xdr:rowOff>
    </xdr:to>
    <xdr:sp macro="" textlink="">
      <xdr:nvSpPr>
        <xdr:cNvPr id="44" name="Rounded Rectangle 43">
          <a:extLst>
            <a:ext uri="{FF2B5EF4-FFF2-40B4-BE49-F238E27FC236}">
              <a16:creationId xmlns:a16="http://schemas.microsoft.com/office/drawing/2014/main" id="{72F2C9BA-9B6B-2346-9E69-A76422AADDBB}"/>
            </a:ext>
          </a:extLst>
        </xdr:cNvPr>
        <xdr:cNvSpPr/>
      </xdr:nvSpPr>
      <xdr:spPr>
        <a:xfrm>
          <a:off x="13348450" y="2115499"/>
          <a:ext cx="2770632" cy="5116818"/>
        </a:xfrm>
        <a:prstGeom prst="roundRect">
          <a:avLst>
            <a:gd name="adj" fmla="val 10754"/>
          </a:avLst>
        </a:prstGeom>
        <a:solidFill>
          <a:srgbClr val="E8E8E8">
            <a:alpha val="50357"/>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0</xdr:col>
      <xdr:colOff>518773</xdr:colOff>
      <xdr:row>30</xdr:row>
      <xdr:rowOff>60960</xdr:rowOff>
    </xdr:from>
    <xdr:to>
      <xdr:col>2</xdr:col>
      <xdr:colOff>591022</xdr:colOff>
      <xdr:row>41</xdr:row>
      <xdr:rowOff>3017</xdr:rowOff>
    </xdr:to>
    <mc:AlternateContent xmlns:mc="http://schemas.openxmlformats.org/markup-compatibility/2006">
      <mc:Choice xmlns:a14="http://schemas.microsoft.com/office/drawing/2010/main" Requires="a14">
        <xdr:graphicFrame macro="">
          <xdr:nvGraphicFramePr>
            <xdr:cNvPr id="129" name="Month 2">
              <a:extLst>
                <a:ext uri="{FF2B5EF4-FFF2-40B4-BE49-F238E27FC236}">
                  <a16:creationId xmlns:a16="http://schemas.microsoft.com/office/drawing/2014/main" id="{DFC16451-567D-E743-AB8D-D3736083F3B7}"/>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dr:sp macro="" textlink="">
          <xdr:nvSpPr>
            <xdr:cNvPr id="0" name=""/>
            <xdr:cNvSpPr>
              <a:spLocks noTextEdit="1"/>
            </xdr:cNvSpPr>
          </xdr:nvSpPr>
          <xdr:spPr>
            <a:xfrm>
              <a:off x="518773" y="5394960"/>
              <a:ext cx="1737360" cy="16495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466344</xdr:colOff>
      <xdr:row>18</xdr:row>
      <xdr:rowOff>149691</xdr:rowOff>
    </xdr:from>
    <xdr:to>
      <xdr:col>2</xdr:col>
      <xdr:colOff>630033</xdr:colOff>
      <xdr:row>27</xdr:row>
      <xdr:rowOff>87715</xdr:rowOff>
    </xdr:to>
    <mc:AlternateContent xmlns:mc="http://schemas.openxmlformats.org/markup-compatibility/2006">
      <mc:Choice xmlns:a14="http://schemas.microsoft.com/office/drawing/2010/main" Requires="a14">
        <xdr:graphicFrame macro="">
          <xdr:nvGraphicFramePr>
            <xdr:cNvPr id="130" name="Driver 2">
              <a:extLst>
                <a:ext uri="{FF2B5EF4-FFF2-40B4-BE49-F238E27FC236}">
                  <a16:creationId xmlns:a16="http://schemas.microsoft.com/office/drawing/2014/main" id="{B5F94524-EE32-3F4D-AD47-96CA405B065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river 2"/>
            </a:graphicData>
          </a:graphic>
        </xdr:graphicFrame>
      </mc:Choice>
      <mc:Fallback>
        <xdr:sp macro="" textlink="">
          <xdr:nvSpPr>
            <xdr:cNvPr id="0" name=""/>
            <xdr:cNvSpPr>
              <a:spLocks noTextEdit="1"/>
            </xdr:cNvSpPr>
          </xdr:nvSpPr>
          <xdr:spPr>
            <a:xfrm>
              <a:off x="466344" y="3621024"/>
              <a:ext cx="1828800" cy="13350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11</xdr:col>
      <xdr:colOff>204966</xdr:colOff>
      <xdr:row>11</xdr:row>
      <xdr:rowOff>76508</xdr:rowOff>
    </xdr:from>
    <xdr:to>
      <xdr:col>14</xdr:col>
      <xdr:colOff>188033</xdr:colOff>
      <xdr:row>40</xdr:row>
      <xdr:rowOff>127308</xdr:rowOff>
    </xdr:to>
    <xdr:sp macro="" textlink="">
      <xdr:nvSpPr>
        <xdr:cNvPr id="131" name="TextBox 130">
          <a:extLst>
            <a:ext uri="{FF2B5EF4-FFF2-40B4-BE49-F238E27FC236}">
              <a16:creationId xmlns:a16="http://schemas.microsoft.com/office/drawing/2014/main" id="{9F8407C9-69B5-F41D-7F4D-1515CD43EA62}"/>
            </a:ext>
          </a:extLst>
        </xdr:cNvPr>
        <xdr:cNvSpPr txBox="1"/>
      </xdr:nvSpPr>
      <xdr:spPr>
        <a:xfrm>
          <a:off x="13497633" y="2311708"/>
          <a:ext cx="2472267" cy="472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2">
                  <a:lumMod val="25000"/>
                </a:schemeClr>
              </a:solidFill>
              <a:latin typeface="Abadi MT Condensed Light" panose="020B0306030101010103" pitchFamily="34" charset="77"/>
            </a:rPr>
            <a:t>New Truck Driving Laws</a:t>
          </a:r>
        </a:p>
        <a:p>
          <a:endParaRPr lang="en-GB" sz="1400" b="1">
            <a:solidFill>
              <a:schemeClr val="bg2">
                <a:lumMod val="25000"/>
              </a:schemeClr>
            </a:solidFill>
            <a:latin typeface="Abadi MT Condensed Light" panose="020B0306030101010103" pitchFamily="34" charset="77"/>
          </a:endParaRPr>
        </a:p>
        <a:p>
          <a:r>
            <a:rPr lang="en-GB" sz="1100" b="0">
              <a:solidFill>
                <a:schemeClr val="bg2">
                  <a:lumMod val="25000"/>
                </a:schemeClr>
              </a:solidFill>
              <a:latin typeface="Abadi MT Condensed Light" panose="020B0306030101010103" pitchFamily="34" charset="77"/>
            </a:rPr>
            <a:t>1. 30 minute break is more flexible</a:t>
          </a:r>
        </a:p>
        <a:p>
          <a:r>
            <a:rPr lang="en-GB" sz="1100" b="0">
              <a:solidFill>
                <a:schemeClr val="bg2">
                  <a:lumMod val="50000"/>
                </a:schemeClr>
              </a:solidFill>
              <a:latin typeface="Abadi MT Condensed Light" panose="020B0306030101010103" pitchFamily="34" charset="77"/>
            </a:rPr>
            <a:t>There is now more flexibility</a:t>
          </a:r>
          <a:r>
            <a:rPr lang="en-GB" sz="1100" b="0" baseline="0">
              <a:solidFill>
                <a:schemeClr val="bg2">
                  <a:lumMod val="50000"/>
                </a:schemeClr>
              </a:solidFill>
              <a:latin typeface="Abadi MT Condensed Light" panose="020B0306030101010103" pitchFamily="34" charset="77"/>
            </a:rPr>
            <a:t> in the 30 minute break rule, as it's now tied to 8 hours of driving time without interruption for at least 30 minutes. Instead of a mandatory break after 8 hours of continuous driving, drivers can use on-duty, instead of not driving status of off-duty.</a:t>
          </a:r>
        </a:p>
        <a:p>
          <a:endParaRPr lang="en-GB" sz="1100" b="0" baseline="0">
            <a:solidFill>
              <a:schemeClr val="bg2">
                <a:lumMod val="50000"/>
              </a:schemeClr>
            </a:solidFill>
            <a:latin typeface="Abadi MT Condensed Light" panose="020B0306030101010103" pitchFamily="34" charset="77"/>
          </a:endParaRPr>
        </a:p>
        <a:p>
          <a:r>
            <a:rPr lang="en-GB" sz="1100" b="0" baseline="0">
              <a:solidFill>
                <a:schemeClr val="bg2">
                  <a:lumMod val="50000"/>
                </a:schemeClr>
              </a:solidFill>
              <a:latin typeface="Abadi MT Condensed Light" panose="020B0306030101010103" pitchFamily="34" charset="77"/>
            </a:rPr>
            <a:t>2. One off-duty break</a:t>
          </a:r>
        </a:p>
        <a:p>
          <a:r>
            <a:rPr lang="en-GB" sz="1100" b="0">
              <a:solidFill>
                <a:schemeClr val="bg2">
                  <a:lumMod val="50000"/>
                </a:schemeClr>
              </a:solidFill>
              <a:latin typeface="Abadi MT Condensed Light" panose="020B0306030101010103" pitchFamily="34" charset="77"/>
            </a:rPr>
            <a:t>Drivers are now allowed</a:t>
          </a:r>
          <a:r>
            <a:rPr lang="en-GB" sz="1100" b="0" baseline="0">
              <a:solidFill>
                <a:schemeClr val="bg2">
                  <a:lumMod val="50000"/>
                </a:schemeClr>
              </a:solidFill>
              <a:latin typeface="Abadi MT Condensed Light" panose="020B0306030101010103" pitchFamily="34" charset="77"/>
            </a:rPr>
            <a:t> one off-duty break of at least 30 minutes, but this can't be over three hours that pauses a drivers 14 hour driving period. As long as the trucker takes off 10 consecutive hours at the end of the workday.</a:t>
          </a:r>
        </a:p>
        <a:p>
          <a:endParaRPr lang="en-GB" sz="1100" b="0" baseline="0">
            <a:solidFill>
              <a:schemeClr val="bg2">
                <a:lumMod val="50000"/>
              </a:schemeClr>
            </a:solidFill>
            <a:latin typeface="Abadi MT Condensed Light" panose="020B0306030101010103" pitchFamily="34" charset="77"/>
          </a:endParaRPr>
        </a:p>
        <a:p>
          <a:r>
            <a:rPr lang="en-GB" sz="1100" b="0" baseline="0">
              <a:solidFill>
                <a:schemeClr val="bg2">
                  <a:lumMod val="50000"/>
                </a:schemeClr>
              </a:solidFill>
              <a:latin typeface="Abadi MT Condensed Light" panose="020B0306030101010103" pitchFamily="34" charset="77"/>
            </a:rPr>
            <a:t>3. Adverse driving condition exception is modified</a:t>
          </a:r>
        </a:p>
        <a:p>
          <a:r>
            <a:rPr lang="en-GB" sz="1100" b="0">
              <a:solidFill>
                <a:schemeClr val="bg2">
                  <a:lumMod val="50000"/>
                </a:schemeClr>
              </a:solidFill>
              <a:latin typeface="Abadi MT Condensed Light" panose="020B0306030101010103" pitchFamily="34" charset="77"/>
            </a:rPr>
            <a:t>The new trucking law extends the maximum period by two hours during which driving is allowed.</a:t>
          </a:r>
        </a:p>
        <a:p>
          <a:endParaRPr lang="en-GB" sz="1100" b="0">
            <a:solidFill>
              <a:schemeClr val="bg2">
                <a:lumMod val="50000"/>
              </a:schemeClr>
            </a:solidFill>
            <a:latin typeface="Abadi MT Condensed Light" panose="020B0306030101010103" pitchFamily="34" charset="77"/>
          </a:endParaRPr>
        </a:p>
        <a:p>
          <a:r>
            <a:rPr lang="en-GB" sz="1100" b="0">
              <a:solidFill>
                <a:schemeClr val="bg2">
                  <a:lumMod val="50000"/>
                </a:schemeClr>
              </a:solidFill>
              <a:latin typeface="Abadi MT Condensed Light" panose="020B0306030101010103" pitchFamily="34" charset="77"/>
            </a:rPr>
            <a:t>4. Off-duty periods</a:t>
          </a:r>
        </a:p>
        <a:p>
          <a:r>
            <a:rPr lang="en-GB" sz="1100" b="0">
              <a:solidFill>
                <a:schemeClr val="bg2">
                  <a:lumMod val="50000"/>
                </a:schemeClr>
              </a:solidFill>
              <a:latin typeface="Abadi MT Condensed Light" panose="020B0306030101010103" pitchFamily="34" charset="77"/>
            </a:rPr>
            <a:t>Covered CMV operators are now permitted to use multiple off-duty periods of at least three hours</a:t>
          </a:r>
          <a:r>
            <a:rPr lang="en-GB" sz="1100" b="0" baseline="0">
              <a:solidFill>
                <a:schemeClr val="bg2">
                  <a:lumMod val="50000"/>
                </a:schemeClr>
              </a:solidFill>
              <a:latin typeface="Abadi MT Condensed Light" panose="020B0306030101010103" pitchFamily="34" charset="77"/>
            </a:rPr>
            <a:t> instead of taking 10 consecutive hours off-duty</a:t>
          </a:r>
          <a:endParaRPr lang="en-GB" sz="1100" b="0">
            <a:solidFill>
              <a:schemeClr val="bg2">
                <a:lumMod val="50000"/>
              </a:schemeClr>
            </a:solidFill>
            <a:latin typeface="Abadi MT Condensed Light" panose="020B0306030101010103" pitchFamily="34" charset="77"/>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33.703308449076" createdVersion="8" refreshedVersion="8" minRefreshableVersion="3" recordCount="24" xr:uid="{242E08DA-8691-FF46-BCD8-9612840D8364}">
  <cacheSource type="worksheet">
    <worksheetSource name="Main_Table"/>
  </cacheSource>
  <cacheFields count="23">
    <cacheField name="N" numFmtId="1">
      <sharedItems containsSemiMixedTypes="0" containsString="0" containsNumber="1" containsInteger="1" minValue="1" maxValue="24" count="24">
        <n v="1"/>
        <n v="2"/>
        <n v="3"/>
        <n v="4"/>
        <n v="5"/>
        <n v="6"/>
        <n v="7"/>
        <n v="8"/>
        <n v="9"/>
        <n v="10"/>
        <n v="11"/>
        <n v="12"/>
        <n v="13"/>
        <n v="14"/>
        <n v="15"/>
        <n v="16"/>
        <n v="17"/>
        <n v="18"/>
        <n v="19"/>
        <n v="20"/>
        <n v="21"/>
        <n v="22"/>
        <n v="23"/>
        <n v="24"/>
      </sharedItems>
    </cacheField>
    <cacheField name="Date" numFmtId="165">
      <sharedItems containsSemiMixedTypes="0" containsNonDate="0" containsDate="1" containsString="0" minDate="2022-01-01T00:00:00" maxDate="2022-12-02T00:00:00"/>
    </cacheField>
    <cacheField name="Year" numFmtId="0">
      <sharedItems containsSemiMixedTypes="0" containsString="0" containsNumber="1" containsInteger="1" minValue="2022" maxValue="2022"/>
    </cacheField>
    <cacheField name="Month" numFmtId="166">
      <sharedItems count="12">
        <s v="Jan"/>
        <s v="Feb"/>
        <s v="Mar"/>
        <s v="Apr"/>
        <s v="May"/>
        <s v="Jun"/>
        <s v="Jul"/>
        <s v="Aug"/>
        <s v="Sep"/>
        <s v="Oct"/>
        <s v="Nov"/>
        <s v="Dec"/>
      </sharedItems>
    </cacheField>
    <cacheField name="Day" numFmtId="0">
      <sharedItems containsSemiMixedTypes="0" containsString="0" containsNumber="1" containsInteger="1" minValue="1" maxValue="1"/>
    </cacheField>
    <cacheField name="Driver" numFmtId="0">
      <sharedItems count="2">
        <s v="Antoni"/>
        <s v="Jaison"/>
      </sharedItems>
    </cacheField>
    <cacheField name="Buddy" numFmtId="0">
      <sharedItems/>
    </cacheField>
    <cacheField name="Vehicle" numFmtId="0">
      <sharedItems/>
    </cacheField>
    <cacheField name="Distance (km)" numFmtId="0">
      <sharedItems containsSemiMixedTypes="0" containsString="0" containsNumber="1" containsInteger="1" minValue="15" maxValue="80"/>
    </cacheField>
    <cacheField name="Trip Classify" numFmtId="0">
      <sharedItems count="3">
        <s v="Close"/>
        <s v="Far"/>
        <s v="Regular"/>
      </sharedItems>
    </cacheField>
    <cacheField name="Distance Traveled" numFmtId="167">
      <sharedItems count="2">
        <s v="Return"/>
        <s v="One-Way"/>
      </sharedItems>
    </cacheField>
    <cacheField name="From" numFmtId="0">
      <sharedItems/>
    </cacheField>
    <cacheField name="To" numFmtId="0">
      <sharedItems/>
    </cacheField>
    <cacheField name="Goods" numFmtId="0">
      <sharedItems count="2">
        <s v="Woodchip"/>
        <s v="Woodpellet"/>
      </sharedItems>
    </cacheField>
    <cacheField name="Driver wage/trip" numFmtId="167">
      <sharedItems containsSemiMixedTypes="0" containsString="0" containsNumber="1" containsInteger="1" minValue="400" maxValue="800"/>
    </cacheField>
    <cacheField name="Buddy wage/trip" numFmtId="167">
      <sharedItems containsSemiMixedTypes="0" containsString="0" containsNumber="1" containsInteger="1" minValue="100" maxValue="400"/>
    </cacheField>
    <cacheField name="Driver Salary" numFmtId="167">
      <sharedItems containsString="0" containsBlank="1" containsNumber="1" containsInteger="1" minValue="400" maxValue="800"/>
    </cacheField>
    <cacheField name="Buddy Salary" numFmtId="167">
      <sharedItems containsString="0" containsBlank="1" containsNumber="1" containsInteger="1" minValue="100" maxValue="400"/>
    </cacheField>
    <cacheField name="Weight (Tons)" numFmtId="1">
      <sharedItems containsSemiMixedTypes="0" containsString="0" containsNumber="1" containsInteger="1" minValue="9" maxValue="18"/>
    </cacheField>
    <cacheField name="Hired Transportation" numFmtId="167">
      <sharedItems count="2">
        <s v="No"/>
        <s v="Yes"/>
      </sharedItems>
    </cacheField>
    <cacheField name="Total Expenses" numFmtId="0" formula="'Driver wage/trip' +'Buddy wage/trip' +'Driver Salary' +'Buddy Salary'" databaseField="0"/>
    <cacheField name="Total Salaries" numFmtId="0" formula="'Driver Salary' +'Buddy Salary'" databaseField="0"/>
    <cacheField name="Total Wages" numFmtId="0" formula="'Driver wage/trip' +'Buddy wage/trip'" databaseField="0"/>
  </cacheFields>
  <extLst>
    <ext xmlns:x14="http://schemas.microsoft.com/office/spreadsheetml/2009/9/main" uri="{725AE2AE-9491-48be-B2B4-4EB974FC3084}">
      <x14:pivotCacheDefinition pivotCacheId="4426559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33.925066087962" createdVersion="8" refreshedVersion="8" minRefreshableVersion="3" recordCount="24" xr:uid="{1A6BE989-B567-174B-9E1E-2B7496B819F6}">
  <cacheSource type="worksheet">
    <worksheetSource ref="A1:U25" sheet="Database"/>
  </cacheSource>
  <cacheFields count="21">
    <cacheField name="VLOOKUP" numFmtId="165">
      <sharedItems count="24">
        <s v="XunthaiGidec1"/>
        <s v="Port SaidSafeskin2"/>
        <s v="GidecSuies3"/>
        <s v="SafeskinX1 Port4"/>
        <s v="Top gloveX1 Port5"/>
        <s v="AlexTop glove6"/>
        <s v="GizaX1 Port7"/>
        <s v="GidecSafeskin8"/>
        <s v="SafeskinMina9"/>
        <s v="Air PortX1 Port10"/>
        <s v="XunthaiGidec11"/>
        <s v="PTSafeskin12"/>
        <s v="XunthaiGidec13"/>
        <s v="Port SaidSafeskin14"/>
        <s v="GidecSuies15"/>
        <s v="SafeskinX1 Port16"/>
        <s v="Top gloveX1 Port17"/>
        <s v="AlexTop glove18"/>
        <s v="GizaX1 Port19"/>
        <s v="GidecSafeskin20"/>
        <s v="SafeskinMina21"/>
        <s v="Air PortX1 Port22"/>
        <s v="XunthaiGidec23"/>
        <s v="PTSafeskin24"/>
      </sharedItems>
    </cacheField>
    <cacheField name="N" numFmtId="1">
      <sharedItems containsSemiMixedTypes="0" containsString="0" containsNumber="1" containsInteger="1" minValue="1" maxValue="24" count="24">
        <n v="1"/>
        <n v="2"/>
        <n v="3"/>
        <n v="4"/>
        <n v="5"/>
        <n v="6"/>
        <n v="7"/>
        <n v="8"/>
        <n v="9"/>
        <n v="10"/>
        <n v="11"/>
        <n v="12"/>
        <n v="13"/>
        <n v="14"/>
        <n v="15"/>
        <n v="16"/>
        <n v="17"/>
        <n v="18"/>
        <n v="19"/>
        <n v="20"/>
        <n v="21"/>
        <n v="22"/>
        <n v="23"/>
        <n v="24"/>
      </sharedItems>
    </cacheField>
    <cacheField name="Date" numFmtId="165">
      <sharedItems containsSemiMixedTypes="0" containsNonDate="0" containsDate="1" containsString="0" minDate="2022-01-01T00:00:00" maxDate="2022-12-02T00:00:00"/>
    </cacheField>
    <cacheField name="Year" numFmtId="0">
      <sharedItems containsSemiMixedTypes="0" containsString="0" containsNumber="1" containsInteger="1" minValue="2022" maxValue="2022"/>
    </cacheField>
    <cacheField name="Month" numFmtId="166">
      <sharedItems count="12">
        <s v="Jan"/>
        <s v="Feb"/>
        <s v="Mar"/>
        <s v="Apr"/>
        <s v="May"/>
        <s v="Jun"/>
        <s v="Jul"/>
        <s v="Aug"/>
        <s v="Sep"/>
        <s v="Oct"/>
        <s v="Nov"/>
        <s v="Dec"/>
      </sharedItems>
    </cacheField>
    <cacheField name="Day" numFmtId="0">
      <sharedItems containsSemiMixedTypes="0" containsString="0" containsNumber="1" containsInteger="1" minValue="1" maxValue="1"/>
    </cacheField>
    <cacheField name="Driver" numFmtId="0">
      <sharedItems count="2">
        <s v="Antoni"/>
        <s v="Jaison"/>
      </sharedItems>
    </cacheField>
    <cacheField name="Buddy" numFmtId="0">
      <sharedItems/>
    </cacheField>
    <cacheField name="Vehicle" numFmtId="0">
      <sharedItems/>
    </cacheField>
    <cacheField name="Distance (km)" numFmtId="0">
      <sharedItems containsSemiMixedTypes="0" containsString="0" containsNumber="1" containsInteger="1" minValue="15" maxValue="80"/>
    </cacheField>
    <cacheField name="Trip Classify" numFmtId="0">
      <sharedItems/>
    </cacheField>
    <cacheField name="Distance Traveled" numFmtId="167">
      <sharedItems/>
    </cacheField>
    <cacheField name="From" numFmtId="0">
      <sharedItems/>
    </cacheField>
    <cacheField name="To" numFmtId="0">
      <sharedItems/>
    </cacheField>
    <cacheField name="Goods" numFmtId="0">
      <sharedItems/>
    </cacheField>
    <cacheField name="Driver wage/trip" numFmtId="167">
      <sharedItems containsSemiMixedTypes="0" containsString="0" containsNumber="1" containsInteger="1" minValue="400" maxValue="800"/>
    </cacheField>
    <cacheField name="Buddy wage/trip" numFmtId="167">
      <sharedItems containsSemiMixedTypes="0" containsString="0" containsNumber="1" containsInteger="1" minValue="100" maxValue="400"/>
    </cacheField>
    <cacheField name="Driver Salary" numFmtId="167">
      <sharedItems containsString="0" containsBlank="1" containsNumber="1" containsInteger="1" minValue="400" maxValue="800"/>
    </cacheField>
    <cacheField name="Buddy Salary" numFmtId="167">
      <sharedItems containsString="0" containsBlank="1" containsNumber="1" containsInteger="1" minValue="100" maxValue="400"/>
    </cacheField>
    <cacheField name="Weight (Tons)" numFmtId="1">
      <sharedItems containsSemiMixedTypes="0" containsString="0" containsNumber="1" containsInteger="1" minValue="9" maxValue="18"/>
    </cacheField>
    <cacheField name="Hired Transportation" numFmtId="167">
      <sharedItems count="2">
        <s v="No"/>
        <s v="Yes"/>
      </sharedItems>
    </cacheField>
  </cacheFields>
  <extLst>
    <ext xmlns:x14="http://schemas.microsoft.com/office/spreadsheetml/2009/9/main" uri="{725AE2AE-9491-48be-B2B4-4EB974FC3084}">
      <x14:pivotCacheDefinition pivotCacheId="16431250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d v="2022-01-01T00:00:00"/>
    <n v="2022"/>
    <x v="0"/>
    <n v="1"/>
    <x v="0"/>
    <s v="Mike"/>
    <s v="72-0466/0467"/>
    <n v="25"/>
    <x v="0"/>
    <x v="0"/>
    <s v="Xunthai"/>
    <s v="Gidec"/>
    <x v="0"/>
    <n v="400"/>
    <n v="400"/>
    <n v="400"/>
    <n v="400"/>
    <n v="14"/>
    <x v="0"/>
  </r>
  <r>
    <x v="1"/>
    <d v="2022-02-01T00:00:00"/>
    <n v="2022"/>
    <x v="1"/>
    <n v="1"/>
    <x v="1"/>
    <s v="Mike"/>
    <s v="72-1001/1002"/>
    <n v="15"/>
    <x v="0"/>
    <x v="0"/>
    <s v="Port Said"/>
    <s v="Safeskin"/>
    <x v="1"/>
    <n v="400"/>
    <n v="100"/>
    <n v="400"/>
    <n v="100"/>
    <n v="11"/>
    <x v="0"/>
  </r>
  <r>
    <x v="2"/>
    <d v="2022-03-01T00:00:00"/>
    <n v="2022"/>
    <x v="2"/>
    <n v="1"/>
    <x v="0"/>
    <s v="Mike"/>
    <s v="72-0466/0467"/>
    <n v="65"/>
    <x v="1"/>
    <x v="0"/>
    <s v="Gidec"/>
    <s v="Suies"/>
    <x v="0"/>
    <n v="600"/>
    <n v="100"/>
    <n v="600"/>
    <n v="100"/>
    <n v="15"/>
    <x v="0"/>
  </r>
  <r>
    <x v="3"/>
    <d v="2022-04-01T00:00:00"/>
    <n v="2022"/>
    <x v="3"/>
    <n v="1"/>
    <x v="1"/>
    <s v="Mike"/>
    <s v="72-1001/1002"/>
    <n v="44"/>
    <x v="2"/>
    <x v="1"/>
    <s v="Safeskin"/>
    <s v="X1 Port"/>
    <x v="1"/>
    <n v="400"/>
    <n v="100"/>
    <n v="400"/>
    <n v="100"/>
    <n v="13"/>
    <x v="0"/>
  </r>
  <r>
    <x v="4"/>
    <d v="2022-05-01T00:00:00"/>
    <n v="2022"/>
    <x v="4"/>
    <n v="1"/>
    <x v="0"/>
    <s v="Lee"/>
    <s v="72-0466/0467"/>
    <n v="65"/>
    <x v="1"/>
    <x v="1"/>
    <s v="Top glove"/>
    <s v="X1 Port"/>
    <x v="0"/>
    <n v="600"/>
    <n v="100"/>
    <n v="600"/>
    <n v="100"/>
    <n v="12"/>
    <x v="0"/>
  </r>
  <r>
    <x v="5"/>
    <d v="2022-06-01T00:00:00"/>
    <n v="2022"/>
    <x v="5"/>
    <n v="1"/>
    <x v="1"/>
    <s v="Mike"/>
    <s v="72-1001/1002"/>
    <n v="80"/>
    <x v="1"/>
    <x v="1"/>
    <s v="Alex"/>
    <s v="Top glove"/>
    <x v="1"/>
    <n v="800"/>
    <n v="100"/>
    <n v="800"/>
    <n v="100"/>
    <n v="11"/>
    <x v="0"/>
  </r>
  <r>
    <x v="6"/>
    <d v="2022-07-01T00:00:00"/>
    <n v="2022"/>
    <x v="6"/>
    <n v="1"/>
    <x v="0"/>
    <s v="Lee"/>
    <s v="72-0466/0467"/>
    <n v="25"/>
    <x v="0"/>
    <x v="1"/>
    <s v="Giza"/>
    <s v="X1 Port"/>
    <x v="0"/>
    <n v="400"/>
    <n v="150"/>
    <n v="400"/>
    <n v="150"/>
    <n v="18"/>
    <x v="0"/>
  </r>
  <r>
    <x v="7"/>
    <d v="2022-08-01T00:00:00"/>
    <n v="2022"/>
    <x v="7"/>
    <n v="1"/>
    <x v="1"/>
    <s v="Lee"/>
    <s v="72-1001/1002"/>
    <n v="25"/>
    <x v="0"/>
    <x v="0"/>
    <s v="Gidec"/>
    <s v="Safeskin"/>
    <x v="1"/>
    <n v="400"/>
    <n v="100"/>
    <n v="400"/>
    <n v="100"/>
    <n v="13"/>
    <x v="1"/>
  </r>
  <r>
    <x v="8"/>
    <d v="2022-09-01T00:00:00"/>
    <n v="2022"/>
    <x v="8"/>
    <n v="1"/>
    <x v="0"/>
    <s v="Lee"/>
    <s v="72-0466/0467"/>
    <n v="25"/>
    <x v="0"/>
    <x v="1"/>
    <s v="Safeskin"/>
    <s v="Mina"/>
    <x v="0"/>
    <n v="400"/>
    <n v="100"/>
    <n v="400"/>
    <n v="100"/>
    <n v="15"/>
    <x v="1"/>
  </r>
  <r>
    <x v="9"/>
    <d v="2022-10-01T00:00:00"/>
    <n v="2022"/>
    <x v="9"/>
    <n v="1"/>
    <x v="1"/>
    <s v="Mike"/>
    <s v="72-1001/1002"/>
    <n v="25"/>
    <x v="0"/>
    <x v="1"/>
    <s v="Air Port"/>
    <s v="X1 Port"/>
    <x v="1"/>
    <n v="400"/>
    <n v="200"/>
    <n v="400"/>
    <n v="200"/>
    <n v="14"/>
    <x v="0"/>
  </r>
  <r>
    <x v="10"/>
    <d v="2022-11-01T00:00:00"/>
    <n v="2022"/>
    <x v="10"/>
    <n v="1"/>
    <x v="0"/>
    <s v="Mike"/>
    <s v="72-0466/0467"/>
    <n v="25"/>
    <x v="0"/>
    <x v="1"/>
    <s v="Xunthai"/>
    <s v="Gidec"/>
    <x v="0"/>
    <n v="400"/>
    <n v="400"/>
    <n v="400"/>
    <n v="400"/>
    <n v="12"/>
    <x v="0"/>
  </r>
  <r>
    <x v="11"/>
    <d v="2022-12-01T00:00:00"/>
    <n v="2022"/>
    <x v="11"/>
    <n v="1"/>
    <x v="1"/>
    <s v="Mike"/>
    <s v="72-1001/1002"/>
    <n v="15"/>
    <x v="0"/>
    <x v="1"/>
    <s v="PT"/>
    <s v="Safeskin"/>
    <x v="1"/>
    <n v="400"/>
    <n v="100"/>
    <n v="400"/>
    <n v="100"/>
    <n v="9"/>
    <x v="0"/>
  </r>
  <r>
    <x v="12"/>
    <d v="2022-01-01T00:00:00"/>
    <n v="2022"/>
    <x v="0"/>
    <n v="1"/>
    <x v="0"/>
    <s v="Mike"/>
    <s v="72-0466/0467"/>
    <n v="25"/>
    <x v="0"/>
    <x v="0"/>
    <s v="Xunthai"/>
    <s v="Gidec"/>
    <x v="0"/>
    <n v="400"/>
    <n v="400"/>
    <n v="400"/>
    <n v="400"/>
    <n v="14"/>
    <x v="0"/>
  </r>
  <r>
    <x v="13"/>
    <d v="2022-02-01T00:00:00"/>
    <n v="2022"/>
    <x v="1"/>
    <n v="1"/>
    <x v="1"/>
    <s v="Mike"/>
    <s v="72-1001/1002"/>
    <n v="15"/>
    <x v="0"/>
    <x v="0"/>
    <s v="Port Said"/>
    <s v="Safeskin"/>
    <x v="1"/>
    <n v="400"/>
    <n v="100"/>
    <n v="400"/>
    <n v="100"/>
    <n v="11"/>
    <x v="1"/>
  </r>
  <r>
    <x v="14"/>
    <d v="2022-03-01T00:00:00"/>
    <n v="2022"/>
    <x v="2"/>
    <n v="1"/>
    <x v="0"/>
    <s v="Mike"/>
    <s v="72-0466/0467"/>
    <n v="65"/>
    <x v="1"/>
    <x v="0"/>
    <s v="Gidec"/>
    <s v="Suies"/>
    <x v="0"/>
    <n v="600"/>
    <n v="100"/>
    <n v="600"/>
    <n v="100"/>
    <n v="15"/>
    <x v="0"/>
  </r>
  <r>
    <x v="15"/>
    <d v="2022-03-01T00:00:00"/>
    <n v="2022"/>
    <x v="2"/>
    <n v="1"/>
    <x v="1"/>
    <s v="Mike"/>
    <s v="72-1001/1002"/>
    <n v="44"/>
    <x v="2"/>
    <x v="1"/>
    <s v="Safeskin"/>
    <s v="X1 Port"/>
    <x v="1"/>
    <n v="400"/>
    <n v="100"/>
    <m/>
    <m/>
    <n v="13"/>
    <x v="0"/>
  </r>
  <r>
    <x v="16"/>
    <d v="2022-03-01T00:00:00"/>
    <n v="2022"/>
    <x v="2"/>
    <n v="1"/>
    <x v="0"/>
    <s v="Lee"/>
    <s v="72-0466/0467"/>
    <n v="65"/>
    <x v="1"/>
    <x v="1"/>
    <s v="Top glove"/>
    <s v="X1 Port"/>
    <x v="0"/>
    <n v="600"/>
    <n v="100"/>
    <m/>
    <m/>
    <n v="12"/>
    <x v="0"/>
  </r>
  <r>
    <x v="17"/>
    <d v="2022-06-01T00:00:00"/>
    <n v="2022"/>
    <x v="5"/>
    <n v="1"/>
    <x v="1"/>
    <s v="Lee"/>
    <s v="72-1001/1002"/>
    <n v="80"/>
    <x v="1"/>
    <x v="1"/>
    <s v="Alex"/>
    <s v="Top glove"/>
    <x v="1"/>
    <n v="800"/>
    <n v="100"/>
    <n v="800"/>
    <n v="100"/>
    <n v="11"/>
    <x v="0"/>
  </r>
  <r>
    <x v="18"/>
    <d v="2022-07-01T00:00:00"/>
    <n v="2022"/>
    <x v="6"/>
    <n v="1"/>
    <x v="0"/>
    <s v="Lee"/>
    <s v="72-0466/0467"/>
    <n v="25"/>
    <x v="0"/>
    <x v="1"/>
    <s v="Giza"/>
    <s v="X1 Port"/>
    <x v="0"/>
    <n v="400"/>
    <n v="150"/>
    <n v="400"/>
    <n v="150"/>
    <n v="18"/>
    <x v="0"/>
  </r>
  <r>
    <x v="19"/>
    <d v="2022-08-01T00:00:00"/>
    <n v="2022"/>
    <x v="7"/>
    <n v="1"/>
    <x v="1"/>
    <s v="Lee"/>
    <s v="72-1001/1002"/>
    <n v="25"/>
    <x v="0"/>
    <x v="0"/>
    <s v="Gidec"/>
    <s v="Safeskin"/>
    <x v="1"/>
    <n v="400"/>
    <n v="100"/>
    <n v="400"/>
    <n v="100"/>
    <n v="13"/>
    <x v="1"/>
  </r>
  <r>
    <x v="20"/>
    <d v="2022-08-01T00:00:00"/>
    <n v="2022"/>
    <x v="7"/>
    <n v="1"/>
    <x v="0"/>
    <s v="Lee"/>
    <s v="72-0466/0467"/>
    <n v="25"/>
    <x v="0"/>
    <x v="1"/>
    <s v="Safeskin"/>
    <s v="Mina"/>
    <x v="0"/>
    <n v="400"/>
    <n v="100"/>
    <m/>
    <m/>
    <n v="15"/>
    <x v="1"/>
  </r>
  <r>
    <x v="21"/>
    <d v="2022-10-01T00:00:00"/>
    <n v="2022"/>
    <x v="9"/>
    <n v="1"/>
    <x v="1"/>
    <s v="Mike"/>
    <s v="72-1001/1002"/>
    <n v="25"/>
    <x v="0"/>
    <x v="1"/>
    <s v="Air Port"/>
    <s v="X1 Port"/>
    <x v="1"/>
    <n v="400"/>
    <n v="200"/>
    <n v="400"/>
    <n v="200"/>
    <n v="14"/>
    <x v="0"/>
  </r>
  <r>
    <x v="22"/>
    <d v="2022-10-01T00:00:00"/>
    <n v="2022"/>
    <x v="9"/>
    <n v="1"/>
    <x v="0"/>
    <s v="Mike"/>
    <s v="72-0466/0467"/>
    <n v="25"/>
    <x v="0"/>
    <x v="1"/>
    <s v="Xunthai"/>
    <s v="Gidec"/>
    <x v="0"/>
    <n v="400"/>
    <n v="400"/>
    <m/>
    <m/>
    <n v="12"/>
    <x v="0"/>
  </r>
  <r>
    <x v="23"/>
    <d v="2022-10-01T00:00:00"/>
    <n v="2022"/>
    <x v="9"/>
    <n v="1"/>
    <x v="1"/>
    <s v="Mike"/>
    <s v="72-1001/1002"/>
    <n v="15"/>
    <x v="0"/>
    <x v="1"/>
    <s v="PT"/>
    <s v="Safeskin"/>
    <x v="1"/>
    <n v="400"/>
    <n v="100"/>
    <m/>
    <m/>
    <n v="9"/>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d v="2022-01-01T00:00:00"/>
    <n v="2022"/>
    <x v="0"/>
    <n v="1"/>
    <x v="0"/>
    <s v="Mike"/>
    <s v="72-0466/0467"/>
    <n v="25"/>
    <s v="Close"/>
    <s v="Return"/>
    <s v="Xunthai"/>
    <s v="Gidec"/>
    <s v="Woodchip"/>
    <n v="400"/>
    <n v="400"/>
    <n v="400"/>
    <n v="400"/>
    <n v="14"/>
    <x v="0"/>
  </r>
  <r>
    <x v="1"/>
    <x v="1"/>
    <d v="2022-02-01T00:00:00"/>
    <n v="2022"/>
    <x v="1"/>
    <n v="1"/>
    <x v="1"/>
    <s v="Mike"/>
    <s v="72-1001/1002"/>
    <n v="15"/>
    <s v="Close"/>
    <s v="Return"/>
    <s v="Port Said"/>
    <s v="Safeskin"/>
    <s v="Woodpellet"/>
    <n v="400"/>
    <n v="100"/>
    <n v="400"/>
    <n v="100"/>
    <n v="11"/>
    <x v="0"/>
  </r>
  <r>
    <x v="2"/>
    <x v="2"/>
    <d v="2022-03-01T00:00:00"/>
    <n v="2022"/>
    <x v="2"/>
    <n v="1"/>
    <x v="0"/>
    <s v="Mike"/>
    <s v="72-0466/0467"/>
    <n v="65"/>
    <s v="Far"/>
    <s v="Return"/>
    <s v="Gidec"/>
    <s v="Suies"/>
    <s v="Woodchip"/>
    <n v="600"/>
    <n v="100"/>
    <n v="600"/>
    <n v="100"/>
    <n v="15"/>
    <x v="0"/>
  </r>
  <r>
    <x v="3"/>
    <x v="3"/>
    <d v="2022-04-01T00:00:00"/>
    <n v="2022"/>
    <x v="3"/>
    <n v="1"/>
    <x v="1"/>
    <s v="Mike"/>
    <s v="72-1001/1002"/>
    <n v="44"/>
    <s v="Regular"/>
    <s v="One-Way"/>
    <s v="Safeskin"/>
    <s v="X1 Port"/>
    <s v="Woodpellet"/>
    <n v="400"/>
    <n v="100"/>
    <n v="400"/>
    <n v="100"/>
    <n v="13"/>
    <x v="0"/>
  </r>
  <r>
    <x v="4"/>
    <x v="4"/>
    <d v="2022-05-01T00:00:00"/>
    <n v="2022"/>
    <x v="4"/>
    <n v="1"/>
    <x v="0"/>
    <s v="Lee"/>
    <s v="72-0466/0467"/>
    <n v="65"/>
    <s v="Far"/>
    <s v="One-Way"/>
    <s v="Top glove"/>
    <s v="X1 Port"/>
    <s v="Woodchip"/>
    <n v="600"/>
    <n v="100"/>
    <n v="600"/>
    <n v="100"/>
    <n v="12"/>
    <x v="0"/>
  </r>
  <r>
    <x v="5"/>
    <x v="5"/>
    <d v="2022-06-01T00:00:00"/>
    <n v="2022"/>
    <x v="5"/>
    <n v="1"/>
    <x v="1"/>
    <s v="Mike"/>
    <s v="72-1001/1002"/>
    <n v="80"/>
    <s v="Far"/>
    <s v="One-Way"/>
    <s v="Alex"/>
    <s v="Top glove"/>
    <s v="Woodpellet"/>
    <n v="800"/>
    <n v="100"/>
    <n v="800"/>
    <n v="100"/>
    <n v="11"/>
    <x v="0"/>
  </r>
  <r>
    <x v="6"/>
    <x v="6"/>
    <d v="2022-07-01T00:00:00"/>
    <n v="2022"/>
    <x v="6"/>
    <n v="1"/>
    <x v="0"/>
    <s v="Lee"/>
    <s v="72-0466/0467"/>
    <n v="25"/>
    <s v="Close"/>
    <s v="One-Way"/>
    <s v="Giza"/>
    <s v="X1 Port"/>
    <s v="Woodchip"/>
    <n v="400"/>
    <n v="150"/>
    <n v="400"/>
    <n v="150"/>
    <n v="18"/>
    <x v="0"/>
  </r>
  <r>
    <x v="7"/>
    <x v="7"/>
    <d v="2022-08-01T00:00:00"/>
    <n v="2022"/>
    <x v="7"/>
    <n v="1"/>
    <x v="1"/>
    <s v="Lee"/>
    <s v="72-1001/1002"/>
    <n v="25"/>
    <s v="Close"/>
    <s v="Return"/>
    <s v="Gidec"/>
    <s v="Safeskin"/>
    <s v="Woodpellet"/>
    <n v="400"/>
    <n v="100"/>
    <n v="400"/>
    <n v="100"/>
    <n v="13"/>
    <x v="1"/>
  </r>
  <r>
    <x v="8"/>
    <x v="8"/>
    <d v="2022-09-01T00:00:00"/>
    <n v="2022"/>
    <x v="8"/>
    <n v="1"/>
    <x v="0"/>
    <s v="Lee"/>
    <s v="72-0466/0467"/>
    <n v="25"/>
    <s v="Close"/>
    <s v="One-Way"/>
    <s v="Safeskin"/>
    <s v="Mina"/>
    <s v="Woodchip"/>
    <n v="400"/>
    <n v="100"/>
    <n v="400"/>
    <n v="100"/>
    <n v="15"/>
    <x v="1"/>
  </r>
  <r>
    <x v="9"/>
    <x v="9"/>
    <d v="2022-10-01T00:00:00"/>
    <n v="2022"/>
    <x v="9"/>
    <n v="1"/>
    <x v="1"/>
    <s v="Mike"/>
    <s v="72-1001/1002"/>
    <n v="25"/>
    <s v="Close"/>
    <s v="One-Way"/>
    <s v="Air Port"/>
    <s v="X1 Port"/>
    <s v="Woodpellet"/>
    <n v="400"/>
    <n v="200"/>
    <n v="400"/>
    <n v="200"/>
    <n v="14"/>
    <x v="0"/>
  </r>
  <r>
    <x v="10"/>
    <x v="10"/>
    <d v="2022-11-01T00:00:00"/>
    <n v="2022"/>
    <x v="10"/>
    <n v="1"/>
    <x v="0"/>
    <s v="Mike"/>
    <s v="72-0466/0467"/>
    <n v="25"/>
    <s v="Close"/>
    <s v="One-Way"/>
    <s v="Xunthai"/>
    <s v="Gidec"/>
    <s v="Woodchip"/>
    <n v="400"/>
    <n v="400"/>
    <n v="400"/>
    <n v="400"/>
    <n v="12"/>
    <x v="0"/>
  </r>
  <r>
    <x v="11"/>
    <x v="11"/>
    <d v="2022-12-01T00:00:00"/>
    <n v="2022"/>
    <x v="11"/>
    <n v="1"/>
    <x v="1"/>
    <s v="Mike"/>
    <s v="72-1001/1002"/>
    <n v="15"/>
    <s v="Close"/>
    <s v="One-Way"/>
    <s v="PT"/>
    <s v="Safeskin"/>
    <s v="Woodpellet"/>
    <n v="400"/>
    <n v="100"/>
    <n v="400"/>
    <n v="100"/>
    <n v="9"/>
    <x v="0"/>
  </r>
  <r>
    <x v="12"/>
    <x v="12"/>
    <d v="2022-01-01T00:00:00"/>
    <n v="2022"/>
    <x v="0"/>
    <n v="1"/>
    <x v="0"/>
    <s v="Mike"/>
    <s v="72-0466/0467"/>
    <n v="25"/>
    <s v="Close"/>
    <s v="Return"/>
    <s v="Xunthai"/>
    <s v="Gidec"/>
    <s v="Woodchip"/>
    <n v="400"/>
    <n v="400"/>
    <n v="400"/>
    <n v="400"/>
    <n v="14"/>
    <x v="0"/>
  </r>
  <r>
    <x v="13"/>
    <x v="13"/>
    <d v="2022-02-01T00:00:00"/>
    <n v="2022"/>
    <x v="1"/>
    <n v="1"/>
    <x v="1"/>
    <s v="Mike"/>
    <s v="72-1001/1002"/>
    <n v="15"/>
    <s v="Close"/>
    <s v="Return"/>
    <s v="Port Said"/>
    <s v="Safeskin"/>
    <s v="Woodpellet"/>
    <n v="400"/>
    <n v="100"/>
    <n v="400"/>
    <n v="100"/>
    <n v="11"/>
    <x v="1"/>
  </r>
  <r>
    <x v="14"/>
    <x v="14"/>
    <d v="2022-03-01T00:00:00"/>
    <n v="2022"/>
    <x v="2"/>
    <n v="1"/>
    <x v="0"/>
    <s v="Mike"/>
    <s v="72-0466/0467"/>
    <n v="65"/>
    <s v="Far"/>
    <s v="Return"/>
    <s v="Gidec"/>
    <s v="Suies"/>
    <s v="Woodchip"/>
    <n v="600"/>
    <n v="100"/>
    <n v="600"/>
    <n v="100"/>
    <n v="15"/>
    <x v="0"/>
  </r>
  <r>
    <x v="15"/>
    <x v="15"/>
    <d v="2022-03-01T00:00:00"/>
    <n v="2022"/>
    <x v="2"/>
    <n v="1"/>
    <x v="1"/>
    <s v="Mike"/>
    <s v="72-1001/1002"/>
    <n v="44"/>
    <s v="Regular"/>
    <s v="One-Way"/>
    <s v="Safeskin"/>
    <s v="X1 Port"/>
    <s v="Woodpellet"/>
    <n v="400"/>
    <n v="100"/>
    <m/>
    <m/>
    <n v="13"/>
    <x v="0"/>
  </r>
  <r>
    <x v="16"/>
    <x v="16"/>
    <d v="2022-03-01T00:00:00"/>
    <n v="2022"/>
    <x v="2"/>
    <n v="1"/>
    <x v="0"/>
    <s v="Lee"/>
    <s v="72-0466/0467"/>
    <n v="65"/>
    <s v="Far"/>
    <s v="One-Way"/>
    <s v="Top glove"/>
    <s v="X1 Port"/>
    <s v="Woodchip"/>
    <n v="600"/>
    <n v="100"/>
    <m/>
    <m/>
    <n v="12"/>
    <x v="0"/>
  </r>
  <r>
    <x v="17"/>
    <x v="17"/>
    <d v="2022-06-01T00:00:00"/>
    <n v="2022"/>
    <x v="5"/>
    <n v="1"/>
    <x v="1"/>
    <s v="Lee"/>
    <s v="72-1001/1002"/>
    <n v="80"/>
    <s v="Far"/>
    <s v="One-Way"/>
    <s v="Alex"/>
    <s v="Top glove"/>
    <s v="Woodpellet"/>
    <n v="800"/>
    <n v="100"/>
    <n v="800"/>
    <n v="100"/>
    <n v="11"/>
    <x v="0"/>
  </r>
  <r>
    <x v="18"/>
    <x v="18"/>
    <d v="2022-07-01T00:00:00"/>
    <n v="2022"/>
    <x v="6"/>
    <n v="1"/>
    <x v="0"/>
    <s v="Lee"/>
    <s v="72-0466/0467"/>
    <n v="25"/>
    <s v="Close"/>
    <s v="One-Way"/>
    <s v="Giza"/>
    <s v="X1 Port"/>
    <s v="Woodchip"/>
    <n v="400"/>
    <n v="150"/>
    <n v="400"/>
    <n v="150"/>
    <n v="18"/>
    <x v="0"/>
  </r>
  <r>
    <x v="19"/>
    <x v="19"/>
    <d v="2022-08-01T00:00:00"/>
    <n v="2022"/>
    <x v="7"/>
    <n v="1"/>
    <x v="1"/>
    <s v="Lee"/>
    <s v="72-1001/1002"/>
    <n v="25"/>
    <s v="Close"/>
    <s v="Return"/>
    <s v="Gidec"/>
    <s v="Safeskin"/>
    <s v="Woodpellet"/>
    <n v="400"/>
    <n v="100"/>
    <n v="400"/>
    <n v="100"/>
    <n v="13"/>
    <x v="1"/>
  </r>
  <r>
    <x v="20"/>
    <x v="20"/>
    <d v="2022-08-01T00:00:00"/>
    <n v="2022"/>
    <x v="7"/>
    <n v="1"/>
    <x v="0"/>
    <s v="Lee"/>
    <s v="72-0466/0467"/>
    <n v="25"/>
    <s v="Close"/>
    <s v="One-Way"/>
    <s v="Safeskin"/>
    <s v="Mina"/>
    <s v="Woodchip"/>
    <n v="400"/>
    <n v="100"/>
    <m/>
    <m/>
    <n v="15"/>
    <x v="1"/>
  </r>
  <r>
    <x v="21"/>
    <x v="21"/>
    <d v="2022-10-01T00:00:00"/>
    <n v="2022"/>
    <x v="9"/>
    <n v="1"/>
    <x v="1"/>
    <s v="Mike"/>
    <s v="72-1001/1002"/>
    <n v="25"/>
    <s v="Close"/>
    <s v="One-Way"/>
    <s v="Air Port"/>
    <s v="X1 Port"/>
    <s v="Woodpellet"/>
    <n v="400"/>
    <n v="200"/>
    <n v="400"/>
    <n v="200"/>
    <n v="14"/>
    <x v="0"/>
  </r>
  <r>
    <x v="22"/>
    <x v="22"/>
    <d v="2022-10-01T00:00:00"/>
    <n v="2022"/>
    <x v="9"/>
    <n v="1"/>
    <x v="0"/>
    <s v="Mike"/>
    <s v="72-0466/0467"/>
    <n v="25"/>
    <s v="Close"/>
    <s v="One-Way"/>
    <s v="Xunthai"/>
    <s v="Gidec"/>
    <s v="Woodchip"/>
    <n v="400"/>
    <n v="400"/>
    <m/>
    <m/>
    <n v="12"/>
    <x v="0"/>
  </r>
  <r>
    <x v="23"/>
    <x v="23"/>
    <d v="2022-10-01T00:00:00"/>
    <n v="2022"/>
    <x v="9"/>
    <n v="1"/>
    <x v="1"/>
    <s v="Mike"/>
    <s v="72-1001/1002"/>
    <n v="15"/>
    <s v="Close"/>
    <s v="One-Way"/>
    <s v="PT"/>
    <s v="Safeskin"/>
    <s v="Woodpellet"/>
    <n v="400"/>
    <n v="100"/>
    <m/>
    <m/>
    <n v="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346867-AA44-074F-974A-1307DFCC490D}" name="PivotTable3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Y4:BZ7" firstHeaderRow="1" firstDataRow="1" firstDataCol="1"/>
  <pivotFields count="21">
    <pivotField showAll="0">
      <items count="25">
        <item x="9"/>
        <item x="21"/>
        <item x="17"/>
        <item x="5"/>
        <item x="19"/>
        <item x="7"/>
        <item x="14"/>
        <item x="2"/>
        <item x="18"/>
        <item x="6"/>
        <item x="13"/>
        <item x="1"/>
        <item x="11"/>
        <item x="23"/>
        <item x="20"/>
        <item x="8"/>
        <item x="15"/>
        <item x="3"/>
        <item x="16"/>
        <item x="4"/>
        <item x="0"/>
        <item x="10"/>
        <item x="12"/>
        <item x="22"/>
        <item t="default"/>
      </items>
    </pivotField>
    <pivotField numFmtId="1" showAll="0">
      <items count="25">
        <item x="0"/>
        <item x="1"/>
        <item x="2"/>
        <item x="3"/>
        <item x="4"/>
        <item x="5"/>
        <item x="6"/>
        <item x="7"/>
        <item x="8"/>
        <item x="9"/>
        <item x="10"/>
        <item x="11"/>
        <item x="12"/>
        <item x="13"/>
        <item x="14"/>
        <item x="15"/>
        <item x="16"/>
        <item x="17"/>
        <item x="18"/>
        <item x="19"/>
        <item x="20"/>
        <item x="21"/>
        <item x="22"/>
        <item x="23"/>
        <item t="default"/>
      </items>
    </pivotField>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numFmtId="167" showAll="0"/>
    <pivotField numFmtId="167" showAll="0"/>
    <pivotField showAll="0"/>
    <pivotField showAll="0"/>
    <pivotField numFmtId="1" showAll="0"/>
    <pivotField axis="axisRow" dataField="1" showAll="0">
      <items count="3">
        <item x="0"/>
        <item x="1"/>
        <item t="default"/>
      </items>
    </pivotField>
  </pivotFields>
  <rowFields count="1">
    <field x="20"/>
  </rowFields>
  <rowItems count="3">
    <i>
      <x/>
    </i>
    <i>
      <x v="1"/>
    </i>
    <i t="grand">
      <x/>
    </i>
  </rowItems>
  <colItems count="1">
    <i/>
  </colItems>
  <dataFields count="1">
    <dataField name="Count of Hired Transportation" fld="20" subtotal="count" baseField="0" baseItem="0"/>
  </dataFields>
  <formats count="5">
    <format dxfId="1691">
      <pivotArea type="all" dataOnly="0" outline="0" fieldPosition="0"/>
    </format>
    <format dxfId="1692">
      <pivotArea outline="0" collapsedLevelsAreSubtotals="1" fieldPosition="0"/>
    </format>
    <format dxfId="1693">
      <pivotArea field="0" type="button" dataOnly="0" labelOnly="1" outline="0"/>
    </format>
    <format dxfId="1694">
      <pivotArea dataOnly="0" labelOnly="1" grandRow="1" outline="0" fieldPosition="0"/>
    </format>
    <format dxfId="169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99683E-B529-174E-9A51-537C8E525C35}" name="PivotTable29S"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S4:BT29" firstHeaderRow="1" firstDataRow="1" firstDataCol="1"/>
  <pivotFields count="21">
    <pivotField axis="axisRow" showAll="0">
      <items count="25">
        <item x="9"/>
        <item x="21"/>
        <item x="17"/>
        <item x="5"/>
        <item x="19"/>
        <item x="7"/>
        <item x="14"/>
        <item x="2"/>
        <item x="18"/>
        <item x="6"/>
        <item x="13"/>
        <item x="1"/>
        <item x="11"/>
        <item x="23"/>
        <item x="20"/>
        <item x="8"/>
        <item x="15"/>
        <item x="3"/>
        <item x="16"/>
        <item x="4"/>
        <item x="0"/>
        <item x="10"/>
        <item x="12"/>
        <item x="22"/>
        <item t="default"/>
      </items>
    </pivotField>
    <pivotField numFmtId="1" showAll="0">
      <items count="25">
        <item x="0"/>
        <item x="1"/>
        <item x="2"/>
        <item x="3"/>
        <item x="4"/>
        <item x="5"/>
        <item x="6"/>
        <item x="7"/>
        <item x="8"/>
        <item x="9"/>
        <item x="10"/>
        <item x="11"/>
        <item x="12"/>
        <item x="13"/>
        <item x="14"/>
        <item x="15"/>
        <item x="16"/>
        <item x="17"/>
        <item x="18"/>
        <item x="19"/>
        <item x="20"/>
        <item x="21"/>
        <item x="22"/>
        <item x="23"/>
        <item t="default"/>
      </items>
    </pivotField>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dataField="1" showAll="0"/>
    <pivotField showAll="0"/>
    <pivotField showAll="0"/>
    <pivotField showAll="0"/>
    <pivotField showAll="0"/>
    <pivotField numFmtId="167" showAll="0"/>
    <pivotField numFmtId="167" showAll="0"/>
    <pivotField showAll="0"/>
    <pivotField showAll="0"/>
    <pivotField numFmtId="1" showAll="0"/>
    <pivotField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Trip Classify" fld="10" subtotal="count" baseField="0" baseItem="0"/>
  </dataFields>
  <formats count="6">
    <format dxfId="1701">
      <pivotArea type="all" dataOnly="0" outline="0" fieldPosition="0"/>
    </format>
    <format dxfId="1700">
      <pivotArea outline="0" collapsedLevelsAreSubtotals="1" fieldPosition="0"/>
    </format>
    <format dxfId="1699">
      <pivotArea field="0" type="button" dataOnly="0" labelOnly="1" outline="0" axis="axisRow" fieldPosition="0"/>
    </format>
    <format dxfId="1698">
      <pivotArea dataOnly="0" labelOnly="1" fieldPosition="0">
        <references count="1">
          <reference field="0" count="0"/>
        </references>
      </pivotArea>
    </format>
    <format dxfId="1697">
      <pivotArea dataOnly="0" labelOnly="1" grandRow="1" outline="0" fieldPosition="0"/>
    </format>
    <format dxfId="169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3C9123-66EB-1940-8367-A641EAA04323}" name="PivotTable27M"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O4:BP17" firstHeaderRow="1" firstDataRow="1" firstDataCol="1"/>
  <pivotFields count="23">
    <pivotField numFmtId="1" showAll="0"/>
    <pivotField numFmtId="165" showAll="0"/>
    <pivotField showAll="0"/>
    <pivotField axis="axisRow"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pivotField showAll="0"/>
    <pivotField showAll="0">
      <items count="3">
        <item x="0"/>
        <item x="1"/>
        <item t="default"/>
      </items>
    </pivotField>
    <pivotField numFmtId="167" showAll="0"/>
    <pivotField dataField="1" numFmtId="167" showAll="0"/>
    <pivotField showAll="0"/>
    <pivotField showAll="0"/>
    <pivotField numFmtId="1" showAll="0"/>
    <pivotField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3"/>
  </rowFields>
  <rowItems count="13">
    <i>
      <x/>
    </i>
    <i>
      <x v="1"/>
    </i>
    <i>
      <x v="2"/>
    </i>
    <i>
      <x v="3"/>
    </i>
    <i>
      <x v="4"/>
    </i>
    <i>
      <x v="5"/>
    </i>
    <i>
      <x v="6"/>
    </i>
    <i>
      <x v="7"/>
    </i>
    <i>
      <x v="8"/>
    </i>
    <i>
      <x v="9"/>
    </i>
    <i>
      <x v="10"/>
    </i>
    <i>
      <x v="11"/>
    </i>
    <i t="grand">
      <x/>
    </i>
  </rowItems>
  <colItems count="1">
    <i/>
  </colItems>
  <dataFields count="1">
    <dataField name="Sum of Buddy wage/trip" fld="15" baseField="0" baseItem="0"/>
  </dataFields>
  <formats count="13">
    <format dxfId="1703">
      <pivotArea type="all" dataOnly="0" outline="0" fieldPosition="0"/>
    </format>
    <format dxfId="1704">
      <pivotArea outline="0" collapsedLevelsAreSubtotals="1" fieldPosition="0"/>
    </format>
    <format dxfId="1705">
      <pivotArea dataOnly="0" labelOnly="1" outline="0" axis="axisValues" fieldPosition="0"/>
    </format>
    <format dxfId="1706">
      <pivotArea type="all" dataOnly="0" outline="0" fieldPosition="0"/>
    </format>
    <format dxfId="1707">
      <pivotArea outline="0" collapsedLevelsAreSubtotals="1" fieldPosition="0"/>
    </format>
    <format dxfId="1708">
      <pivotArea dataOnly="0" labelOnly="1" outline="0" axis="axisValues" fieldPosition="0"/>
    </format>
    <format dxfId="1709">
      <pivotArea type="all" dataOnly="0" outline="0" fieldPosition="0"/>
    </format>
    <format dxfId="1710">
      <pivotArea outline="0" collapsedLevelsAreSubtotals="1" fieldPosition="0"/>
    </format>
    <format dxfId="1711">
      <pivotArea dataOnly="0" labelOnly="1" outline="0" axis="axisValues" fieldPosition="0"/>
    </format>
    <format dxfId="1712">
      <pivotArea outline="0" collapsedLevelsAreSubtotals="1" fieldPosition="0"/>
    </format>
    <format dxfId="1713">
      <pivotArea type="all" dataOnly="0" outline="0" fieldPosition="0"/>
    </format>
    <format dxfId="1714">
      <pivotArea outline="0" collapsedLevelsAreSubtotals="1" fieldPosition="0"/>
    </format>
    <format dxfId="1715">
      <pivotArea dataOnly="0" labelOnly="1" outline="0" axis="axisValues" fieldPosition="0"/>
    </format>
  </format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4639CA-4A9B-6D42-9A3D-456369E31BF5}" name="PivotTable26M"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K4:BL17" firstHeaderRow="1" firstDataRow="1" firstDataCol="1"/>
  <pivotFields count="23">
    <pivotField numFmtId="1" showAll="0"/>
    <pivotField numFmtId="165" showAll="0"/>
    <pivotField showAll="0"/>
    <pivotField axis="axisRow"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pivotField showAll="0"/>
    <pivotField showAll="0">
      <items count="3">
        <item x="0"/>
        <item x="1"/>
        <item t="default"/>
      </items>
    </pivotField>
    <pivotField dataField="1" numFmtId="167" showAll="0"/>
    <pivotField numFmtId="167" showAll="0"/>
    <pivotField showAll="0"/>
    <pivotField showAll="0"/>
    <pivotField numFmtId="1" showAll="0"/>
    <pivotField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3"/>
  </rowFields>
  <rowItems count="13">
    <i>
      <x/>
    </i>
    <i>
      <x v="1"/>
    </i>
    <i>
      <x v="2"/>
    </i>
    <i>
      <x v="3"/>
    </i>
    <i>
      <x v="4"/>
    </i>
    <i>
      <x v="5"/>
    </i>
    <i>
      <x v="6"/>
    </i>
    <i>
      <x v="7"/>
    </i>
    <i>
      <x v="8"/>
    </i>
    <i>
      <x v="9"/>
    </i>
    <i>
      <x v="10"/>
    </i>
    <i>
      <x v="11"/>
    </i>
    <i t="grand">
      <x/>
    </i>
  </rowItems>
  <colItems count="1">
    <i/>
  </colItems>
  <dataFields count="1">
    <dataField name="Sum of Driver wage/trip" fld="14" baseField="0" baseItem="0"/>
  </dataFields>
  <formats count="13">
    <format dxfId="1716">
      <pivotArea type="all" dataOnly="0" outline="0" fieldPosition="0"/>
    </format>
    <format dxfId="1717">
      <pivotArea outline="0" collapsedLevelsAreSubtotals="1" fieldPosition="0"/>
    </format>
    <format dxfId="1718">
      <pivotArea dataOnly="0" labelOnly="1" outline="0" axis="axisValues" fieldPosition="0"/>
    </format>
    <format dxfId="1719">
      <pivotArea type="all" dataOnly="0" outline="0" fieldPosition="0"/>
    </format>
    <format dxfId="1720">
      <pivotArea outline="0" collapsedLevelsAreSubtotals="1" fieldPosition="0"/>
    </format>
    <format dxfId="1721">
      <pivotArea dataOnly="0" labelOnly="1" outline="0" axis="axisValues" fieldPosition="0"/>
    </format>
    <format dxfId="1722">
      <pivotArea type="all" dataOnly="0" outline="0" fieldPosition="0"/>
    </format>
    <format dxfId="1723">
      <pivotArea outline="0" collapsedLevelsAreSubtotals="1" fieldPosition="0"/>
    </format>
    <format dxfId="1724">
      <pivotArea dataOnly="0" labelOnly="1" outline="0" axis="axisValues" fieldPosition="0"/>
    </format>
    <format dxfId="1725">
      <pivotArea outline="0" collapsedLevelsAreSubtotals="1" fieldPosition="0"/>
    </format>
    <format dxfId="1726">
      <pivotArea type="all" dataOnly="0" outline="0" fieldPosition="0"/>
    </format>
    <format dxfId="1727">
      <pivotArea outline="0" collapsedLevelsAreSubtotals="1" fieldPosition="0"/>
    </format>
    <format dxfId="1728">
      <pivotArea dataOnly="0" labelOnly="1" outline="0" axis="axisValues" fieldPosition="0"/>
    </format>
  </format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AD7238-417E-3541-8A67-7D5D9D036990}" name="PivotTable25"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G4:BH5" firstHeaderRow="0" firstDataRow="1" firstDataCol="0"/>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pivotField showAll="0"/>
    <pivotField showAll="0">
      <items count="3">
        <item x="0"/>
        <item x="1"/>
        <item t="default"/>
      </items>
    </pivotField>
    <pivotField numFmtId="167" showAll="0"/>
    <pivotField dataField="1" numFmtId="167" showAll="0"/>
    <pivotField showAll="0"/>
    <pivotField dataField="1" showAll="0"/>
    <pivotField numFmtId="1" showAll="0"/>
    <pivotField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Items count="1">
    <i/>
  </rowItems>
  <colFields count="1">
    <field x="-2"/>
  </colFields>
  <colItems count="2">
    <i>
      <x/>
    </i>
    <i i="1">
      <x v="1"/>
    </i>
  </colItems>
  <dataFields count="2">
    <dataField name="Sum of Buddy wage/trip" fld="15" baseField="0" baseItem="0"/>
    <dataField name="Sum of Buddy Salary" fld="17" baseField="0" baseItem="0"/>
  </dataFields>
  <formats count="13">
    <format dxfId="1729">
      <pivotArea type="all" dataOnly="0" outline="0" fieldPosition="0"/>
    </format>
    <format dxfId="1730">
      <pivotArea outline="0" collapsedLevelsAreSubtotals="1" fieldPosition="0"/>
    </format>
    <format dxfId="1731">
      <pivotArea dataOnly="0" labelOnly="1" outline="0" axis="axisValues" fieldPosition="0"/>
    </format>
    <format dxfId="1732">
      <pivotArea type="all" dataOnly="0" outline="0" fieldPosition="0"/>
    </format>
    <format dxfId="1733">
      <pivotArea outline="0" collapsedLevelsAreSubtotals="1" fieldPosition="0"/>
    </format>
    <format dxfId="1734">
      <pivotArea dataOnly="0" labelOnly="1" outline="0" axis="axisValues" fieldPosition="0"/>
    </format>
    <format dxfId="1735">
      <pivotArea type="all" dataOnly="0" outline="0" fieldPosition="0"/>
    </format>
    <format dxfId="1736">
      <pivotArea outline="0" collapsedLevelsAreSubtotals="1" fieldPosition="0"/>
    </format>
    <format dxfId="1737">
      <pivotArea dataOnly="0" labelOnly="1" outline="0" axis="axisValues" fieldPosition="0"/>
    </format>
    <format dxfId="1738">
      <pivotArea outline="0" collapsedLevelsAreSubtotals="1" fieldPosition="0"/>
    </format>
    <format dxfId="1739">
      <pivotArea type="all" dataOnly="0" outline="0" fieldPosition="0"/>
    </format>
    <format dxfId="1740">
      <pivotArea outline="0" collapsedLevelsAreSubtotals="1" fieldPosition="0"/>
    </format>
    <format dxfId="17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9F54C9-036F-534F-AD54-E8324AB6355D}" name="PivotTable24"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C4:BD5" firstHeaderRow="0" firstDataRow="1" firstDataCol="0"/>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pivotField showAll="0"/>
    <pivotField showAll="0">
      <items count="3">
        <item x="0"/>
        <item x="1"/>
        <item t="default"/>
      </items>
    </pivotField>
    <pivotField dataField="1" numFmtId="167" showAll="0"/>
    <pivotField numFmtId="167" showAll="0"/>
    <pivotField dataField="1" showAll="0"/>
    <pivotField showAll="0"/>
    <pivotField numFmtId="1" showAll="0"/>
    <pivotField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Items count="1">
    <i/>
  </rowItems>
  <colFields count="1">
    <field x="-2"/>
  </colFields>
  <colItems count="2">
    <i>
      <x/>
    </i>
    <i i="1">
      <x v="1"/>
    </i>
  </colItems>
  <dataFields count="2">
    <dataField name="Sum of Driver wage/trip" fld="14" baseField="0" baseItem="0"/>
    <dataField name="Sum of Driver Salary" fld="16" baseField="0" baseItem="0"/>
  </dataFields>
  <formats count="13">
    <format dxfId="1742">
      <pivotArea type="all" dataOnly="0" outline="0" fieldPosition="0"/>
    </format>
    <format dxfId="1743">
      <pivotArea outline="0" collapsedLevelsAreSubtotals="1" fieldPosition="0"/>
    </format>
    <format dxfId="1744">
      <pivotArea dataOnly="0" labelOnly="1" outline="0" axis="axisValues" fieldPosition="0"/>
    </format>
    <format dxfId="1745">
      <pivotArea type="all" dataOnly="0" outline="0" fieldPosition="0"/>
    </format>
    <format dxfId="1746">
      <pivotArea outline="0" collapsedLevelsAreSubtotals="1" fieldPosition="0"/>
    </format>
    <format dxfId="1747">
      <pivotArea dataOnly="0" labelOnly="1" outline="0" axis="axisValues" fieldPosition="0"/>
    </format>
    <format dxfId="1748">
      <pivotArea type="all" dataOnly="0" outline="0" fieldPosition="0"/>
    </format>
    <format dxfId="1749">
      <pivotArea outline="0" collapsedLevelsAreSubtotals="1" fieldPosition="0"/>
    </format>
    <format dxfId="1750">
      <pivotArea dataOnly="0" labelOnly="1" outline="0" axis="axisValues" fieldPosition="0"/>
    </format>
    <format dxfId="1751">
      <pivotArea outline="0" collapsedLevelsAreSubtotals="1" fieldPosition="0"/>
    </format>
    <format dxfId="1752">
      <pivotArea type="all" dataOnly="0" outline="0" fieldPosition="0"/>
    </format>
    <format dxfId="1753">
      <pivotArea outline="0" collapsedLevelsAreSubtotals="1" fieldPosition="0"/>
    </format>
    <format dxfId="175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22E367-9A1C-344F-A568-6EDCE27F452D}" name="PivotTable23M"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X4:AZ17" firstHeaderRow="0" firstDataRow="1" firstDataCol="1"/>
  <pivotFields count="23">
    <pivotField numFmtId="1" showAll="0">
      <items count="25">
        <item x="0"/>
        <item x="1"/>
        <item x="2"/>
        <item x="3"/>
        <item x="4"/>
        <item x="5"/>
        <item x="6"/>
        <item x="7"/>
        <item x="8"/>
        <item x="9"/>
        <item x="10"/>
        <item x="11"/>
        <item x="12"/>
        <item x="13"/>
        <item x="14"/>
        <item x="15"/>
        <item x="16"/>
        <item x="17"/>
        <item x="18"/>
        <item x="19"/>
        <item x="20"/>
        <item x="21"/>
        <item x="22"/>
        <item x="23"/>
        <item t="default"/>
      </items>
    </pivotField>
    <pivotField numFmtId="165" showAll="0"/>
    <pivotField showAll="0"/>
    <pivotField axis="axisRow" dataField="1"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dataField="1" showAll="0"/>
    <pivotField showAll="0"/>
    <pivotField showAll="0"/>
    <pivotField showAll="0">
      <items count="3">
        <item x="0"/>
        <item x="1"/>
        <item t="default"/>
      </items>
    </pivotField>
    <pivotField numFmtId="167" showAll="0"/>
    <pivotField numFmtId="167" showAll="0"/>
    <pivotField showAll="0"/>
    <pivotField showAll="0"/>
    <pivotField numFmtId="1" showAll="0"/>
    <pivotField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3"/>
  </rowFields>
  <rowItems count="13">
    <i>
      <x/>
    </i>
    <i>
      <x v="1"/>
    </i>
    <i>
      <x v="2"/>
    </i>
    <i>
      <x v="3"/>
    </i>
    <i>
      <x v="4"/>
    </i>
    <i>
      <x v="5"/>
    </i>
    <i>
      <x v="6"/>
    </i>
    <i>
      <x v="7"/>
    </i>
    <i>
      <x v="8"/>
    </i>
    <i>
      <x v="9"/>
    </i>
    <i>
      <x v="10"/>
    </i>
    <i>
      <x v="11"/>
    </i>
    <i t="grand">
      <x/>
    </i>
  </rowItems>
  <colFields count="1">
    <field x="-2"/>
  </colFields>
  <colItems count="2">
    <i>
      <x/>
    </i>
    <i i="1">
      <x v="1"/>
    </i>
  </colItems>
  <dataFields count="2">
    <dataField name="Count of Distance Traveled" fld="10" subtotal="count" baseField="0" baseItem="0"/>
    <dataField name="Count of Month" fld="3" subtotal="count" showDataAs="percentDiff" baseField="3" baseItem="1048828" numFmtId="10"/>
  </dataFields>
  <formats count="15">
    <format dxfId="1757">
      <pivotArea type="all" dataOnly="0" outline="0" fieldPosition="0"/>
    </format>
    <format dxfId="1758">
      <pivotArea outline="0" collapsedLevelsAreSubtotals="1" fieldPosition="0"/>
    </format>
    <format dxfId="1759">
      <pivotArea dataOnly="0" labelOnly="1" outline="0" axis="axisValues" fieldPosition="0"/>
    </format>
    <format dxfId="1760">
      <pivotArea type="all" dataOnly="0" outline="0" fieldPosition="0"/>
    </format>
    <format dxfId="1761">
      <pivotArea outline="0" collapsedLevelsAreSubtotals="1" fieldPosition="0"/>
    </format>
    <format dxfId="1762">
      <pivotArea dataOnly="0" labelOnly="1" outline="0" axis="axisValues" fieldPosition="0"/>
    </format>
    <format dxfId="1763">
      <pivotArea type="all" dataOnly="0" outline="0" fieldPosition="0"/>
    </format>
    <format dxfId="1764">
      <pivotArea outline="0" collapsedLevelsAreSubtotals="1" fieldPosition="0"/>
    </format>
    <format dxfId="1765">
      <pivotArea dataOnly="0" labelOnly="1" outline="0" axis="axisValues" fieldPosition="0"/>
    </format>
    <format dxfId="1766">
      <pivotArea outline="0" collapsedLevelsAreSubtotals="1" fieldPosition="0"/>
    </format>
    <format dxfId="1767">
      <pivotArea type="all" dataOnly="0" outline="0" fieldPosition="0"/>
    </format>
    <format dxfId="1768">
      <pivotArea outline="0" collapsedLevelsAreSubtotals="1" fieldPosition="0"/>
    </format>
    <format dxfId="1769">
      <pivotArea dataOnly="0" labelOnly="1" outline="0" axis="axisValues" fieldPosition="0"/>
    </format>
    <format dxfId="1756">
      <pivotArea outline="0" fieldPosition="0">
        <references count="1">
          <reference field="4294967294" count="1">
            <x v="1"/>
          </reference>
        </references>
      </pivotArea>
    </format>
    <format dxfId="1755">
      <pivotArea collapsedLevelsAreSubtotals="1" fieldPosition="0">
        <references count="2">
          <reference field="4294967294" count="1" selected="0">
            <x v="1"/>
          </reference>
          <reference field="3" count="0"/>
        </references>
      </pivotArea>
    </format>
  </formats>
  <chartFormats count="14">
    <chartFormat chart="23" format="2"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1"/>
          </reference>
        </references>
      </pivotArea>
    </chartFormat>
    <chartFormat chart="23" format="4">
      <pivotArea type="data" outline="0" fieldPosition="0">
        <references count="2">
          <reference field="4294967294" count="1" selected="0">
            <x v="0"/>
          </reference>
          <reference field="3" count="1" selected="0">
            <x v="0"/>
          </reference>
        </references>
      </pivotArea>
    </chartFormat>
    <chartFormat chart="23" format="5">
      <pivotArea type="data" outline="0" fieldPosition="0">
        <references count="2">
          <reference field="4294967294" count="1" selected="0">
            <x v="0"/>
          </reference>
          <reference field="3" count="1" selected="0">
            <x v="1"/>
          </reference>
        </references>
      </pivotArea>
    </chartFormat>
    <chartFormat chart="23" format="6">
      <pivotArea type="data" outline="0" fieldPosition="0">
        <references count="2">
          <reference field="4294967294" count="1" selected="0">
            <x v="0"/>
          </reference>
          <reference field="3" count="1" selected="0">
            <x v="2"/>
          </reference>
        </references>
      </pivotArea>
    </chartFormat>
    <chartFormat chart="23" format="7">
      <pivotArea type="data" outline="0" fieldPosition="0">
        <references count="2">
          <reference field="4294967294" count="1" selected="0">
            <x v="0"/>
          </reference>
          <reference field="3" count="1" selected="0">
            <x v="3"/>
          </reference>
        </references>
      </pivotArea>
    </chartFormat>
    <chartFormat chart="23" format="8">
      <pivotArea type="data" outline="0" fieldPosition="0">
        <references count="2">
          <reference field="4294967294" count="1" selected="0">
            <x v="0"/>
          </reference>
          <reference field="3" count="1" selected="0">
            <x v="4"/>
          </reference>
        </references>
      </pivotArea>
    </chartFormat>
    <chartFormat chart="23" format="9">
      <pivotArea type="data" outline="0" fieldPosition="0">
        <references count="2">
          <reference field="4294967294" count="1" selected="0">
            <x v="0"/>
          </reference>
          <reference field="3" count="1" selected="0">
            <x v="5"/>
          </reference>
        </references>
      </pivotArea>
    </chartFormat>
    <chartFormat chart="23" format="10">
      <pivotArea type="data" outline="0" fieldPosition="0">
        <references count="2">
          <reference field="4294967294" count="1" selected="0">
            <x v="0"/>
          </reference>
          <reference field="3" count="1" selected="0">
            <x v="6"/>
          </reference>
        </references>
      </pivotArea>
    </chartFormat>
    <chartFormat chart="23" format="11">
      <pivotArea type="data" outline="0" fieldPosition="0">
        <references count="2">
          <reference field="4294967294" count="1" selected="0">
            <x v="0"/>
          </reference>
          <reference field="3" count="1" selected="0">
            <x v="7"/>
          </reference>
        </references>
      </pivotArea>
    </chartFormat>
    <chartFormat chart="23" format="12">
      <pivotArea type="data" outline="0" fieldPosition="0">
        <references count="2">
          <reference field="4294967294" count="1" selected="0">
            <x v="0"/>
          </reference>
          <reference field="3" count="1" selected="0">
            <x v="8"/>
          </reference>
        </references>
      </pivotArea>
    </chartFormat>
    <chartFormat chart="23" format="13">
      <pivotArea type="data" outline="0" fieldPosition="0">
        <references count="2">
          <reference field="4294967294" count="1" selected="0">
            <x v="0"/>
          </reference>
          <reference field="3" count="1" selected="0">
            <x v="9"/>
          </reference>
        </references>
      </pivotArea>
    </chartFormat>
    <chartFormat chart="23" format="14">
      <pivotArea type="data" outline="0" fieldPosition="0">
        <references count="2">
          <reference field="4294967294" count="1" selected="0">
            <x v="0"/>
          </reference>
          <reference field="3" count="1" selected="0">
            <x v="10"/>
          </reference>
        </references>
      </pivotArea>
    </chartFormat>
    <chartFormat chart="23" format="15">
      <pivotArea type="data" outline="0" fieldPosition="0">
        <references count="2">
          <reference field="4294967294" count="1" selected="0">
            <x v="0"/>
          </reference>
          <reference field="3"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3CF2DF-AB64-C24C-A67A-778C16A41C10}" name="PivotTable2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T4:AU7" firstHeaderRow="1" firstDataRow="1" firstDataCol="1"/>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axis="axisRow" dataField="1" showAll="0">
      <items count="3">
        <item x="1"/>
        <item x="0"/>
        <item t="default"/>
      </items>
    </pivotField>
    <pivotField showAll="0"/>
    <pivotField showAll="0"/>
    <pivotField showAll="0">
      <items count="3">
        <item x="0"/>
        <item x="1"/>
        <item t="default"/>
      </items>
    </pivotField>
    <pivotField numFmtId="167" showAll="0"/>
    <pivotField numFmtId="167" showAll="0"/>
    <pivotField showAll="0"/>
    <pivotField showAll="0"/>
    <pivotField numFmtId="1" showAll="0"/>
    <pivotField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0"/>
  </rowFields>
  <rowItems count="3">
    <i>
      <x/>
    </i>
    <i>
      <x v="1"/>
    </i>
    <i t="grand">
      <x/>
    </i>
  </rowItems>
  <colItems count="1">
    <i/>
  </colItems>
  <dataFields count="1">
    <dataField name="Count of Distance Traveled" fld="10" subtotal="count" baseField="0" baseItem="0"/>
  </dataFields>
  <formats count="14">
    <format dxfId="1770">
      <pivotArea type="all" dataOnly="0" outline="0" fieldPosition="0"/>
    </format>
    <format dxfId="1771">
      <pivotArea outline="0" collapsedLevelsAreSubtotals="1" fieldPosition="0"/>
    </format>
    <format dxfId="1772">
      <pivotArea dataOnly="0" labelOnly="1" outline="0" axis="axisValues" fieldPosition="0"/>
    </format>
    <format dxfId="1773">
      <pivotArea type="all" dataOnly="0" outline="0" fieldPosition="0"/>
    </format>
    <format dxfId="1774">
      <pivotArea outline="0" collapsedLevelsAreSubtotals="1" fieldPosition="0"/>
    </format>
    <format dxfId="1775">
      <pivotArea dataOnly="0" labelOnly="1" outline="0" axis="axisValues" fieldPosition="0"/>
    </format>
    <format dxfId="1776">
      <pivotArea type="all" dataOnly="0" outline="0" fieldPosition="0"/>
    </format>
    <format dxfId="1777">
      <pivotArea outline="0" collapsedLevelsAreSubtotals="1" fieldPosition="0"/>
    </format>
    <format dxfId="1778">
      <pivotArea dataOnly="0" labelOnly="1" outline="0" axis="axisValues" fieldPosition="0"/>
    </format>
    <format dxfId="1779">
      <pivotArea outline="0" collapsedLevelsAreSubtotals="1" fieldPosition="0"/>
    </format>
    <format dxfId="1780">
      <pivotArea type="all" dataOnly="0" outline="0" fieldPosition="0"/>
    </format>
    <format dxfId="1781">
      <pivotArea outline="0" collapsedLevelsAreSubtotals="1" fieldPosition="0"/>
    </format>
    <format dxfId="1782">
      <pivotArea dataOnly="0" labelOnly="1" outline="0" axis="axisValues" fieldPosition="0"/>
    </format>
    <format dxfId="178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120EC85-A5DE-8B45-B0EC-0F80FD79EA3A}" name="PivotTable2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Q4:AQ5" firstHeaderRow="1" firstDataRow="1" firstDataCol="0"/>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dataField="1" showAll="0"/>
    <pivotField showAll="0">
      <items count="4">
        <item x="0"/>
        <item x="1"/>
        <item x="2"/>
        <item t="default"/>
      </items>
    </pivotField>
    <pivotField showAll="0"/>
    <pivotField showAll="0"/>
    <pivotField showAll="0"/>
    <pivotField showAll="0">
      <items count="3">
        <item x="0"/>
        <item x="1"/>
        <item t="default"/>
      </items>
    </pivotField>
    <pivotField numFmtId="167" showAll="0"/>
    <pivotField numFmtId="167" showAll="0"/>
    <pivotField showAll="0"/>
    <pivotField showAll="0"/>
    <pivotField numFmtId="1" showAll="0"/>
    <pivotField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Items count="1">
    <i/>
  </rowItems>
  <colItems count="1">
    <i/>
  </colItems>
  <dataFields count="1">
    <dataField name="Sum of Distance (km)" fld="8" baseField="0" baseItem="0"/>
  </dataFields>
  <formats count="14">
    <format dxfId="1785">
      <pivotArea type="all" dataOnly="0" outline="0" fieldPosition="0"/>
    </format>
    <format dxfId="1786">
      <pivotArea outline="0" collapsedLevelsAreSubtotals="1" fieldPosition="0"/>
    </format>
    <format dxfId="1787">
      <pivotArea dataOnly="0" labelOnly="1" outline="0" axis="axisValues" fieldPosition="0"/>
    </format>
    <format dxfId="1788">
      <pivotArea type="all" dataOnly="0" outline="0" fieldPosition="0"/>
    </format>
    <format dxfId="1789">
      <pivotArea outline="0" collapsedLevelsAreSubtotals="1" fieldPosition="0"/>
    </format>
    <format dxfId="1790">
      <pivotArea dataOnly="0" labelOnly="1" outline="0" axis="axisValues" fieldPosition="0"/>
    </format>
    <format dxfId="1791">
      <pivotArea type="all" dataOnly="0" outline="0" fieldPosition="0"/>
    </format>
    <format dxfId="1792">
      <pivotArea outline="0" collapsedLevelsAreSubtotals="1" fieldPosition="0"/>
    </format>
    <format dxfId="1793">
      <pivotArea dataOnly="0" labelOnly="1" outline="0" axis="axisValues" fieldPosition="0"/>
    </format>
    <format dxfId="1794">
      <pivotArea outline="0" collapsedLevelsAreSubtotals="1" fieldPosition="0"/>
    </format>
    <format dxfId="1795">
      <pivotArea type="all" dataOnly="0" outline="0" fieldPosition="0"/>
    </format>
    <format dxfId="1796">
      <pivotArea outline="0" collapsedLevelsAreSubtotals="1" fieldPosition="0"/>
    </format>
    <format dxfId="1797">
      <pivotArea dataOnly="0" labelOnly="1" outline="0" axis="axisValues" fieldPosition="0"/>
    </format>
    <format dxfId="178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39709B6-EA19-464D-A18B-647B93A64023}" name="PivotTable20M"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M4:AN17" firstHeaderRow="1" firstDataRow="1" firstDataCol="1"/>
  <pivotFields count="23">
    <pivotField numFmtId="1" showAll="0"/>
    <pivotField numFmtId="165" showAll="0"/>
    <pivotField showAll="0"/>
    <pivotField axis="axisRow"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pivotField showAll="0"/>
    <pivotField showAll="0">
      <items count="3">
        <item x="0"/>
        <item x="1"/>
        <item t="default"/>
      </items>
    </pivotField>
    <pivotField numFmtId="167" showAll="0"/>
    <pivotField numFmtId="167" showAll="0"/>
    <pivotField showAll="0"/>
    <pivotField showAll="0"/>
    <pivotField numFmtId="1" showAll="0"/>
    <pivotField showAll="0">
      <items count="3">
        <item x="0"/>
        <item x="1"/>
        <item t="default"/>
      </items>
    </pivotField>
    <pivotField dataField="1" dragToRow="0" dragToCol="0" dragToPage="0" showAll="0" defaultSubtotal="0"/>
    <pivotField dragToRow="0" dragToCol="0" dragToPage="0" showAll="0" defaultSubtotal="0"/>
    <pivotField dragToRow="0" dragToCol="0" dragToPage="0" showAll="0" defaultSubtotal="0"/>
  </pivotFields>
  <rowFields count="1">
    <field x="3"/>
  </rowFields>
  <rowItems count="13">
    <i>
      <x/>
    </i>
    <i>
      <x v="1"/>
    </i>
    <i>
      <x v="2"/>
    </i>
    <i>
      <x v="3"/>
    </i>
    <i>
      <x v="4"/>
    </i>
    <i>
      <x v="5"/>
    </i>
    <i>
      <x v="6"/>
    </i>
    <i>
      <x v="7"/>
    </i>
    <i>
      <x v="8"/>
    </i>
    <i>
      <x v="9"/>
    </i>
    <i>
      <x v="10"/>
    </i>
    <i>
      <x v="11"/>
    </i>
    <i t="grand">
      <x/>
    </i>
  </rowItems>
  <colItems count="1">
    <i/>
  </colItems>
  <dataFields count="1">
    <dataField name="Sum of Total Expenses" fld="20" baseField="0" baseItem="0" numFmtId="167"/>
  </dataFields>
  <formats count="13">
    <format dxfId="1798">
      <pivotArea type="all" dataOnly="0" outline="0" fieldPosition="0"/>
    </format>
    <format dxfId="1799">
      <pivotArea outline="0" collapsedLevelsAreSubtotals="1" fieldPosition="0"/>
    </format>
    <format dxfId="1800">
      <pivotArea dataOnly="0" labelOnly="1" outline="0" axis="axisValues" fieldPosition="0"/>
    </format>
    <format dxfId="1801">
      <pivotArea type="all" dataOnly="0" outline="0" fieldPosition="0"/>
    </format>
    <format dxfId="1802">
      <pivotArea outline="0" collapsedLevelsAreSubtotals="1" fieldPosition="0"/>
    </format>
    <format dxfId="1803">
      <pivotArea dataOnly="0" labelOnly="1" outline="0" axis="axisValues" fieldPosition="0"/>
    </format>
    <format dxfId="1804">
      <pivotArea type="all" dataOnly="0" outline="0" fieldPosition="0"/>
    </format>
    <format dxfId="1805">
      <pivotArea outline="0" collapsedLevelsAreSubtotals="1" fieldPosition="0"/>
    </format>
    <format dxfId="1806">
      <pivotArea dataOnly="0" labelOnly="1" outline="0" axis="axisValues" fieldPosition="0"/>
    </format>
    <format dxfId="1807">
      <pivotArea outline="0" collapsedLevelsAreSubtotals="1" fieldPosition="0"/>
    </format>
    <format dxfId="1808">
      <pivotArea type="all" dataOnly="0" outline="0" fieldPosition="0"/>
    </format>
    <format dxfId="1809">
      <pivotArea outline="0" collapsedLevelsAreSubtotals="1" fieldPosition="0"/>
    </format>
    <format dxfId="1810">
      <pivotArea dataOnly="0" labelOnly="1" outline="0" axis="axisValues" fieldPosition="0"/>
    </format>
  </format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E9559F7-0FF2-834A-A0C3-487BB551615E}" name="PivotTable19"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I4:AI5" firstHeaderRow="1" firstDataRow="1" firstDataCol="0"/>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pivotField showAll="0"/>
    <pivotField showAll="0">
      <items count="3">
        <item x="0"/>
        <item x="1"/>
        <item t="default"/>
      </items>
    </pivotField>
    <pivotField numFmtId="167" showAll="0"/>
    <pivotField numFmtId="167" showAll="0"/>
    <pivotField showAll="0"/>
    <pivotField showAll="0"/>
    <pivotField numFmtId="1" showAll="0"/>
    <pivotField showAll="0">
      <items count="3">
        <item x="0"/>
        <item x="1"/>
        <item t="default"/>
      </items>
    </pivotField>
    <pivotField dragToRow="0" dragToCol="0" dragToPage="0" showAll="0" defaultSubtotal="0"/>
    <pivotField dragToRow="0" dragToCol="0" dragToPage="0" showAll="0" defaultSubtotal="0"/>
    <pivotField dataField="1" dragToRow="0" dragToCol="0" dragToPage="0" showAll="0" defaultSubtotal="0"/>
  </pivotFields>
  <rowItems count="1">
    <i/>
  </rowItems>
  <colItems count="1">
    <i/>
  </colItems>
  <dataFields count="1">
    <dataField name="Sum of Total Wages" fld="22" baseField="0" baseItem="0" numFmtId="167"/>
  </dataFields>
  <formats count="13">
    <format dxfId="1847">
      <pivotArea type="all" dataOnly="0" outline="0" fieldPosition="0"/>
    </format>
    <format dxfId="1848">
      <pivotArea outline="0" collapsedLevelsAreSubtotals="1" fieldPosition="0"/>
    </format>
    <format dxfId="1849">
      <pivotArea dataOnly="0" labelOnly="1" outline="0" axis="axisValues" fieldPosition="0"/>
    </format>
    <format dxfId="1850">
      <pivotArea type="all" dataOnly="0" outline="0" fieldPosition="0"/>
    </format>
    <format dxfId="1851">
      <pivotArea outline="0" collapsedLevelsAreSubtotals="1" fieldPosition="0"/>
    </format>
    <format dxfId="1852">
      <pivotArea dataOnly="0" labelOnly="1" outline="0" axis="axisValues" fieldPosition="0"/>
    </format>
    <format dxfId="1853">
      <pivotArea type="all" dataOnly="0" outline="0" fieldPosition="0"/>
    </format>
    <format dxfId="1854">
      <pivotArea outline="0" collapsedLevelsAreSubtotals="1" fieldPosition="0"/>
    </format>
    <format dxfId="1855">
      <pivotArea dataOnly="0" labelOnly="1" outline="0" axis="axisValues" fieldPosition="0"/>
    </format>
    <format dxfId="1856">
      <pivotArea outline="0" collapsedLevelsAreSubtotals="1" fieldPosition="0"/>
    </format>
    <format dxfId="1846">
      <pivotArea type="all" dataOnly="0" outline="0" fieldPosition="0"/>
    </format>
    <format dxfId="1845">
      <pivotArea outline="0" collapsedLevelsAreSubtotals="1" fieldPosition="0"/>
    </format>
    <format dxfId="18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25D63E-3052-7E4A-8AFF-E63266685259}" name="PivotTable18"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E4:AE5" firstHeaderRow="1" firstDataRow="1" firstDataCol="0"/>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pivotField showAll="0"/>
    <pivotField showAll="0">
      <items count="3">
        <item x="0"/>
        <item x="1"/>
        <item t="default"/>
      </items>
    </pivotField>
    <pivotField numFmtId="167" showAll="0"/>
    <pivotField numFmtId="167" showAll="0"/>
    <pivotField showAll="0"/>
    <pivotField showAll="0"/>
    <pivotField numFmtId="1" showAll="0"/>
    <pivotField showAll="0">
      <items count="3">
        <item x="0"/>
        <item x="1"/>
        <item t="default"/>
      </items>
    </pivotField>
    <pivotField dragToRow="0" dragToCol="0" dragToPage="0" showAll="0" defaultSubtotal="0"/>
    <pivotField dataField="1" dragToRow="0" dragToCol="0" dragToPage="0" showAll="0" defaultSubtotal="0"/>
    <pivotField dragToRow="0" dragToCol="0" dragToPage="0" showAll="0" defaultSubtotal="0"/>
  </pivotFields>
  <rowItems count="1">
    <i/>
  </rowItems>
  <colItems count="1">
    <i/>
  </colItems>
  <dataFields count="1">
    <dataField name="Sum of Total Salaries" fld="21" baseField="0" baseItem="0" numFmtId="167"/>
  </dataFields>
  <formats count="13">
    <format dxfId="1858">
      <pivotArea type="all" dataOnly="0" outline="0" fieldPosition="0"/>
    </format>
    <format dxfId="1859">
      <pivotArea outline="0" collapsedLevelsAreSubtotals="1" fieldPosition="0"/>
    </format>
    <format dxfId="1860">
      <pivotArea dataOnly="0" labelOnly="1" outline="0" axis="axisValues" fieldPosition="0"/>
    </format>
    <format dxfId="1861">
      <pivotArea type="all" dataOnly="0" outline="0" fieldPosition="0"/>
    </format>
    <format dxfId="1862">
      <pivotArea outline="0" collapsedLevelsAreSubtotals="1" fieldPosition="0"/>
    </format>
    <format dxfId="1863">
      <pivotArea dataOnly="0" labelOnly="1" outline="0" axis="axisValues" fieldPosition="0"/>
    </format>
    <format dxfId="1864">
      <pivotArea type="all" dataOnly="0" outline="0" fieldPosition="0"/>
    </format>
    <format dxfId="1865">
      <pivotArea outline="0" collapsedLevelsAreSubtotals="1" fieldPosition="0"/>
    </format>
    <format dxfId="1866">
      <pivotArea dataOnly="0" labelOnly="1" outline="0" axis="axisValues" fieldPosition="0"/>
    </format>
    <format dxfId="1857">
      <pivotArea outline="0" collapsedLevelsAreSubtotals="1" fieldPosition="0"/>
    </format>
    <format dxfId="1843">
      <pivotArea type="all" dataOnly="0" outline="0" fieldPosition="0"/>
    </format>
    <format dxfId="1842">
      <pivotArea outline="0" collapsedLevelsAreSubtotals="1" fieldPosition="0"/>
    </format>
    <format dxfId="18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00CF0-D2D8-C844-9E4A-AEB03F7C7B44}" name="PivotTable17"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B4:AB5" firstHeaderRow="1" firstDataRow="1" firstDataCol="0"/>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pivotField showAll="0"/>
    <pivotField showAll="0">
      <items count="3">
        <item x="0"/>
        <item x="1"/>
        <item t="default"/>
      </items>
    </pivotField>
    <pivotField numFmtId="167" showAll="0"/>
    <pivotField numFmtId="167" showAll="0"/>
    <pivotField showAll="0"/>
    <pivotField showAll="0"/>
    <pivotField numFmtId="1" showAll="0"/>
    <pivotField showAll="0">
      <items count="3">
        <item x="0"/>
        <item x="1"/>
        <item t="default"/>
      </items>
    </pivotField>
    <pivotField dataField="1" dragToRow="0" dragToCol="0" dragToPage="0" showAll="0" defaultSubtotal="0"/>
    <pivotField dragToRow="0" dragToCol="0" dragToPage="0" showAll="0" defaultSubtotal="0"/>
    <pivotField dragToRow="0" dragToCol="0" dragToPage="0" showAll="0" defaultSubtotal="0"/>
  </pivotFields>
  <rowItems count="1">
    <i/>
  </rowItems>
  <colItems count="1">
    <i/>
  </colItems>
  <dataFields count="1">
    <dataField name="Sum of Total Expenses" fld="20" baseField="0" baseItem="0" numFmtId="167"/>
  </dataFields>
  <formats count="12">
    <format dxfId="1867">
      <pivotArea type="all" dataOnly="0" outline="0" fieldPosition="0"/>
    </format>
    <format dxfId="1868">
      <pivotArea outline="0" collapsedLevelsAreSubtotals="1" fieldPosition="0"/>
    </format>
    <format dxfId="1869">
      <pivotArea dataOnly="0" labelOnly="1" outline="0" axis="axisValues" fieldPosition="0"/>
    </format>
    <format dxfId="1870">
      <pivotArea type="all" dataOnly="0" outline="0" fieldPosition="0"/>
    </format>
    <format dxfId="1871">
      <pivotArea outline="0" collapsedLevelsAreSubtotals="1" fieldPosition="0"/>
    </format>
    <format dxfId="1872">
      <pivotArea dataOnly="0" labelOnly="1" outline="0" axis="axisValues" fieldPosition="0"/>
    </format>
    <format dxfId="1873">
      <pivotArea type="all" dataOnly="0" outline="0" fieldPosition="0"/>
    </format>
    <format dxfId="1874">
      <pivotArea outline="0" collapsedLevelsAreSubtotals="1" fieldPosition="0"/>
    </format>
    <format dxfId="1875">
      <pivotArea dataOnly="0" labelOnly="1" outline="0" axis="axisValues" fieldPosition="0"/>
    </format>
    <format dxfId="1840">
      <pivotArea type="all" dataOnly="0" outline="0" fieldPosition="0"/>
    </format>
    <format dxfId="1839">
      <pivotArea outline="0" collapsedLevelsAreSubtotals="1" fieldPosition="0"/>
    </format>
    <format dxfId="18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AE263FE-93DF-4C46-89AE-02A19F8B6EF6}" name="PivotTable16"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X4:Y7" firstHeaderRow="1" firstDataRow="1" firstDataCol="1"/>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pivotField showAll="0"/>
    <pivotField axis="axisRow" dataField="1" showAll="0">
      <items count="3">
        <item x="0"/>
        <item x="1"/>
        <item t="default"/>
      </items>
    </pivotField>
    <pivotField numFmtId="167" showAll="0"/>
    <pivotField numFmtId="167" showAll="0"/>
    <pivotField showAll="0"/>
    <pivotField showAll="0"/>
    <pivotField numFmtId="1" showAll="0"/>
    <pivotField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3"/>
  </rowFields>
  <rowItems count="3">
    <i>
      <x/>
    </i>
    <i>
      <x v="1"/>
    </i>
    <i t="grand">
      <x/>
    </i>
  </rowItems>
  <colItems count="1">
    <i/>
  </colItems>
  <dataFields count="1">
    <dataField name="Count of Goods" fld="13" subtotal="count" baseField="0" baseItem="0"/>
  </dataFields>
  <formats count="15">
    <format dxfId="1876">
      <pivotArea type="all" dataOnly="0" outline="0" fieldPosition="0"/>
    </format>
    <format dxfId="1877">
      <pivotArea outline="0" collapsedLevelsAreSubtotals="1" fieldPosition="0"/>
    </format>
    <format dxfId="1878">
      <pivotArea dataOnly="0" labelOnly="1" outline="0" axis="axisValues" fieldPosition="0"/>
    </format>
    <format dxfId="1879">
      <pivotArea type="all" dataOnly="0" outline="0" fieldPosition="0"/>
    </format>
    <format dxfId="1880">
      <pivotArea outline="0" collapsedLevelsAreSubtotals="1" fieldPosition="0"/>
    </format>
    <format dxfId="1881">
      <pivotArea dataOnly="0" labelOnly="1" outline="0" axis="axisValues" fieldPosition="0"/>
    </format>
    <format dxfId="1882">
      <pivotArea type="all" dataOnly="0" outline="0" fieldPosition="0"/>
    </format>
    <format dxfId="1883">
      <pivotArea outline="0" collapsedLevelsAreSubtotals="1" fieldPosition="0"/>
    </format>
    <format dxfId="1884">
      <pivotArea dataOnly="0" labelOnly="1" outline="0" axis="axisValues" fieldPosition="0"/>
    </format>
    <format dxfId="1837">
      <pivotArea type="all" dataOnly="0" outline="0" fieldPosition="0"/>
    </format>
    <format dxfId="1836">
      <pivotArea outline="0" collapsedLevelsAreSubtotals="1" fieldPosition="0"/>
    </format>
    <format dxfId="1835">
      <pivotArea field="13" type="button" dataOnly="0" labelOnly="1" outline="0" axis="axisRow" fieldPosition="0"/>
    </format>
    <format dxfId="1834">
      <pivotArea dataOnly="0" labelOnly="1" fieldPosition="0">
        <references count="1">
          <reference field="13" count="0"/>
        </references>
      </pivotArea>
    </format>
    <format dxfId="1833">
      <pivotArea dataOnly="0" labelOnly="1" grandRow="1" outline="0" fieldPosition="0"/>
    </format>
    <format dxfId="1832">
      <pivotArea dataOnly="0" labelOnly="1" outline="0" axis="axisValues" fieldPosition="0"/>
    </format>
  </formats>
  <chartFormats count="3">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13" count="1" selected="0">
            <x v="1"/>
          </reference>
        </references>
      </pivotArea>
    </chartFormat>
    <chartFormat chart="14" format="4">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23F16CF-F642-BC4D-A26C-B03C735DC7A4}" name="PivotTable15"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S4:U8" firstHeaderRow="0" firstDataRow="1" firstDataCol="1"/>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axis="axisRow" showAll="0">
      <items count="4">
        <item x="0"/>
        <item x="1"/>
        <item x="2"/>
        <item t="default"/>
      </items>
    </pivotField>
    <pivotField showAll="0"/>
    <pivotField showAll="0"/>
    <pivotField showAll="0"/>
    <pivotField showAll="0"/>
    <pivotField dataField="1" numFmtId="167" showAll="0"/>
    <pivotField dataField="1" numFmtId="167" showAll="0"/>
    <pivotField showAll="0"/>
    <pivotField showAll="0"/>
    <pivotField numFmtId="1" showAll="0"/>
    <pivotField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9"/>
  </rowFields>
  <rowItems count="4">
    <i>
      <x/>
    </i>
    <i>
      <x v="1"/>
    </i>
    <i>
      <x v="2"/>
    </i>
    <i t="grand">
      <x/>
    </i>
  </rowItems>
  <colFields count="1">
    <field x="-2"/>
  </colFields>
  <colItems count="2">
    <i>
      <x/>
    </i>
    <i i="1">
      <x v="1"/>
    </i>
  </colItems>
  <dataFields count="2">
    <dataField name="Sum of Driver wage/trip" fld="14" baseField="0" baseItem="0"/>
    <dataField name="Sum of Buddy wage/trip" fld="15" baseField="0" baseItem="0"/>
  </dataFields>
  <formats count="15">
    <format dxfId="1885">
      <pivotArea type="all" dataOnly="0" outline="0" fieldPosition="0"/>
    </format>
    <format dxfId="1886">
      <pivotArea outline="0" collapsedLevelsAreSubtotals="1" fieldPosition="0"/>
    </format>
    <format dxfId="1887">
      <pivotArea dataOnly="0" labelOnly="1" outline="0" axis="axisValues" fieldPosition="0"/>
    </format>
    <format dxfId="1888">
      <pivotArea type="all" dataOnly="0" outline="0" fieldPosition="0"/>
    </format>
    <format dxfId="1889">
      <pivotArea outline="0" collapsedLevelsAreSubtotals="1" fieldPosition="0"/>
    </format>
    <format dxfId="1890">
      <pivotArea dataOnly="0" labelOnly="1" outline="0" axis="axisValues" fieldPosition="0"/>
    </format>
    <format dxfId="1891">
      <pivotArea type="all" dataOnly="0" outline="0" fieldPosition="0"/>
    </format>
    <format dxfId="1892">
      <pivotArea outline="0" collapsedLevelsAreSubtotals="1" fieldPosition="0"/>
    </format>
    <format dxfId="1893">
      <pivotArea dataOnly="0" labelOnly="1" outline="0" axis="axisValues" fieldPosition="0"/>
    </format>
    <format dxfId="1831">
      <pivotArea type="all" dataOnly="0" outline="0" fieldPosition="0"/>
    </format>
    <format dxfId="1830">
      <pivotArea outline="0" collapsedLevelsAreSubtotals="1" fieldPosition="0"/>
    </format>
    <format dxfId="1829">
      <pivotArea field="9" type="button" dataOnly="0" labelOnly="1" outline="0" axis="axisRow" fieldPosition="0"/>
    </format>
    <format dxfId="1828">
      <pivotArea dataOnly="0" labelOnly="1" fieldPosition="0">
        <references count="1">
          <reference field="9" count="0"/>
        </references>
      </pivotArea>
    </format>
    <format dxfId="1827">
      <pivotArea dataOnly="0" labelOnly="1" grandRow="1" outline="0" fieldPosition="0"/>
    </format>
    <format dxfId="1826">
      <pivotArea dataOnly="0" labelOnly="1" outline="0" fieldPosition="0">
        <references count="1">
          <reference field="4294967294" count="2">
            <x v="0"/>
            <x v="1"/>
          </reference>
        </references>
      </pivotArea>
    </format>
  </formats>
  <chartFormats count="4">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4" format="10" series="1">
      <pivotArea type="data" outline="0" fieldPosition="0">
        <references count="1">
          <reference field="4294967294" count="1" selected="0">
            <x v="0"/>
          </reference>
        </references>
      </pivotArea>
    </chartFormat>
    <chartFormat chart="14"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918F832-73C7-3747-8EF1-35AB7325AE04}" name="PivotTable14"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L4:M8" firstHeaderRow="1" firstDataRow="1" firstDataCol="1"/>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axis="axisRow" dataField="1" showAll="0">
      <items count="4">
        <item x="0"/>
        <item x="1"/>
        <item x="2"/>
        <item t="default"/>
      </items>
    </pivotField>
    <pivotField showAll="0"/>
    <pivotField showAll="0"/>
    <pivotField showAll="0"/>
    <pivotField showAll="0"/>
    <pivotField numFmtId="167" showAll="0"/>
    <pivotField numFmtId="167" showAll="0"/>
    <pivotField showAll="0"/>
    <pivotField showAll="0"/>
    <pivotField numFmtId="1" showAll="0"/>
    <pivotField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9"/>
  </rowFields>
  <rowItems count="4">
    <i>
      <x/>
    </i>
    <i>
      <x v="1"/>
    </i>
    <i>
      <x v="2"/>
    </i>
    <i t="grand">
      <x/>
    </i>
  </rowItems>
  <colItems count="1">
    <i/>
  </colItems>
  <dataFields count="1">
    <dataField name="Count of Trip Classify" fld="9" subtotal="count" baseField="0" baseItem="0"/>
  </dataFields>
  <formats count="15">
    <format dxfId="1894">
      <pivotArea type="all" dataOnly="0" outline="0" fieldPosition="0"/>
    </format>
    <format dxfId="1895">
      <pivotArea outline="0" collapsedLevelsAreSubtotals="1" fieldPosition="0"/>
    </format>
    <format dxfId="1896">
      <pivotArea dataOnly="0" labelOnly="1" outline="0" axis="axisValues" fieldPosition="0"/>
    </format>
    <format dxfId="1897">
      <pivotArea type="all" dataOnly="0" outline="0" fieldPosition="0"/>
    </format>
    <format dxfId="1898">
      <pivotArea outline="0" collapsedLevelsAreSubtotals="1" fieldPosition="0"/>
    </format>
    <format dxfId="1899">
      <pivotArea dataOnly="0" labelOnly="1" outline="0" axis="axisValues" fieldPosition="0"/>
    </format>
    <format dxfId="1900">
      <pivotArea type="all" dataOnly="0" outline="0" fieldPosition="0"/>
    </format>
    <format dxfId="1901">
      <pivotArea outline="0" collapsedLevelsAreSubtotals="1" fieldPosition="0"/>
    </format>
    <format dxfId="1902">
      <pivotArea dataOnly="0" labelOnly="1" outline="0" axis="axisValues" fieldPosition="0"/>
    </format>
    <format dxfId="1825">
      <pivotArea type="all" dataOnly="0" outline="0" fieldPosition="0"/>
    </format>
    <format dxfId="1824">
      <pivotArea outline="0" collapsedLevelsAreSubtotals="1" fieldPosition="0"/>
    </format>
    <format dxfId="1823">
      <pivotArea field="9" type="button" dataOnly="0" labelOnly="1" outline="0" axis="axisRow" fieldPosition="0"/>
    </format>
    <format dxfId="1822">
      <pivotArea dataOnly="0" labelOnly="1" fieldPosition="0">
        <references count="1">
          <reference field="9" count="0"/>
        </references>
      </pivotArea>
    </format>
    <format dxfId="1821">
      <pivotArea dataOnly="0" labelOnly="1" grandRow="1" outline="0" fieldPosition="0"/>
    </format>
    <format dxfId="1820">
      <pivotArea dataOnly="0" labelOnly="1" outline="0" axis="axisValues" fieldPosition="0"/>
    </format>
  </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9" count="1" selected="0">
            <x v="0"/>
          </reference>
        </references>
      </pivotArea>
    </chartFormat>
    <chartFormat chart="2" format="7">
      <pivotArea type="data" outline="0" fieldPosition="0">
        <references count="2">
          <reference field="4294967294" count="1" selected="0">
            <x v="0"/>
          </reference>
          <reference field="9" count="1" selected="0">
            <x v="1"/>
          </reference>
        </references>
      </pivotArea>
    </chartFormat>
    <chartFormat chart="2"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845ECE0-777D-5D4E-9AA6-A02D1AD6BE06}" name="PivotTable1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7" firstHeaderRow="1" firstDataRow="1" firstDataCol="1"/>
  <pivotFields count="23">
    <pivotField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numFmtId="167" showAll="0"/>
    <pivotField numFmtId="167" showAll="0"/>
    <pivotField showAll="0"/>
    <pivotField showAll="0"/>
    <pivotField numFmtId="1" showAll="0"/>
    <pivotField axis="axisRow" dataField="1"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9"/>
  </rowFields>
  <rowItems count="3">
    <i>
      <x/>
    </i>
    <i>
      <x v="1"/>
    </i>
    <i t="grand">
      <x/>
    </i>
  </rowItems>
  <colItems count="1">
    <i/>
  </colItems>
  <dataFields count="1">
    <dataField name="Count of Hired Transportation" fld="19" subtotal="count" baseField="0" baseItem="0"/>
  </dataFields>
  <formats count="15">
    <format dxfId="1903">
      <pivotArea type="all" dataOnly="0" outline="0" fieldPosition="0"/>
    </format>
    <format dxfId="1904">
      <pivotArea outline="0" collapsedLevelsAreSubtotals="1" fieldPosition="0"/>
    </format>
    <format dxfId="1905">
      <pivotArea dataOnly="0" labelOnly="1" outline="0" axis="axisValues" fieldPosition="0"/>
    </format>
    <format dxfId="1906">
      <pivotArea type="all" dataOnly="0" outline="0" fieldPosition="0"/>
    </format>
    <format dxfId="1907">
      <pivotArea outline="0" collapsedLevelsAreSubtotals="1" fieldPosition="0"/>
    </format>
    <format dxfId="1908">
      <pivotArea dataOnly="0" labelOnly="1" outline="0" axis="axisValues" fieldPosition="0"/>
    </format>
    <format dxfId="1909">
      <pivotArea type="all" dataOnly="0" outline="0" fieldPosition="0"/>
    </format>
    <format dxfId="1910">
      <pivotArea outline="0" collapsedLevelsAreSubtotals="1" fieldPosition="0"/>
    </format>
    <format dxfId="1911">
      <pivotArea dataOnly="0" labelOnly="1" outline="0" axis="axisValues" fieldPosition="0"/>
    </format>
    <format dxfId="1819">
      <pivotArea type="all" dataOnly="0" outline="0" fieldPosition="0"/>
    </format>
    <format dxfId="1818">
      <pivotArea outline="0" collapsedLevelsAreSubtotals="1" fieldPosition="0"/>
    </format>
    <format dxfId="1817">
      <pivotArea field="19" type="button" dataOnly="0" labelOnly="1" outline="0" axis="axisRow" fieldPosition="0"/>
    </format>
    <format dxfId="1816">
      <pivotArea dataOnly="0" labelOnly="1" fieldPosition="0">
        <references count="1">
          <reference field="19" count="0"/>
        </references>
      </pivotArea>
    </format>
    <format dxfId="1815">
      <pivotArea dataOnly="0" labelOnly="1" grandRow="1" outline="0" fieldPosition="0"/>
    </format>
    <format dxfId="18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019402C-4C7F-B34E-9659-C7CF5F5B33DB}" name="PivotTable1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B5" firstHeaderRow="1" firstDataRow="1" firstDataCol="0"/>
  <pivotFields count="23">
    <pivotField dataField="1" numFmtId="1" showAll="0"/>
    <pivotField numFmtId="165" showAll="0"/>
    <pivotField showAll="0"/>
    <pivotField showAll="0">
      <items count="13">
        <item x="0"/>
        <item x="1"/>
        <item x="2"/>
        <item x="3"/>
        <item x="4"/>
        <item x="5"/>
        <item x="6"/>
        <item x="7"/>
        <item x="8"/>
        <item x="9"/>
        <item x="10"/>
        <item x="11"/>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numFmtId="167" showAll="0"/>
    <pivotField numFmtId="167" showAll="0"/>
    <pivotField showAll="0"/>
    <pivotField showAll="0"/>
    <pivotField numFmtId="1" showAll="0"/>
    <pivotField showAll="0"/>
    <pivotField dragToRow="0" dragToCol="0" dragToPage="0" showAll="0" defaultSubtotal="0"/>
    <pivotField dragToRow="0" dragToCol="0" dragToPage="0" showAll="0" defaultSubtotal="0"/>
    <pivotField dragToRow="0" dragToCol="0" dragToPage="0" showAll="0" defaultSubtotal="0"/>
  </pivotFields>
  <rowItems count="1">
    <i/>
  </rowItems>
  <colItems count="1">
    <i/>
  </colItems>
  <dataFields count="1">
    <dataField name="Count of N" fld="0" subtotal="count" baseField="0" baseItem="0"/>
  </dataFields>
  <formats count="12">
    <format dxfId="1920">
      <pivotArea type="all" dataOnly="0" outline="0" fieldPosition="0"/>
    </format>
    <format dxfId="1919">
      <pivotArea outline="0" collapsedLevelsAreSubtotals="1" fieldPosition="0"/>
    </format>
    <format dxfId="1918">
      <pivotArea dataOnly="0" labelOnly="1" outline="0" axis="axisValues" fieldPosition="0"/>
    </format>
    <format dxfId="1917">
      <pivotArea type="all" dataOnly="0" outline="0" fieldPosition="0"/>
    </format>
    <format dxfId="1916">
      <pivotArea outline="0" collapsedLevelsAreSubtotals="1" fieldPosition="0"/>
    </format>
    <format dxfId="1915">
      <pivotArea dataOnly="0" labelOnly="1" outline="0" axis="axisValues" fieldPosition="0"/>
    </format>
    <format dxfId="1914">
      <pivotArea type="all" dataOnly="0" outline="0" fieldPosition="0"/>
    </format>
    <format dxfId="1913">
      <pivotArea outline="0" collapsedLevelsAreSubtotals="1" fieldPosition="0"/>
    </format>
    <format dxfId="1912">
      <pivotArea dataOnly="0" labelOnly="1" outline="0" axis="axisValues" fieldPosition="0"/>
    </format>
    <format dxfId="1813">
      <pivotArea type="all" dataOnly="0" outline="0" fieldPosition="0"/>
    </format>
    <format dxfId="1812">
      <pivotArea outline="0" collapsedLevelsAreSubtotals="1" fieldPosition="0"/>
    </format>
    <format dxfId="181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B824359-940E-9745-885A-8A83BDD8355F}" sourceName="Month">
  <pivotTables>
    <pivotTable tabId="4" name="PivotTable11"/>
    <pivotTable tabId="4" name="PivotTable12"/>
    <pivotTable tabId="4" name="PivotTable14"/>
    <pivotTable tabId="4" name="PivotTable15"/>
    <pivotTable tabId="4" name="PivotTable16"/>
    <pivotTable tabId="4" name="PivotTable17"/>
    <pivotTable tabId="4" name="PivotTable18"/>
    <pivotTable tabId="4" name="PivotTable19"/>
    <pivotTable tabId="4" name="PivotTable21"/>
    <pivotTable tabId="4" name="PivotTable22"/>
    <pivotTable tabId="4" name="PivotTable24"/>
    <pivotTable tabId="4" name="PivotTable25"/>
  </pivotTables>
  <data>
    <tabular pivotCacheId="44265591">
      <items count="12">
        <i x="0" s="1"/>
        <i x="1" s="1"/>
        <i x="2" s="1"/>
        <i x="3" s="1"/>
        <i x="4" s="1"/>
        <i x="5" s="1"/>
        <i x="6" s="1"/>
        <i x="7" s="1"/>
        <i x="8" s="1"/>
        <i x="9" s="1"/>
        <i x="10" s="1"/>
        <i x="1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 xr10:uid="{DF67088F-BD2F-3444-92F2-05DADF22F8A0}" sourceName="Driver">
  <pivotTables>
    <pivotTable tabId="4" name="PivotTable11"/>
    <pivotTable tabId="4" name="PivotTable12"/>
    <pivotTable tabId="4" name="PivotTable14"/>
    <pivotTable tabId="4" name="PivotTable15"/>
    <pivotTable tabId="4" name="PivotTable16"/>
    <pivotTable tabId="4" name="PivotTable17"/>
    <pivotTable tabId="4" name="PivotTable18"/>
    <pivotTable tabId="4" name="PivotTable19"/>
    <pivotTable tabId="4" name="PivotTable20M"/>
    <pivotTable tabId="4" name="PivotTable21"/>
    <pivotTable tabId="4" name="PivotTable22"/>
    <pivotTable tabId="4" name="PivotTable23M"/>
    <pivotTable tabId="4" name="PivotTable24"/>
    <pivotTable tabId="4" name="PivotTable25"/>
    <pivotTable tabId="4" name="PivotTable26M"/>
    <pivotTable tabId="4" name="PivotTable27M"/>
  </pivotTables>
  <data>
    <tabular pivotCacheId="44265591">
      <items count="2">
        <i x="0" s="1"/>
        <i x="1"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F4944582-0F03-1F43-9D7F-D824FEBB9529}" sourceName="Month">
  <pivotTables>
    <pivotTable tabId="4" name="PivotTable29S"/>
    <pivotTable tabId="4" name="PivotTable31"/>
  </pivotTables>
  <data>
    <tabular pivotCacheId="1643125096">
      <items count="12">
        <i x="0" s="1"/>
        <i x="1" s="1"/>
        <i x="2" s="1"/>
        <i x="3" s="1"/>
        <i x="4" s="1"/>
        <i x="5" s="1"/>
        <i x="6" s="1"/>
        <i x="7" s="1"/>
        <i x="8" s="1"/>
        <i x="9" s="1"/>
        <i x="10" s="1"/>
        <i x="11"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1" xr10:uid="{1E45EDA4-A79C-A14E-91F8-7DE4E044F592}" sourceName="Driver">
  <pivotTables>
    <pivotTable tabId="4" name="PivotTable29S"/>
    <pivotTable tabId="4" name="PivotTable31"/>
  </pivotTables>
  <data>
    <tabular pivotCacheId="1643125096">
      <items count="2">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4D9AAF3-674F-8344-BEF5-43FC5BCBA24E}" cache="Slicer_Month" caption="Month" columnCount="3" showCaption="0" style="Slicer Style 1 2 3" lockedPosition="1" rowHeight="347472"/>
  <slicer name="Driver" xr10:uid="{AF6EBAA9-9BB0-8547-951C-0ABD14F35D95}" cache="Slicer_Driver" caption="Driver" showCaption="0" style="Slicer Style 1 2 3" lockedPosition="1" rowHeight="54864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8F5EB144-2847-1046-8CF8-2A21BA438F4C}" cache="Slicer_Month1" caption="Month" columnCount="3" showCaption="0" style="Slicer Style 1 2 3" lockedPosition="1" rowHeight="338328"/>
  <slicer name="Driver 2" xr10:uid="{38C450C8-DE3C-3A48-A396-70051C74F10D}" cache="Slicer_Driver1" caption="Driver" showCaption="0" style="Slicer Style 1 2 3" lockedPosition="1" rowHeight="5486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C5FFC4-0F95-E849-AFB2-F8EA7D483F1F}" name="Main_Table" displayName="Main_Table" ref="A1:U1048576" totalsRowShown="0" headerRowDxfId="1944" dataDxfId="1942" headerRowBorderDxfId="1943" tableBorderDxfId="1941" dataCellStyle="Currency">
  <autoFilter ref="A1:U1048576" xr:uid="{84C5FFC4-0F95-E849-AFB2-F8EA7D483F1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22" xr3:uid="{DC23405F-75F6-9A42-B708-79465F54FC5D}" name="VLOOKUP" dataDxfId="1702" dataCellStyle="Currency"/>
    <tableColumn id="1" xr3:uid="{C0331F21-017F-9047-A7BC-00708DAEF677}" name="N" dataDxfId="1940" dataCellStyle="Currency"/>
    <tableColumn id="2" xr3:uid="{E8E25A6D-4457-5A43-885F-D4B8523BEC7B}" name="Date" dataDxfId="1939"/>
    <tableColumn id="3" xr3:uid="{ED5F65CF-8DAF-A64A-B330-FC8CA06635F4}" name="Year" dataDxfId="1938"/>
    <tableColumn id="4" xr3:uid="{1A82F85F-568B-554A-B629-F33CE74DDCAA}" name="Month" dataDxfId="1937"/>
    <tableColumn id="5" xr3:uid="{8274E1F1-5607-FB48-9F63-46DF798A0B43}" name="Day" dataDxfId="1936"/>
    <tableColumn id="6" xr3:uid="{6A90C817-EF5C-5343-AF91-F6C5871ACAA1}" name="Driver" dataDxfId="1935"/>
    <tableColumn id="7" xr3:uid="{277D6442-277D-0043-963E-BFFB33A8373C}" name="Buddy" dataDxfId="1934"/>
    <tableColumn id="8" xr3:uid="{7ED7BC23-6522-724C-A392-A4B00AF01FD7}" name="Vehicle" dataDxfId="1933"/>
    <tableColumn id="9" xr3:uid="{70870C9B-2D80-CC47-AD37-7769803E6A1C}" name="Distance (km)" dataDxfId="1932"/>
    <tableColumn id="10" xr3:uid="{B33E6540-F9D4-A843-9D57-1CBE78A543BA}" name="Trip Classify" dataDxfId="1931"/>
    <tableColumn id="11" xr3:uid="{1BDA710B-6EC4-F847-A14A-14D68A05A486}" name="Distance Traveled" dataDxfId="1930" dataCellStyle="Currency"/>
    <tableColumn id="12" xr3:uid="{790B5258-1600-2941-A6EA-82D2FA062478}" name="From" dataDxfId="1929"/>
    <tableColumn id="13" xr3:uid="{85F1EE10-5F00-7A4C-A1DD-AB3EF15E3045}" name="To" dataDxfId="1928"/>
    <tableColumn id="14" xr3:uid="{976AE6D9-A46B-B747-BBB0-D5B9975EA329}" name="Goods" dataDxfId="1927"/>
    <tableColumn id="15" xr3:uid="{7AD2D6FF-E3D2-CB41-8956-2E011A8C5614}" name="Driver wage/trip" dataDxfId="1926" dataCellStyle="Currency"/>
    <tableColumn id="16" xr3:uid="{C5CE1DF6-14FC-DA4B-B26B-8B39CACEF84D}" name="Buddy wage/trip" dataDxfId="1925" dataCellStyle="Currency"/>
    <tableColumn id="17" xr3:uid="{882E4C0E-58CD-4040-932A-F9725C18E032}" name="Driver Salary" dataDxfId="1924" dataCellStyle="Currency"/>
    <tableColumn id="18" xr3:uid="{99CC0155-F377-B146-9559-6004A670A781}" name="Buddy Salary" dataDxfId="1923" dataCellStyle="Currency"/>
    <tableColumn id="19" xr3:uid="{615C606D-28CF-2447-9B2F-33672EDF766A}" name="Weight (Tons)" dataDxfId="1922" dataCellStyle="Currency"/>
    <tableColumn id="20" xr3:uid="{78A21D70-2B4D-3C4D-9257-910B3072CE20}" name="Hired Transportation" dataDxfId="1921" dataCellStyle="Currenc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36AC4-AEB6-CA43-8C29-B2F3A85BECA9}">
  <dimension ref="A1:U25"/>
  <sheetViews>
    <sheetView showGridLines="0" topLeftCell="E1" workbookViewId="0">
      <selection activeCell="M6" sqref="M6"/>
    </sheetView>
  </sheetViews>
  <sheetFormatPr baseColWidth="10" defaultColWidth="12" defaultRowHeight="16" x14ac:dyDescent="0.2"/>
  <cols>
    <col min="1" max="1" width="25.83203125" style="1" bestFit="1" customWidth="1"/>
    <col min="2" max="2" width="28.5" style="53" bestFit="1" customWidth="1"/>
    <col min="3" max="3" width="29" style="10" bestFit="1" customWidth="1"/>
    <col min="4" max="4" width="6.83203125" style="11" customWidth="1"/>
    <col min="5" max="5" width="8.6640625" style="12" customWidth="1"/>
    <col min="6" max="6" width="9.33203125" style="11" customWidth="1"/>
    <col min="7" max="9" width="14" style="11" bestFit="1" customWidth="1"/>
    <col min="10" max="11" width="10.1640625" style="11" bestFit="1" customWidth="1"/>
    <col min="12" max="12" width="10.1640625" style="54" bestFit="1" customWidth="1"/>
    <col min="13" max="13" width="11.5" style="11" bestFit="1" customWidth="1"/>
    <col min="14" max="14" width="13.1640625" style="11" customWidth="1"/>
    <col min="15" max="15" width="9.33203125" style="11" bestFit="1" customWidth="1"/>
    <col min="16" max="16" width="11.6640625" style="54" customWidth="1"/>
    <col min="17" max="17" width="9.1640625" style="54" customWidth="1"/>
    <col min="18" max="18" width="12.6640625" style="54" customWidth="1"/>
    <col min="19" max="19" width="14.1640625" style="54" customWidth="1"/>
    <col min="20" max="20" width="12" style="53"/>
    <col min="21" max="21" width="12" style="54"/>
    <col min="22" max="16384" width="12" style="1"/>
  </cols>
  <sheetData>
    <row r="1" spans="1:21" s="2" customFormat="1" ht="35" customHeight="1" x14ac:dyDescent="0.2">
      <c r="A1" s="50" t="s">
        <v>95</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row>
    <row r="2" spans="1:21" ht="24" customHeight="1" x14ac:dyDescent="0.2">
      <c r="A2" s="55" t="str">
        <f>CONCATENATE(Main_Table[[#This Row],[From]],Main_Table[[#This Row],[To]],Main_Table[[#This Row],[N]])</f>
        <v>XunthaiGidec1</v>
      </c>
      <c r="B2" s="4">
        <v>1</v>
      </c>
      <c r="C2" s="5">
        <v>44562</v>
      </c>
      <c r="D2" s="6">
        <v>2022</v>
      </c>
      <c r="E2" s="7" t="s">
        <v>20</v>
      </c>
      <c r="F2" s="6">
        <v>1</v>
      </c>
      <c r="G2" s="6" t="s">
        <v>21</v>
      </c>
      <c r="H2" s="6" t="s">
        <v>22</v>
      </c>
      <c r="I2" s="6" t="s">
        <v>23</v>
      </c>
      <c r="J2" s="6">
        <v>25</v>
      </c>
      <c r="K2" s="6" t="s">
        <v>56</v>
      </c>
      <c r="L2" s="8" t="s">
        <v>24</v>
      </c>
      <c r="M2" s="6" t="s">
        <v>25</v>
      </c>
      <c r="N2" s="6" t="s">
        <v>26</v>
      </c>
      <c r="O2" s="6" t="s">
        <v>27</v>
      </c>
      <c r="P2" s="8">
        <v>400</v>
      </c>
      <c r="Q2" s="8">
        <v>400</v>
      </c>
      <c r="R2" s="8">
        <v>400</v>
      </c>
      <c r="S2" s="8">
        <v>400</v>
      </c>
      <c r="T2" s="4">
        <v>14</v>
      </c>
      <c r="U2" s="8" t="s">
        <v>28</v>
      </c>
    </row>
    <row r="3" spans="1:21" ht="24" customHeight="1" x14ac:dyDescent="0.2">
      <c r="A3" s="56" t="str">
        <f>CONCATENATE(Main_Table[[#This Row],[From]],Main_Table[[#This Row],[To]],Main_Table[[#This Row],[N]])</f>
        <v>Port SaidSafeskin2</v>
      </c>
      <c r="B3" s="9">
        <v>2</v>
      </c>
      <c r="C3" s="10">
        <v>44593</v>
      </c>
      <c r="D3" s="11">
        <v>2022</v>
      </c>
      <c r="E3" s="12" t="s">
        <v>29</v>
      </c>
      <c r="F3" s="11">
        <v>1</v>
      </c>
      <c r="G3" s="11" t="s">
        <v>30</v>
      </c>
      <c r="H3" s="11" t="s">
        <v>22</v>
      </c>
      <c r="I3" s="11" t="s">
        <v>31</v>
      </c>
      <c r="J3" s="11">
        <v>15</v>
      </c>
      <c r="K3" s="11" t="s">
        <v>56</v>
      </c>
      <c r="L3" s="13" t="s">
        <v>24</v>
      </c>
      <c r="M3" s="11" t="s">
        <v>32</v>
      </c>
      <c r="N3" s="11" t="s">
        <v>33</v>
      </c>
      <c r="O3" s="11" t="s">
        <v>34</v>
      </c>
      <c r="P3" s="13">
        <v>400</v>
      </c>
      <c r="Q3" s="13">
        <v>100</v>
      </c>
      <c r="R3" s="13">
        <v>400</v>
      </c>
      <c r="S3" s="13">
        <v>100</v>
      </c>
      <c r="T3" s="9">
        <v>11</v>
      </c>
      <c r="U3" s="13" t="s">
        <v>28</v>
      </c>
    </row>
    <row r="4" spans="1:21" ht="24" customHeight="1" x14ac:dyDescent="0.2">
      <c r="A4" s="55" t="str">
        <f>CONCATENATE(Main_Table[[#This Row],[From]],Main_Table[[#This Row],[To]],Main_Table[[#This Row],[N]])</f>
        <v>GidecSuies3</v>
      </c>
      <c r="B4" s="4">
        <v>3</v>
      </c>
      <c r="C4" s="5">
        <v>44621</v>
      </c>
      <c r="D4" s="6">
        <v>2022</v>
      </c>
      <c r="E4" s="7" t="s">
        <v>35</v>
      </c>
      <c r="F4" s="6">
        <v>1</v>
      </c>
      <c r="G4" s="6" t="s">
        <v>21</v>
      </c>
      <c r="H4" s="6" t="s">
        <v>22</v>
      </c>
      <c r="I4" s="6" t="s">
        <v>23</v>
      </c>
      <c r="J4" s="6">
        <v>65</v>
      </c>
      <c r="K4" s="6" t="s">
        <v>57</v>
      </c>
      <c r="L4" s="8" t="s">
        <v>24</v>
      </c>
      <c r="M4" s="6" t="s">
        <v>26</v>
      </c>
      <c r="N4" s="6" t="s">
        <v>36</v>
      </c>
      <c r="O4" s="6" t="s">
        <v>27</v>
      </c>
      <c r="P4" s="8">
        <v>600</v>
      </c>
      <c r="Q4" s="8">
        <v>100</v>
      </c>
      <c r="R4" s="8">
        <v>600</v>
      </c>
      <c r="S4" s="8">
        <v>100</v>
      </c>
      <c r="T4" s="4">
        <v>15</v>
      </c>
      <c r="U4" s="8" t="s">
        <v>28</v>
      </c>
    </row>
    <row r="5" spans="1:21" ht="24" customHeight="1" x14ac:dyDescent="0.2">
      <c r="A5" s="56" t="str">
        <f>CONCATENATE(Main_Table[[#This Row],[From]],Main_Table[[#This Row],[To]],Main_Table[[#This Row],[N]])</f>
        <v>SafeskinX1 Port4</v>
      </c>
      <c r="B5" s="9">
        <v>4</v>
      </c>
      <c r="C5" s="10">
        <v>44652</v>
      </c>
      <c r="D5" s="11">
        <v>2022</v>
      </c>
      <c r="E5" s="12" t="s">
        <v>37</v>
      </c>
      <c r="F5" s="11">
        <v>1</v>
      </c>
      <c r="G5" s="11" t="s">
        <v>30</v>
      </c>
      <c r="H5" s="11" t="s">
        <v>22</v>
      </c>
      <c r="I5" s="11" t="s">
        <v>31</v>
      </c>
      <c r="J5" s="11">
        <v>44</v>
      </c>
      <c r="K5" s="11" t="s">
        <v>58</v>
      </c>
      <c r="L5" s="13" t="s">
        <v>38</v>
      </c>
      <c r="M5" s="11" t="s">
        <v>33</v>
      </c>
      <c r="N5" s="11" t="s">
        <v>39</v>
      </c>
      <c r="O5" s="11" t="s">
        <v>34</v>
      </c>
      <c r="P5" s="13">
        <v>400</v>
      </c>
      <c r="Q5" s="13">
        <v>100</v>
      </c>
      <c r="R5" s="13">
        <v>400</v>
      </c>
      <c r="S5" s="13">
        <v>100</v>
      </c>
      <c r="T5" s="9">
        <v>13</v>
      </c>
      <c r="U5" s="13" t="s">
        <v>28</v>
      </c>
    </row>
    <row r="6" spans="1:21" ht="24" customHeight="1" x14ac:dyDescent="0.2">
      <c r="A6" s="55" t="str">
        <f>CONCATENATE(Main_Table[[#This Row],[From]],Main_Table[[#This Row],[To]],Main_Table[[#This Row],[N]])</f>
        <v>Top gloveX1 Port5</v>
      </c>
      <c r="B6" s="4">
        <v>5</v>
      </c>
      <c r="C6" s="5">
        <v>44682</v>
      </c>
      <c r="D6" s="6">
        <v>2022</v>
      </c>
      <c r="E6" s="7" t="s">
        <v>40</v>
      </c>
      <c r="F6" s="6">
        <v>1</v>
      </c>
      <c r="G6" s="6" t="s">
        <v>21</v>
      </c>
      <c r="H6" s="6" t="s">
        <v>41</v>
      </c>
      <c r="I6" s="6" t="s">
        <v>23</v>
      </c>
      <c r="J6" s="6">
        <v>65</v>
      </c>
      <c r="K6" s="6" t="s">
        <v>57</v>
      </c>
      <c r="L6" s="8" t="s">
        <v>38</v>
      </c>
      <c r="M6" s="6" t="s">
        <v>42</v>
      </c>
      <c r="N6" s="6" t="s">
        <v>39</v>
      </c>
      <c r="O6" s="6" t="s">
        <v>27</v>
      </c>
      <c r="P6" s="8">
        <v>600</v>
      </c>
      <c r="Q6" s="8">
        <v>100</v>
      </c>
      <c r="R6" s="8">
        <v>600</v>
      </c>
      <c r="S6" s="8">
        <v>100</v>
      </c>
      <c r="T6" s="4">
        <v>12</v>
      </c>
      <c r="U6" s="8" t="s">
        <v>28</v>
      </c>
    </row>
    <row r="7" spans="1:21" ht="24" customHeight="1" x14ac:dyDescent="0.2">
      <c r="A7" s="56" t="str">
        <f>CONCATENATE(Main_Table[[#This Row],[From]],Main_Table[[#This Row],[To]],Main_Table[[#This Row],[N]])</f>
        <v>AlexTop glove6</v>
      </c>
      <c r="B7" s="9">
        <v>6</v>
      </c>
      <c r="C7" s="10">
        <v>44713</v>
      </c>
      <c r="D7" s="11">
        <v>2022</v>
      </c>
      <c r="E7" s="12" t="s">
        <v>43</v>
      </c>
      <c r="F7" s="11">
        <v>1</v>
      </c>
      <c r="G7" s="11" t="s">
        <v>30</v>
      </c>
      <c r="H7" s="11" t="s">
        <v>22</v>
      </c>
      <c r="I7" s="11" t="s">
        <v>31</v>
      </c>
      <c r="J7" s="11">
        <v>80</v>
      </c>
      <c r="K7" s="11" t="s">
        <v>57</v>
      </c>
      <c r="L7" s="13" t="s">
        <v>38</v>
      </c>
      <c r="M7" s="11" t="s">
        <v>44</v>
      </c>
      <c r="N7" s="11" t="s">
        <v>42</v>
      </c>
      <c r="O7" s="11" t="s">
        <v>34</v>
      </c>
      <c r="P7" s="13">
        <v>800</v>
      </c>
      <c r="Q7" s="13">
        <v>100</v>
      </c>
      <c r="R7" s="13">
        <v>800</v>
      </c>
      <c r="S7" s="13">
        <v>100</v>
      </c>
      <c r="T7" s="9">
        <v>11</v>
      </c>
      <c r="U7" s="13" t="s">
        <v>28</v>
      </c>
    </row>
    <row r="8" spans="1:21" ht="24" customHeight="1" x14ac:dyDescent="0.2">
      <c r="A8" s="55" t="str">
        <f>CONCATENATE(Main_Table[[#This Row],[From]],Main_Table[[#This Row],[To]],Main_Table[[#This Row],[N]])</f>
        <v>GizaX1 Port7</v>
      </c>
      <c r="B8" s="4">
        <v>7</v>
      </c>
      <c r="C8" s="5">
        <v>44743</v>
      </c>
      <c r="D8" s="6">
        <v>2022</v>
      </c>
      <c r="E8" s="7" t="s">
        <v>45</v>
      </c>
      <c r="F8" s="6">
        <v>1</v>
      </c>
      <c r="G8" s="6" t="s">
        <v>21</v>
      </c>
      <c r="H8" s="6" t="s">
        <v>41</v>
      </c>
      <c r="I8" s="6" t="s">
        <v>23</v>
      </c>
      <c r="J8" s="6">
        <v>25</v>
      </c>
      <c r="K8" s="6" t="s">
        <v>56</v>
      </c>
      <c r="L8" s="8" t="s">
        <v>38</v>
      </c>
      <c r="M8" s="6" t="s">
        <v>46</v>
      </c>
      <c r="N8" s="6" t="s">
        <v>39</v>
      </c>
      <c r="O8" s="6" t="s">
        <v>27</v>
      </c>
      <c r="P8" s="8">
        <v>400</v>
      </c>
      <c r="Q8" s="8">
        <v>150</v>
      </c>
      <c r="R8" s="8">
        <v>400</v>
      </c>
      <c r="S8" s="8">
        <v>150</v>
      </c>
      <c r="T8" s="4">
        <v>18</v>
      </c>
      <c r="U8" s="8" t="s">
        <v>28</v>
      </c>
    </row>
    <row r="9" spans="1:21" ht="24" customHeight="1" x14ac:dyDescent="0.2">
      <c r="A9" s="56" t="str">
        <f>CONCATENATE(Main_Table[[#This Row],[From]],Main_Table[[#This Row],[To]],Main_Table[[#This Row],[N]])</f>
        <v>GidecSafeskin8</v>
      </c>
      <c r="B9" s="9">
        <v>8</v>
      </c>
      <c r="C9" s="10">
        <v>44774</v>
      </c>
      <c r="D9" s="11">
        <v>2022</v>
      </c>
      <c r="E9" s="12" t="s">
        <v>47</v>
      </c>
      <c r="F9" s="11">
        <v>1</v>
      </c>
      <c r="G9" s="11" t="s">
        <v>30</v>
      </c>
      <c r="H9" s="11" t="s">
        <v>41</v>
      </c>
      <c r="I9" s="11" t="s">
        <v>31</v>
      </c>
      <c r="J9" s="11">
        <v>25</v>
      </c>
      <c r="K9" s="11" t="s">
        <v>56</v>
      </c>
      <c r="L9" s="13" t="s">
        <v>24</v>
      </c>
      <c r="M9" s="11" t="s">
        <v>26</v>
      </c>
      <c r="N9" s="11" t="s">
        <v>33</v>
      </c>
      <c r="O9" s="11" t="s">
        <v>34</v>
      </c>
      <c r="P9" s="13">
        <v>400</v>
      </c>
      <c r="Q9" s="13">
        <v>100</v>
      </c>
      <c r="R9" s="13">
        <v>400</v>
      </c>
      <c r="S9" s="13">
        <v>100</v>
      </c>
      <c r="T9" s="9">
        <v>13</v>
      </c>
      <c r="U9" s="13" t="s">
        <v>48</v>
      </c>
    </row>
    <row r="10" spans="1:21" ht="24" customHeight="1" x14ac:dyDescent="0.2">
      <c r="A10" s="55" t="str">
        <f>CONCATENATE(Main_Table[[#This Row],[From]],Main_Table[[#This Row],[To]],Main_Table[[#This Row],[N]])</f>
        <v>SafeskinMina9</v>
      </c>
      <c r="B10" s="4">
        <v>9</v>
      </c>
      <c r="C10" s="5">
        <v>44805</v>
      </c>
      <c r="D10" s="6">
        <v>2022</v>
      </c>
      <c r="E10" s="7" t="s">
        <v>49</v>
      </c>
      <c r="F10" s="6">
        <v>1</v>
      </c>
      <c r="G10" s="6" t="s">
        <v>21</v>
      </c>
      <c r="H10" s="6" t="s">
        <v>41</v>
      </c>
      <c r="I10" s="6" t="s">
        <v>23</v>
      </c>
      <c r="J10" s="6">
        <v>25</v>
      </c>
      <c r="K10" s="6" t="s">
        <v>56</v>
      </c>
      <c r="L10" s="8" t="s">
        <v>38</v>
      </c>
      <c r="M10" s="6" t="s">
        <v>33</v>
      </c>
      <c r="N10" s="6" t="s">
        <v>50</v>
      </c>
      <c r="O10" s="6" t="s">
        <v>27</v>
      </c>
      <c r="P10" s="8">
        <v>400</v>
      </c>
      <c r="Q10" s="8">
        <v>100</v>
      </c>
      <c r="R10" s="8">
        <v>400</v>
      </c>
      <c r="S10" s="8">
        <v>100</v>
      </c>
      <c r="T10" s="4">
        <v>15</v>
      </c>
      <c r="U10" s="8" t="s">
        <v>48</v>
      </c>
    </row>
    <row r="11" spans="1:21" ht="24" customHeight="1" x14ac:dyDescent="0.2">
      <c r="A11" s="56" t="str">
        <f>CONCATENATE(Main_Table[[#This Row],[From]],Main_Table[[#This Row],[To]],Main_Table[[#This Row],[N]])</f>
        <v>Air PortX1 Port10</v>
      </c>
      <c r="B11" s="9">
        <v>10</v>
      </c>
      <c r="C11" s="10">
        <v>44835</v>
      </c>
      <c r="D11" s="11">
        <v>2022</v>
      </c>
      <c r="E11" s="12" t="s">
        <v>51</v>
      </c>
      <c r="F11" s="11">
        <v>1</v>
      </c>
      <c r="G11" s="11" t="s">
        <v>30</v>
      </c>
      <c r="H11" s="11" t="s">
        <v>22</v>
      </c>
      <c r="I11" s="11" t="s">
        <v>31</v>
      </c>
      <c r="J11" s="11">
        <v>25</v>
      </c>
      <c r="K11" s="11" t="s">
        <v>56</v>
      </c>
      <c r="L11" s="13" t="s">
        <v>38</v>
      </c>
      <c r="M11" s="11" t="s">
        <v>52</v>
      </c>
      <c r="N11" s="11" t="s">
        <v>39</v>
      </c>
      <c r="O11" s="11" t="s">
        <v>34</v>
      </c>
      <c r="P11" s="13">
        <v>400</v>
      </c>
      <c r="Q11" s="13">
        <v>200</v>
      </c>
      <c r="R11" s="13">
        <v>400</v>
      </c>
      <c r="S11" s="13">
        <v>200</v>
      </c>
      <c r="T11" s="9">
        <v>14</v>
      </c>
      <c r="U11" s="13" t="s">
        <v>28</v>
      </c>
    </row>
    <row r="12" spans="1:21" ht="24" customHeight="1" x14ac:dyDescent="0.2">
      <c r="A12" s="55" t="str">
        <f>CONCATENATE(Main_Table[[#This Row],[From]],Main_Table[[#This Row],[To]],Main_Table[[#This Row],[N]])</f>
        <v>XunthaiGidec11</v>
      </c>
      <c r="B12" s="4">
        <v>11</v>
      </c>
      <c r="C12" s="5">
        <v>44866</v>
      </c>
      <c r="D12" s="6">
        <v>2022</v>
      </c>
      <c r="E12" s="7" t="s">
        <v>53</v>
      </c>
      <c r="F12" s="6">
        <v>1</v>
      </c>
      <c r="G12" s="6" t="s">
        <v>21</v>
      </c>
      <c r="H12" s="6" t="s">
        <v>22</v>
      </c>
      <c r="I12" s="6" t="s">
        <v>23</v>
      </c>
      <c r="J12" s="6">
        <v>25</v>
      </c>
      <c r="K12" s="6" t="s">
        <v>56</v>
      </c>
      <c r="L12" s="8" t="s">
        <v>38</v>
      </c>
      <c r="M12" s="6" t="s">
        <v>25</v>
      </c>
      <c r="N12" s="6" t="s">
        <v>26</v>
      </c>
      <c r="O12" s="6" t="s">
        <v>27</v>
      </c>
      <c r="P12" s="8">
        <v>400</v>
      </c>
      <c r="Q12" s="8">
        <v>400</v>
      </c>
      <c r="R12" s="8">
        <v>400</v>
      </c>
      <c r="S12" s="8">
        <v>400</v>
      </c>
      <c r="T12" s="4">
        <v>12</v>
      </c>
      <c r="U12" s="8" t="s">
        <v>28</v>
      </c>
    </row>
    <row r="13" spans="1:21" ht="24" customHeight="1" x14ac:dyDescent="0.2">
      <c r="A13" s="56" t="str">
        <f>CONCATENATE(Main_Table[[#This Row],[From]],Main_Table[[#This Row],[To]],Main_Table[[#This Row],[N]])</f>
        <v>PTSafeskin12</v>
      </c>
      <c r="B13" s="9">
        <v>12</v>
      </c>
      <c r="C13" s="10">
        <v>44896</v>
      </c>
      <c r="D13" s="11">
        <v>2022</v>
      </c>
      <c r="E13" s="12" t="s">
        <v>54</v>
      </c>
      <c r="F13" s="11">
        <v>1</v>
      </c>
      <c r="G13" s="11" t="s">
        <v>30</v>
      </c>
      <c r="H13" s="11" t="s">
        <v>22</v>
      </c>
      <c r="I13" s="11" t="s">
        <v>31</v>
      </c>
      <c r="J13" s="11">
        <v>15</v>
      </c>
      <c r="K13" s="11" t="s">
        <v>56</v>
      </c>
      <c r="L13" s="13" t="s">
        <v>38</v>
      </c>
      <c r="M13" s="11" t="s">
        <v>55</v>
      </c>
      <c r="N13" s="11" t="s">
        <v>33</v>
      </c>
      <c r="O13" s="11" t="s">
        <v>34</v>
      </c>
      <c r="P13" s="13">
        <v>400</v>
      </c>
      <c r="Q13" s="13">
        <v>100</v>
      </c>
      <c r="R13" s="13">
        <v>400</v>
      </c>
      <c r="S13" s="13">
        <v>100</v>
      </c>
      <c r="T13" s="9">
        <v>9</v>
      </c>
      <c r="U13" s="13" t="s">
        <v>28</v>
      </c>
    </row>
    <row r="14" spans="1:21" ht="24" customHeight="1" x14ac:dyDescent="0.2">
      <c r="A14" s="55" t="str">
        <f>CONCATENATE(Main_Table[[#This Row],[From]],Main_Table[[#This Row],[To]],Main_Table[[#This Row],[N]])</f>
        <v>XunthaiGidec13</v>
      </c>
      <c r="B14" s="4">
        <v>13</v>
      </c>
      <c r="C14" s="5">
        <v>44562</v>
      </c>
      <c r="D14" s="6">
        <v>2022</v>
      </c>
      <c r="E14" s="7" t="s">
        <v>20</v>
      </c>
      <c r="F14" s="6">
        <v>1</v>
      </c>
      <c r="G14" s="6" t="s">
        <v>21</v>
      </c>
      <c r="H14" s="6" t="s">
        <v>22</v>
      </c>
      <c r="I14" s="6" t="s">
        <v>23</v>
      </c>
      <c r="J14" s="6">
        <v>25</v>
      </c>
      <c r="K14" s="6" t="s">
        <v>56</v>
      </c>
      <c r="L14" s="8" t="s">
        <v>24</v>
      </c>
      <c r="M14" s="6" t="s">
        <v>25</v>
      </c>
      <c r="N14" s="6" t="s">
        <v>26</v>
      </c>
      <c r="O14" s="6" t="s">
        <v>27</v>
      </c>
      <c r="P14" s="8">
        <v>400</v>
      </c>
      <c r="Q14" s="8">
        <v>400</v>
      </c>
      <c r="R14" s="8">
        <v>400</v>
      </c>
      <c r="S14" s="8">
        <v>400</v>
      </c>
      <c r="T14" s="4">
        <v>14</v>
      </c>
      <c r="U14" s="8" t="s">
        <v>28</v>
      </c>
    </row>
    <row r="15" spans="1:21" ht="24" customHeight="1" x14ac:dyDescent="0.2">
      <c r="A15" s="56" t="str">
        <f>CONCATENATE(Main_Table[[#This Row],[From]],Main_Table[[#This Row],[To]],Main_Table[[#This Row],[N]])</f>
        <v>Port SaidSafeskin14</v>
      </c>
      <c r="B15" s="9">
        <v>14</v>
      </c>
      <c r="C15" s="10">
        <v>44593</v>
      </c>
      <c r="D15" s="11">
        <v>2022</v>
      </c>
      <c r="E15" s="12" t="s">
        <v>29</v>
      </c>
      <c r="F15" s="11">
        <v>1</v>
      </c>
      <c r="G15" s="11" t="s">
        <v>30</v>
      </c>
      <c r="H15" s="11" t="s">
        <v>22</v>
      </c>
      <c r="I15" s="11" t="s">
        <v>31</v>
      </c>
      <c r="J15" s="11">
        <v>15</v>
      </c>
      <c r="K15" s="11" t="s">
        <v>56</v>
      </c>
      <c r="L15" s="13" t="s">
        <v>24</v>
      </c>
      <c r="M15" s="11" t="s">
        <v>32</v>
      </c>
      <c r="N15" s="11" t="s">
        <v>33</v>
      </c>
      <c r="O15" s="11" t="s">
        <v>34</v>
      </c>
      <c r="P15" s="13">
        <v>400</v>
      </c>
      <c r="Q15" s="13">
        <v>100</v>
      </c>
      <c r="R15" s="13">
        <v>400</v>
      </c>
      <c r="S15" s="13">
        <v>100</v>
      </c>
      <c r="T15" s="9">
        <v>11</v>
      </c>
      <c r="U15" s="13" t="s">
        <v>48</v>
      </c>
    </row>
    <row r="16" spans="1:21" ht="24" customHeight="1" x14ac:dyDescent="0.2">
      <c r="A16" s="55" t="str">
        <f>CONCATENATE(Main_Table[[#This Row],[From]],Main_Table[[#This Row],[To]],Main_Table[[#This Row],[N]])</f>
        <v>GidecSuies15</v>
      </c>
      <c r="B16" s="4">
        <v>15</v>
      </c>
      <c r="C16" s="5">
        <v>44621</v>
      </c>
      <c r="D16" s="6">
        <v>2022</v>
      </c>
      <c r="E16" s="7" t="s">
        <v>35</v>
      </c>
      <c r="F16" s="6">
        <v>1</v>
      </c>
      <c r="G16" s="6" t="s">
        <v>21</v>
      </c>
      <c r="H16" s="6" t="s">
        <v>22</v>
      </c>
      <c r="I16" s="6" t="s">
        <v>23</v>
      </c>
      <c r="J16" s="6">
        <v>65</v>
      </c>
      <c r="K16" s="6" t="s">
        <v>57</v>
      </c>
      <c r="L16" s="8" t="s">
        <v>24</v>
      </c>
      <c r="M16" s="6" t="s">
        <v>26</v>
      </c>
      <c r="N16" s="6" t="s">
        <v>36</v>
      </c>
      <c r="O16" s="6" t="s">
        <v>27</v>
      </c>
      <c r="P16" s="8">
        <v>600</v>
      </c>
      <c r="Q16" s="8">
        <v>100</v>
      </c>
      <c r="R16" s="8">
        <v>600</v>
      </c>
      <c r="S16" s="8">
        <v>100</v>
      </c>
      <c r="T16" s="4">
        <v>15</v>
      </c>
      <c r="U16" s="8" t="s">
        <v>28</v>
      </c>
    </row>
    <row r="17" spans="1:21" ht="24" customHeight="1" x14ac:dyDescent="0.2">
      <c r="A17" s="56" t="str">
        <f>CONCATENATE(Main_Table[[#This Row],[From]],Main_Table[[#This Row],[To]],Main_Table[[#This Row],[N]])</f>
        <v>SafeskinX1 Port16</v>
      </c>
      <c r="B17" s="9">
        <v>16</v>
      </c>
      <c r="C17" s="10">
        <v>44621</v>
      </c>
      <c r="D17" s="11">
        <v>2022</v>
      </c>
      <c r="E17" s="12" t="s">
        <v>35</v>
      </c>
      <c r="F17" s="11">
        <v>1</v>
      </c>
      <c r="G17" s="11" t="s">
        <v>30</v>
      </c>
      <c r="H17" s="11" t="s">
        <v>22</v>
      </c>
      <c r="I17" s="11" t="s">
        <v>31</v>
      </c>
      <c r="J17" s="11">
        <v>44</v>
      </c>
      <c r="K17" s="11" t="s">
        <v>58</v>
      </c>
      <c r="L17" s="13" t="s">
        <v>38</v>
      </c>
      <c r="M17" s="11" t="s">
        <v>33</v>
      </c>
      <c r="N17" s="11" t="s">
        <v>39</v>
      </c>
      <c r="O17" s="11" t="s">
        <v>34</v>
      </c>
      <c r="P17" s="13">
        <v>400</v>
      </c>
      <c r="Q17" s="13">
        <v>100</v>
      </c>
      <c r="R17" s="13"/>
      <c r="S17" s="13"/>
      <c r="T17" s="9">
        <v>13</v>
      </c>
      <c r="U17" s="13" t="s">
        <v>28</v>
      </c>
    </row>
    <row r="18" spans="1:21" ht="24" customHeight="1" x14ac:dyDescent="0.2">
      <c r="A18" s="55" t="str">
        <f>CONCATENATE(Main_Table[[#This Row],[From]],Main_Table[[#This Row],[To]],Main_Table[[#This Row],[N]])</f>
        <v>Top gloveX1 Port17</v>
      </c>
      <c r="B18" s="4">
        <v>17</v>
      </c>
      <c r="C18" s="5">
        <v>44621</v>
      </c>
      <c r="D18" s="6">
        <v>2022</v>
      </c>
      <c r="E18" s="7" t="s">
        <v>35</v>
      </c>
      <c r="F18" s="6">
        <v>1</v>
      </c>
      <c r="G18" s="6" t="s">
        <v>21</v>
      </c>
      <c r="H18" s="6" t="s">
        <v>41</v>
      </c>
      <c r="I18" s="6" t="s">
        <v>23</v>
      </c>
      <c r="J18" s="6">
        <v>65</v>
      </c>
      <c r="K18" s="6" t="s">
        <v>57</v>
      </c>
      <c r="L18" s="8" t="s">
        <v>38</v>
      </c>
      <c r="M18" s="6" t="s">
        <v>42</v>
      </c>
      <c r="N18" s="6" t="s">
        <v>39</v>
      </c>
      <c r="O18" s="6" t="s">
        <v>27</v>
      </c>
      <c r="P18" s="8">
        <v>600</v>
      </c>
      <c r="Q18" s="8">
        <v>100</v>
      </c>
      <c r="R18" s="8"/>
      <c r="S18" s="8"/>
      <c r="T18" s="4">
        <v>12</v>
      </c>
      <c r="U18" s="8" t="s">
        <v>28</v>
      </c>
    </row>
    <row r="19" spans="1:21" ht="24" customHeight="1" x14ac:dyDescent="0.2">
      <c r="A19" s="56" t="str">
        <f>CONCATENATE(Main_Table[[#This Row],[From]],Main_Table[[#This Row],[To]],Main_Table[[#This Row],[N]])</f>
        <v>AlexTop glove18</v>
      </c>
      <c r="B19" s="9">
        <v>18</v>
      </c>
      <c r="C19" s="10">
        <v>44713</v>
      </c>
      <c r="D19" s="11">
        <v>2022</v>
      </c>
      <c r="E19" s="12" t="s">
        <v>43</v>
      </c>
      <c r="F19" s="11">
        <v>1</v>
      </c>
      <c r="G19" s="11" t="s">
        <v>30</v>
      </c>
      <c r="H19" s="11" t="s">
        <v>41</v>
      </c>
      <c r="I19" s="11" t="s">
        <v>31</v>
      </c>
      <c r="J19" s="11">
        <v>80</v>
      </c>
      <c r="K19" s="11" t="s">
        <v>57</v>
      </c>
      <c r="L19" s="13" t="s">
        <v>38</v>
      </c>
      <c r="M19" s="11" t="s">
        <v>44</v>
      </c>
      <c r="N19" s="11" t="s">
        <v>42</v>
      </c>
      <c r="O19" s="11" t="s">
        <v>34</v>
      </c>
      <c r="P19" s="13">
        <v>800</v>
      </c>
      <c r="Q19" s="13">
        <v>100</v>
      </c>
      <c r="R19" s="13">
        <v>800</v>
      </c>
      <c r="S19" s="13">
        <v>100</v>
      </c>
      <c r="T19" s="9">
        <v>11</v>
      </c>
      <c r="U19" s="13" t="s">
        <v>28</v>
      </c>
    </row>
    <row r="20" spans="1:21" ht="24" customHeight="1" x14ac:dyDescent="0.2">
      <c r="A20" s="55" t="str">
        <f>CONCATENATE(Main_Table[[#This Row],[From]],Main_Table[[#This Row],[To]],Main_Table[[#This Row],[N]])</f>
        <v>GizaX1 Port19</v>
      </c>
      <c r="B20" s="4">
        <v>19</v>
      </c>
      <c r="C20" s="5">
        <v>44743</v>
      </c>
      <c r="D20" s="6">
        <v>2022</v>
      </c>
      <c r="E20" s="7" t="s">
        <v>45</v>
      </c>
      <c r="F20" s="6">
        <v>1</v>
      </c>
      <c r="G20" s="6" t="s">
        <v>21</v>
      </c>
      <c r="H20" s="6" t="s">
        <v>41</v>
      </c>
      <c r="I20" s="6" t="s">
        <v>23</v>
      </c>
      <c r="J20" s="6">
        <v>25</v>
      </c>
      <c r="K20" s="6" t="s">
        <v>56</v>
      </c>
      <c r="L20" s="8" t="s">
        <v>38</v>
      </c>
      <c r="M20" s="6" t="s">
        <v>46</v>
      </c>
      <c r="N20" s="6" t="s">
        <v>39</v>
      </c>
      <c r="O20" s="6" t="s">
        <v>27</v>
      </c>
      <c r="P20" s="8">
        <v>400</v>
      </c>
      <c r="Q20" s="8">
        <v>150</v>
      </c>
      <c r="R20" s="8">
        <v>400</v>
      </c>
      <c r="S20" s="8">
        <v>150</v>
      </c>
      <c r="T20" s="4">
        <v>18</v>
      </c>
      <c r="U20" s="8" t="s">
        <v>28</v>
      </c>
    </row>
    <row r="21" spans="1:21" ht="24" customHeight="1" x14ac:dyDescent="0.2">
      <c r="A21" s="56" t="str">
        <f>CONCATENATE(Main_Table[[#This Row],[From]],Main_Table[[#This Row],[To]],Main_Table[[#This Row],[N]])</f>
        <v>GidecSafeskin20</v>
      </c>
      <c r="B21" s="9">
        <v>20</v>
      </c>
      <c r="C21" s="10">
        <v>44774</v>
      </c>
      <c r="D21" s="11">
        <v>2022</v>
      </c>
      <c r="E21" s="12" t="s">
        <v>47</v>
      </c>
      <c r="F21" s="11">
        <v>1</v>
      </c>
      <c r="G21" s="11" t="s">
        <v>30</v>
      </c>
      <c r="H21" s="11" t="s">
        <v>41</v>
      </c>
      <c r="I21" s="11" t="s">
        <v>31</v>
      </c>
      <c r="J21" s="11">
        <v>25</v>
      </c>
      <c r="K21" s="11" t="s">
        <v>56</v>
      </c>
      <c r="L21" s="13" t="s">
        <v>24</v>
      </c>
      <c r="M21" s="11" t="s">
        <v>26</v>
      </c>
      <c r="N21" s="11" t="s">
        <v>33</v>
      </c>
      <c r="O21" s="11" t="s">
        <v>34</v>
      </c>
      <c r="P21" s="13">
        <v>400</v>
      </c>
      <c r="Q21" s="13">
        <v>100</v>
      </c>
      <c r="R21" s="13">
        <v>400</v>
      </c>
      <c r="S21" s="13">
        <v>100</v>
      </c>
      <c r="T21" s="9">
        <v>13</v>
      </c>
      <c r="U21" s="13" t="s">
        <v>48</v>
      </c>
    </row>
    <row r="22" spans="1:21" ht="24" customHeight="1" x14ac:dyDescent="0.2">
      <c r="A22" s="55" t="str">
        <f>CONCATENATE(Main_Table[[#This Row],[From]],Main_Table[[#This Row],[To]],Main_Table[[#This Row],[N]])</f>
        <v>SafeskinMina21</v>
      </c>
      <c r="B22" s="4">
        <v>21</v>
      </c>
      <c r="C22" s="5">
        <v>44774</v>
      </c>
      <c r="D22" s="6">
        <v>2022</v>
      </c>
      <c r="E22" s="7" t="s">
        <v>47</v>
      </c>
      <c r="F22" s="6">
        <v>1</v>
      </c>
      <c r="G22" s="6" t="s">
        <v>21</v>
      </c>
      <c r="H22" s="6" t="s">
        <v>41</v>
      </c>
      <c r="I22" s="6" t="s">
        <v>23</v>
      </c>
      <c r="J22" s="6">
        <v>25</v>
      </c>
      <c r="K22" s="6" t="s">
        <v>56</v>
      </c>
      <c r="L22" s="8" t="s">
        <v>38</v>
      </c>
      <c r="M22" s="6" t="s">
        <v>33</v>
      </c>
      <c r="N22" s="6" t="s">
        <v>50</v>
      </c>
      <c r="O22" s="6" t="s">
        <v>27</v>
      </c>
      <c r="P22" s="8">
        <v>400</v>
      </c>
      <c r="Q22" s="8">
        <v>100</v>
      </c>
      <c r="R22" s="8"/>
      <c r="S22" s="8"/>
      <c r="T22" s="4">
        <v>15</v>
      </c>
      <c r="U22" s="8" t="s">
        <v>48</v>
      </c>
    </row>
    <row r="23" spans="1:21" ht="24" customHeight="1" x14ac:dyDescent="0.2">
      <c r="A23" s="56" t="str">
        <f>CONCATENATE(Main_Table[[#This Row],[From]],Main_Table[[#This Row],[To]],Main_Table[[#This Row],[N]])</f>
        <v>Air PortX1 Port22</v>
      </c>
      <c r="B23" s="9">
        <v>22</v>
      </c>
      <c r="C23" s="10">
        <v>44835</v>
      </c>
      <c r="D23" s="11">
        <v>2022</v>
      </c>
      <c r="E23" s="12" t="s">
        <v>51</v>
      </c>
      <c r="F23" s="11">
        <v>1</v>
      </c>
      <c r="G23" s="11" t="s">
        <v>30</v>
      </c>
      <c r="H23" s="11" t="s">
        <v>22</v>
      </c>
      <c r="I23" s="11" t="s">
        <v>31</v>
      </c>
      <c r="J23" s="11">
        <v>25</v>
      </c>
      <c r="K23" s="11" t="s">
        <v>56</v>
      </c>
      <c r="L23" s="13" t="s">
        <v>38</v>
      </c>
      <c r="M23" s="11" t="s">
        <v>52</v>
      </c>
      <c r="N23" s="11" t="s">
        <v>39</v>
      </c>
      <c r="O23" s="11" t="s">
        <v>34</v>
      </c>
      <c r="P23" s="13">
        <v>400</v>
      </c>
      <c r="Q23" s="13">
        <v>200</v>
      </c>
      <c r="R23" s="13">
        <v>400</v>
      </c>
      <c r="S23" s="13">
        <v>200</v>
      </c>
      <c r="T23" s="9">
        <v>14</v>
      </c>
      <c r="U23" s="13" t="s">
        <v>28</v>
      </c>
    </row>
    <row r="24" spans="1:21" ht="24" customHeight="1" x14ac:dyDescent="0.2">
      <c r="A24" s="55" t="str">
        <f>CONCATENATE(Main_Table[[#This Row],[From]],Main_Table[[#This Row],[To]],Main_Table[[#This Row],[N]])</f>
        <v>XunthaiGidec23</v>
      </c>
      <c r="B24" s="4">
        <v>23</v>
      </c>
      <c r="C24" s="5">
        <v>44835</v>
      </c>
      <c r="D24" s="6">
        <v>2022</v>
      </c>
      <c r="E24" s="7" t="s">
        <v>51</v>
      </c>
      <c r="F24" s="6">
        <v>1</v>
      </c>
      <c r="G24" s="6" t="s">
        <v>21</v>
      </c>
      <c r="H24" s="6" t="s">
        <v>22</v>
      </c>
      <c r="I24" s="6" t="s">
        <v>23</v>
      </c>
      <c r="J24" s="6">
        <v>25</v>
      </c>
      <c r="K24" s="6" t="s">
        <v>56</v>
      </c>
      <c r="L24" s="8" t="s">
        <v>38</v>
      </c>
      <c r="M24" s="6" t="s">
        <v>25</v>
      </c>
      <c r="N24" s="6" t="s">
        <v>26</v>
      </c>
      <c r="O24" s="6" t="s">
        <v>27</v>
      </c>
      <c r="P24" s="8">
        <v>400</v>
      </c>
      <c r="Q24" s="8">
        <v>400</v>
      </c>
      <c r="R24" s="8"/>
      <c r="S24" s="8"/>
      <c r="T24" s="4">
        <v>12</v>
      </c>
      <c r="U24" s="8" t="s">
        <v>28</v>
      </c>
    </row>
    <row r="25" spans="1:21" ht="24" customHeight="1" x14ac:dyDescent="0.2">
      <c r="A25" s="56" t="str">
        <f>CONCATENATE(Main_Table[[#This Row],[From]],Main_Table[[#This Row],[To]],Main_Table[[#This Row],[N]])</f>
        <v>PTSafeskin24</v>
      </c>
      <c r="B25" s="9">
        <v>24</v>
      </c>
      <c r="C25" s="10">
        <v>44835</v>
      </c>
      <c r="D25" s="11">
        <v>2022</v>
      </c>
      <c r="E25" s="12" t="s">
        <v>51</v>
      </c>
      <c r="F25" s="11">
        <v>1</v>
      </c>
      <c r="G25" s="11" t="s">
        <v>30</v>
      </c>
      <c r="H25" s="11" t="s">
        <v>22</v>
      </c>
      <c r="I25" s="11" t="s">
        <v>31</v>
      </c>
      <c r="J25" s="11">
        <v>15</v>
      </c>
      <c r="K25" s="11" t="s">
        <v>56</v>
      </c>
      <c r="L25" s="13" t="s">
        <v>38</v>
      </c>
      <c r="M25" s="11" t="s">
        <v>55</v>
      </c>
      <c r="N25" s="11" t="s">
        <v>33</v>
      </c>
      <c r="O25" s="11" t="s">
        <v>34</v>
      </c>
      <c r="P25" s="13">
        <v>400</v>
      </c>
      <c r="Q25" s="13">
        <v>100</v>
      </c>
      <c r="R25" s="13"/>
      <c r="S25" s="13"/>
      <c r="T25" s="9">
        <v>9</v>
      </c>
      <c r="U25" s="13"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17F87-75FA-9246-8836-3285F2CE786F}">
  <dimension ref="B1:CC53"/>
  <sheetViews>
    <sheetView showGridLines="0" topLeftCell="BS1" workbookViewId="0">
      <selection activeCell="CB10" sqref="CB10"/>
    </sheetView>
  </sheetViews>
  <sheetFormatPr baseColWidth="10" defaultRowHeight="16" x14ac:dyDescent="0.2"/>
  <cols>
    <col min="1" max="1" width="10.83203125" style="17"/>
    <col min="2" max="2" width="11.1640625" style="17" bestFit="1" customWidth="1"/>
    <col min="3" max="4" width="10.83203125" style="17"/>
    <col min="5" max="5" width="17.1640625" style="17" bestFit="1" customWidth="1"/>
    <col min="6" max="6" width="29.83203125" style="17" bestFit="1" customWidth="1"/>
    <col min="7" max="11" width="10.83203125" style="17"/>
    <col min="12" max="12" width="17.1640625" style="17" bestFit="1" customWidth="1"/>
    <col min="13" max="13" width="22" style="17" bestFit="1" customWidth="1"/>
    <col min="14" max="18" width="10.83203125" style="17"/>
    <col min="19" max="19" width="17.1640625" style="17" bestFit="1" customWidth="1"/>
    <col min="20" max="20" width="23.83203125" style="17" bestFit="1" customWidth="1"/>
    <col min="21" max="21" width="24" style="17" bestFit="1" customWidth="1"/>
    <col min="22" max="23" width="10.83203125" style="17"/>
    <col min="24" max="24" width="17.1640625" style="17" bestFit="1" customWidth="1"/>
    <col min="25" max="25" width="15.83203125" style="17" bestFit="1" customWidth="1"/>
    <col min="26" max="27" width="10.83203125" style="17"/>
    <col min="28" max="28" width="23.33203125" style="17" bestFit="1" customWidth="1"/>
    <col min="29" max="30" width="10.83203125" style="17"/>
    <col min="31" max="31" width="21.6640625" style="17" bestFit="1" customWidth="1"/>
    <col min="32" max="32" width="12.83203125" style="17" customWidth="1"/>
    <col min="33" max="34" width="10.83203125" style="17"/>
    <col min="35" max="35" width="20.1640625" style="17" bestFit="1" customWidth="1"/>
    <col min="36" max="36" width="12.5" style="17" customWidth="1"/>
    <col min="37" max="38" width="10.83203125" style="17"/>
    <col min="39" max="39" width="17.1640625" style="17" bestFit="1" customWidth="1"/>
    <col min="40" max="40" width="23.33203125" style="17" bestFit="1" customWidth="1"/>
    <col min="41" max="42" width="10.83203125" style="17"/>
    <col min="43" max="43" width="22" style="17" bestFit="1" customWidth="1"/>
    <col min="44" max="45" width="10.83203125" style="17"/>
    <col min="46" max="46" width="17.1640625" style="17" bestFit="1" customWidth="1"/>
    <col min="47" max="47" width="27.5" style="17" bestFit="1" customWidth="1"/>
    <col min="48" max="49" width="10.83203125" style="17"/>
    <col min="50" max="50" width="17.1640625" style="17" bestFit="1" customWidth="1"/>
    <col min="51" max="51" width="27.5" style="17" bestFit="1" customWidth="1"/>
    <col min="52" max="52" width="15.5" style="17" bestFit="1" customWidth="1"/>
    <col min="53" max="54" width="10.83203125" style="17"/>
    <col min="55" max="55" width="23.83203125" style="17" bestFit="1" customWidth="1"/>
    <col min="56" max="56" width="21.1640625" style="17" bestFit="1" customWidth="1"/>
    <col min="57" max="58" width="10.83203125" style="17"/>
    <col min="59" max="59" width="24" style="17" bestFit="1" customWidth="1"/>
    <col min="60" max="60" width="21.5" style="17" bestFit="1" customWidth="1"/>
    <col min="61" max="62" width="10.83203125" style="17"/>
    <col min="63" max="63" width="17.1640625" style="17" bestFit="1" customWidth="1"/>
    <col min="64" max="64" width="23.83203125" style="17" bestFit="1" customWidth="1"/>
    <col min="65" max="66" width="10.83203125" style="17"/>
    <col min="67" max="67" width="17.1640625" style="17" bestFit="1" customWidth="1"/>
    <col min="68" max="68" width="24" style="17" bestFit="1" customWidth="1"/>
    <col min="69" max="69" width="10.83203125" style="17"/>
    <col min="70" max="70" width="10.83203125" style="51"/>
    <col min="71" max="71" width="19.83203125" style="17" bestFit="1" customWidth="1"/>
    <col min="72" max="72" width="22" style="17" bestFit="1" customWidth="1"/>
    <col min="73" max="76" width="10.83203125" style="17"/>
    <col min="77" max="77" width="14.6640625" style="17" bestFit="1" customWidth="1"/>
    <col min="78" max="78" width="29.83203125" style="17" bestFit="1" customWidth="1"/>
    <col min="79" max="16384" width="10.83203125" style="17"/>
  </cols>
  <sheetData>
    <row r="1" spans="2:81" x14ac:dyDescent="0.2">
      <c r="BR1" s="52" t="s">
        <v>96</v>
      </c>
    </row>
    <row r="2" spans="2:81" x14ac:dyDescent="0.2">
      <c r="B2" s="19" t="s">
        <v>60</v>
      </c>
      <c r="E2" s="26" t="s">
        <v>19</v>
      </c>
      <c r="F2" s="26"/>
      <c r="G2" s="26"/>
      <c r="H2" s="26"/>
      <c r="I2" s="26"/>
      <c r="L2" s="26" t="s">
        <v>9</v>
      </c>
      <c r="M2" s="26"/>
      <c r="N2" s="26"/>
      <c r="O2" s="26"/>
      <c r="P2" s="26"/>
      <c r="S2" s="26" t="s">
        <v>67</v>
      </c>
      <c r="T2" s="26"/>
      <c r="U2" s="26"/>
      <c r="X2" s="26" t="s">
        <v>68</v>
      </c>
      <c r="Y2" s="26"/>
      <c r="AB2" s="19" t="s">
        <v>70</v>
      </c>
      <c r="AE2" s="26" t="s">
        <v>72</v>
      </c>
      <c r="AF2" s="26"/>
      <c r="AI2" s="26" t="s">
        <v>75</v>
      </c>
      <c r="AJ2" s="26"/>
      <c r="AM2" s="26" t="s">
        <v>79</v>
      </c>
      <c r="AN2" s="26"/>
      <c r="AQ2" s="19" t="s">
        <v>80</v>
      </c>
      <c r="AT2" s="26" t="s">
        <v>82</v>
      </c>
      <c r="AU2" s="26"/>
      <c r="AX2" s="26" t="s">
        <v>79</v>
      </c>
      <c r="AY2" s="26"/>
      <c r="AZ2" s="26"/>
      <c r="BC2" s="26" t="s">
        <v>85</v>
      </c>
      <c r="BD2" s="26"/>
      <c r="BG2" s="26" t="s">
        <v>88</v>
      </c>
      <c r="BH2" s="26"/>
      <c r="BK2" s="26" t="s">
        <v>92</v>
      </c>
      <c r="BL2" s="26"/>
      <c r="BO2" s="26" t="s">
        <v>91</v>
      </c>
      <c r="BP2" s="26"/>
    </row>
    <row r="3" spans="2:81" x14ac:dyDescent="0.2">
      <c r="C3" s="21"/>
      <c r="J3" s="21"/>
      <c r="Q3" s="21"/>
      <c r="V3" s="21"/>
      <c r="Z3" s="21"/>
      <c r="AC3" s="21"/>
      <c r="AG3" s="21"/>
      <c r="AK3" s="21"/>
      <c r="AO3" s="21"/>
      <c r="AR3" s="21"/>
      <c r="AV3" s="21"/>
      <c r="BA3" s="21"/>
      <c r="BE3" s="21"/>
      <c r="BI3" s="21"/>
      <c r="BM3" s="21"/>
      <c r="BQ3" s="32"/>
    </row>
    <row r="4" spans="2:81" x14ac:dyDescent="0.2">
      <c r="B4" s="17" t="s">
        <v>59</v>
      </c>
      <c r="C4" s="21"/>
      <c r="E4" s="20" t="s">
        <v>61</v>
      </c>
      <c r="F4" s="17" t="s">
        <v>63</v>
      </c>
      <c r="G4" s="15"/>
      <c r="J4" s="21"/>
      <c r="L4" s="20" t="s">
        <v>61</v>
      </c>
      <c r="M4" s="17" t="s">
        <v>64</v>
      </c>
      <c r="N4" s="15"/>
      <c r="Q4" s="21"/>
      <c r="S4" s="20" t="s">
        <v>61</v>
      </c>
      <c r="T4" s="17" t="s">
        <v>65</v>
      </c>
      <c r="U4" s="17" t="s">
        <v>66</v>
      </c>
      <c r="V4" s="21"/>
      <c r="X4" s="20" t="s">
        <v>61</v>
      </c>
      <c r="Y4" s="17" t="s">
        <v>69</v>
      </c>
      <c r="Z4" s="21"/>
      <c r="AB4" s="17" t="s">
        <v>71</v>
      </c>
      <c r="AC4" s="21"/>
      <c r="AE4" s="17" t="s">
        <v>73</v>
      </c>
      <c r="AG4" s="21"/>
      <c r="AI4" s="17" t="s">
        <v>74</v>
      </c>
      <c r="AK4" s="21"/>
      <c r="AM4" s="20" t="s">
        <v>61</v>
      </c>
      <c r="AN4" s="17" t="s">
        <v>71</v>
      </c>
      <c r="AO4" s="21"/>
      <c r="AQ4" s="17" t="s">
        <v>81</v>
      </c>
      <c r="AR4" s="21"/>
      <c r="AT4" s="20" t="s">
        <v>61</v>
      </c>
      <c r="AU4" s="17" t="s">
        <v>83</v>
      </c>
      <c r="AV4" s="21"/>
      <c r="AX4" s="20" t="s">
        <v>61</v>
      </c>
      <c r="AY4" s="17" t="s">
        <v>83</v>
      </c>
      <c r="AZ4" s="17" t="s">
        <v>84</v>
      </c>
      <c r="BA4" s="21"/>
      <c r="BC4" s="17" t="s">
        <v>65</v>
      </c>
      <c r="BD4" s="17" t="s">
        <v>86</v>
      </c>
      <c r="BE4" s="21"/>
      <c r="BG4" s="17" t="s">
        <v>66</v>
      </c>
      <c r="BH4" s="17" t="s">
        <v>90</v>
      </c>
      <c r="BI4" s="21"/>
      <c r="BK4" s="20" t="s">
        <v>61</v>
      </c>
      <c r="BL4" s="17" t="s">
        <v>65</v>
      </c>
      <c r="BM4" s="21"/>
      <c r="BO4" s="20" t="s">
        <v>61</v>
      </c>
      <c r="BP4" s="17" t="s">
        <v>66</v>
      </c>
      <c r="BQ4" s="32"/>
      <c r="BS4" s="22" t="s">
        <v>61</v>
      </c>
      <c r="BT4" s="15" t="s">
        <v>64</v>
      </c>
      <c r="BU4"/>
      <c r="BV4" s="62" t="s">
        <v>60</v>
      </c>
      <c r="BW4" s="63">
        <f>GETPIVOTDATA("Trip Classify",$BS$4)</f>
        <v>24</v>
      </c>
      <c r="BY4" s="22" t="s">
        <v>61</v>
      </c>
      <c r="BZ4" s="15" t="s">
        <v>63</v>
      </c>
      <c r="CA4"/>
      <c r="CB4" s="64" t="s">
        <v>48</v>
      </c>
      <c r="CC4" s="65">
        <f>IFERROR(GETPIVOTDATA("Hired Transportation",$BY$4,"Hired Transportation","Yes"),"-")</f>
        <v>5</v>
      </c>
    </row>
    <row r="5" spans="2:81" x14ac:dyDescent="0.2">
      <c r="B5" s="18">
        <v>24</v>
      </c>
      <c r="C5" s="21"/>
      <c r="E5" s="17" t="s">
        <v>28</v>
      </c>
      <c r="F5" s="18">
        <v>19</v>
      </c>
      <c r="G5" s="15"/>
      <c r="J5" s="21"/>
      <c r="L5" s="17" t="s">
        <v>56</v>
      </c>
      <c r="M5" s="18">
        <v>16</v>
      </c>
      <c r="N5" s="15"/>
      <c r="O5" s="27" t="s">
        <v>56</v>
      </c>
      <c r="P5" s="28">
        <f>IFERROR(VLOOKUP(O5,$L$4:$M$8,2,0),"")</f>
        <v>16</v>
      </c>
      <c r="Q5" s="21"/>
      <c r="S5" s="17" t="s">
        <v>56</v>
      </c>
      <c r="T5" s="18">
        <v>6400</v>
      </c>
      <c r="U5" s="18">
        <v>3100</v>
      </c>
      <c r="V5" s="21"/>
      <c r="X5" s="17" t="s">
        <v>27</v>
      </c>
      <c r="Y5" s="18">
        <v>12</v>
      </c>
      <c r="Z5" s="21"/>
      <c r="AB5" s="33">
        <v>27200</v>
      </c>
      <c r="AC5" s="21"/>
      <c r="AE5" s="33">
        <v>12100</v>
      </c>
      <c r="AF5" s="33"/>
      <c r="AG5" s="21"/>
      <c r="AI5" s="33">
        <v>15100</v>
      </c>
      <c r="AJ5" s="33"/>
      <c r="AK5" s="21"/>
      <c r="AM5" s="17" t="s">
        <v>20</v>
      </c>
      <c r="AN5" s="33">
        <v>3200</v>
      </c>
      <c r="AO5" s="21"/>
      <c r="AQ5" s="18">
        <v>868</v>
      </c>
      <c r="AR5" s="21"/>
      <c r="AT5" s="17" t="s">
        <v>38</v>
      </c>
      <c r="AU5" s="18">
        <v>16</v>
      </c>
      <c r="AV5" s="21"/>
      <c r="AX5" s="17" t="s">
        <v>20</v>
      </c>
      <c r="AY5" s="33">
        <v>2</v>
      </c>
      <c r="AZ5" s="44"/>
      <c r="BA5" s="21"/>
      <c r="BC5" s="33">
        <v>11200</v>
      </c>
      <c r="BD5" s="33">
        <v>9000</v>
      </c>
      <c r="BE5" s="21"/>
      <c r="BG5" s="33">
        <v>3900</v>
      </c>
      <c r="BH5" s="33">
        <v>3100</v>
      </c>
      <c r="BI5" s="21"/>
      <c r="BK5" s="17" t="s">
        <v>20</v>
      </c>
      <c r="BL5" s="33">
        <v>800</v>
      </c>
      <c r="BM5" s="21"/>
      <c r="BO5" s="17" t="s">
        <v>20</v>
      </c>
      <c r="BP5" s="33">
        <v>800</v>
      </c>
      <c r="BQ5" s="32"/>
      <c r="BS5" s="23" t="s">
        <v>97</v>
      </c>
      <c r="BT5" s="16">
        <v>1</v>
      </c>
      <c r="BU5"/>
      <c r="BY5" s="23" t="s">
        <v>28</v>
      </c>
      <c r="BZ5" s="16">
        <v>19</v>
      </c>
      <c r="CA5"/>
    </row>
    <row r="6" spans="2:81" x14ac:dyDescent="0.2">
      <c r="C6" s="21"/>
      <c r="E6" s="17" t="s">
        <v>48</v>
      </c>
      <c r="F6" s="18">
        <v>5</v>
      </c>
      <c r="G6" s="15"/>
      <c r="H6" s="24" t="s">
        <v>48</v>
      </c>
      <c r="I6" s="25">
        <f>IFERROR(VLOOKUP(H6,E4:F7,2,0),"")</f>
        <v>5</v>
      </c>
      <c r="J6" s="21"/>
      <c r="L6" s="17" t="s">
        <v>57</v>
      </c>
      <c r="M6" s="18">
        <v>6</v>
      </c>
      <c r="N6" s="15"/>
      <c r="O6" s="29" t="s">
        <v>57</v>
      </c>
      <c r="P6" s="21">
        <f t="shared" ref="P6:P7" si="0">IFERROR(VLOOKUP(O6,$L$4:$M$8,2,0),"")</f>
        <v>6</v>
      </c>
      <c r="Q6" s="21"/>
      <c r="S6" s="17" t="s">
        <v>57</v>
      </c>
      <c r="T6" s="18">
        <v>4000</v>
      </c>
      <c r="U6" s="18">
        <v>600</v>
      </c>
      <c r="V6" s="21"/>
      <c r="X6" s="17" t="s">
        <v>34</v>
      </c>
      <c r="Y6" s="18">
        <v>12</v>
      </c>
      <c r="Z6" s="21"/>
      <c r="AB6" s="15"/>
      <c r="AC6" s="21"/>
      <c r="AE6" s="15"/>
      <c r="AF6" s="15"/>
      <c r="AG6" s="21"/>
      <c r="AI6" s="15"/>
      <c r="AJ6" s="15"/>
      <c r="AK6" s="21"/>
      <c r="AM6" s="17" t="s">
        <v>29</v>
      </c>
      <c r="AN6" s="33">
        <v>2000</v>
      </c>
      <c r="AO6" s="21"/>
      <c r="AQ6"/>
      <c r="AR6" s="21"/>
      <c r="AT6" s="17" t="s">
        <v>24</v>
      </c>
      <c r="AU6" s="18">
        <v>8</v>
      </c>
      <c r="AV6" s="21"/>
      <c r="AX6" s="17" t="s">
        <v>29</v>
      </c>
      <c r="AY6" s="33">
        <v>2</v>
      </c>
      <c r="AZ6" s="44">
        <v>0</v>
      </c>
      <c r="BA6" s="21"/>
      <c r="BC6"/>
      <c r="BD6"/>
      <c r="BE6" s="21"/>
      <c r="BG6"/>
      <c r="BH6"/>
      <c r="BI6" s="21"/>
      <c r="BK6" s="17" t="s">
        <v>29</v>
      </c>
      <c r="BL6" s="33">
        <v>800</v>
      </c>
      <c r="BM6" s="21"/>
      <c r="BO6" s="17" t="s">
        <v>29</v>
      </c>
      <c r="BP6" s="33">
        <v>200</v>
      </c>
      <c r="BQ6" s="32"/>
      <c r="BS6" s="23" t="s">
        <v>98</v>
      </c>
      <c r="BT6" s="16">
        <v>1</v>
      </c>
      <c r="BU6"/>
      <c r="BY6" s="23" t="s">
        <v>48</v>
      </c>
      <c r="BZ6" s="16">
        <v>5</v>
      </c>
      <c r="CA6"/>
    </row>
    <row r="7" spans="2:81" x14ac:dyDescent="0.2">
      <c r="B7" s="18">
        <f>GETPIVOTDATA("N",$B$4)</f>
        <v>24</v>
      </c>
      <c r="C7" s="21"/>
      <c r="E7" s="17" t="s">
        <v>62</v>
      </c>
      <c r="F7" s="18">
        <v>24</v>
      </c>
      <c r="G7" s="15"/>
      <c r="J7" s="21"/>
      <c r="L7" s="17" t="s">
        <v>58</v>
      </c>
      <c r="M7" s="18">
        <v>2</v>
      </c>
      <c r="N7" s="15"/>
      <c r="O7" s="30" t="s">
        <v>58</v>
      </c>
      <c r="P7" s="31">
        <f t="shared" si="0"/>
        <v>2</v>
      </c>
      <c r="Q7" s="21"/>
      <c r="S7" s="17" t="s">
        <v>58</v>
      </c>
      <c r="T7" s="18">
        <v>800</v>
      </c>
      <c r="U7" s="18">
        <v>200</v>
      </c>
      <c r="V7" s="21"/>
      <c r="X7" s="17" t="s">
        <v>62</v>
      </c>
      <c r="Y7" s="18">
        <v>24</v>
      </c>
      <c r="Z7" s="21"/>
      <c r="AB7" s="36">
        <f>GETPIVOTDATA("Total Expenses",$AB$4)</f>
        <v>27200</v>
      </c>
      <c r="AC7" s="21"/>
      <c r="AE7" s="36">
        <f>GETPIVOTDATA("Total Salaries",$AE$4)</f>
        <v>12100</v>
      </c>
      <c r="AF7" s="36"/>
      <c r="AG7" s="21"/>
      <c r="AI7" s="36">
        <f>GETPIVOTDATA("Total Wages",$AI$4)</f>
        <v>15100</v>
      </c>
      <c r="AJ7" s="36"/>
      <c r="AK7" s="21"/>
      <c r="AM7" s="17" t="s">
        <v>35</v>
      </c>
      <c r="AN7" s="33">
        <v>4000</v>
      </c>
      <c r="AO7" s="21"/>
      <c r="AQ7">
        <f>GETPIVOTDATA("Distance (km)",$AQ$4)</f>
        <v>868</v>
      </c>
      <c r="AR7" s="21"/>
      <c r="AT7" s="17" t="s">
        <v>62</v>
      </c>
      <c r="AU7" s="18">
        <v>24</v>
      </c>
      <c r="AV7" s="21"/>
      <c r="AX7" s="17" t="s">
        <v>35</v>
      </c>
      <c r="AY7" s="33">
        <v>4</v>
      </c>
      <c r="AZ7" s="44">
        <v>1</v>
      </c>
      <c r="BA7" s="21"/>
      <c r="BC7" s="34" t="s">
        <v>87</v>
      </c>
      <c r="BD7" s="35" t="s">
        <v>16</v>
      </c>
      <c r="BE7" s="21"/>
      <c r="BG7" s="34" t="s">
        <v>89</v>
      </c>
      <c r="BH7" s="35" t="s">
        <v>17</v>
      </c>
      <c r="BI7" s="21"/>
      <c r="BK7" s="17" t="s">
        <v>35</v>
      </c>
      <c r="BL7" s="33">
        <v>2200</v>
      </c>
      <c r="BM7" s="21"/>
      <c r="BO7" s="17" t="s">
        <v>35</v>
      </c>
      <c r="BP7" s="33">
        <v>400</v>
      </c>
      <c r="BQ7" s="32"/>
      <c r="BS7" s="23" t="s">
        <v>99</v>
      </c>
      <c r="BT7" s="16">
        <v>1</v>
      </c>
      <c r="BU7"/>
      <c r="BY7" s="23" t="s">
        <v>62</v>
      </c>
      <c r="BZ7" s="16">
        <v>24</v>
      </c>
      <c r="CA7"/>
    </row>
    <row r="8" spans="2:81" x14ac:dyDescent="0.2">
      <c r="C8" s="21"/>
      <c r="E8" s="15"/>
      <c r="F8" s="15"/>
      <c r="G8" s="15"/>
      <c r="J8" s="21"/>
      <c r="L8" s="17" t="s">
        <v>62</v>
      </c>
      <c r="M8" s="18">
        <v>24</v>
      </c>
      <c r="N8" s="15"/>
      <c r="Q8" s="21"/>
      <c r="S8" s="17" t="s">
        <v>62</v>
      </c>
      <c r="T8" s="18">
        <v>11200</v>
      </c>
      <c r="U8" s="18">
        <v>3900</v>
      </c>
      <c r="V8" s="21"/>
      <c r="X8" s="15"/>
      <c r="Y8" s="15"/>
      <c r="Z8" s="21"/>
      <c r="AB8" s="15"/>
      <c r="AC8" s="21"/>
      <c r="AE8" s="15"/>
      <c r="AF8" s="15"/>
      <c r="AG8" s="21"/>
      <c r="AI8" s="15"/>
      <c r="AJ8" s="15"/>
      <c r="AK8" s="21"/>
      <c r="AM8" s="17" t="s">
        <v>37</v>
      </c>
      <c r="AN8" s="33">
        <v>1000</v>
      </c>
      <c r="AO8" s="21"/>
      <c r="AQ8"/>
      <c r="AR8" s="21"/>
      <c r="AT8"/>
      <c r="AU8"/>
      <c r="AV8" s="21"/>
      <c r="AX8" s="17" t="s">
        <v>37</v>
      </c>
      <c r="AY8" s="33">
        <v>1</v>
      </c>
      <c r="AZ8" s="44">
        <v>-0.75</v>
      </c>
      <c r="BA8" s="21"/>
      <c r="BC8" s="45">
        <f>GETPIVOTDATA("Sum of Driver wage/trip",$BC$4)</f>
        <v>11200</v>
      </c>
      <c r="BD8" s="46">
        <f>GETPIVOTDATA("Sum of Driver Salary",$BC$4)</f>
        <v>9000</v>
      </c>
      <c r="BE8" s="21"/>
      <c r="BG8" s="45">
        <f>GETPIVOTDATA("Sum of Buddy wage/trip",$BG$4)</f>
        <v>3900</v>
      </c>
      <c r="BH8" s="46">
        <f>GETPIVOTDATA("Sum of Buddy Salary",$BG$4)</f>
        <v>3100</v>
      </c>
      <c r="BI8" s="21"/>
      <c r="BK8" s="17" t="s">
        <v>37</v>
      </c>
      <c r="BL8" s="33">
        <v>400</v>
      </c>
      <c r="BM8" s="21"/>
      <c r="BO8" s="17" t="s">
        <v>37</v>
      </c>
      <c r="BP8" s="33">
        <v>100</v>
      </c>
      <c r="BQ8" s="32"/>
      <c r="BS8" s="23" t="s">
        <v>100</v>
      </c>
      <c r="BT8" s="16">
        <v>1</v>
      </c>
      <c r="BU8"/>
      <c r="BY8"/>
      <c r="BZ8"/>
      <c r="CA8"/>
    </row>
    <row r="9" spans="2:81" x14ac:dyDescent="0.2">
      <c r="C9" s="21"/>
      <c r="E9" s="15"/>
      <c r="F9" s="15"/>
      <c r="G9" s="15"/>
      <c r="J9" s="21"/>
      <c r="L9" s="15"/>
      <c r="M9" s="15"/>
      <c r="N9" s="15"/>
      <c r="Q9" s="21"/>
      <c r="V9" s="21"/>
      <c r="X9" s="15"/>
      <c r="Y9" s="15"/>
      <c r="Z9" s="21"/>
      <c r="AB9" s="15"/>
      <c r="AC9" s="21"/>
      <c r="AE9" s="15"/>
      <c r="AF9" s="15"/>
      <c r="AG9" s="21"/>
      <c r="AI9" s="15"/>
      <c r="AJ9" s="15"/>
      <c r="AK9" s="21"/>
      <c r="AM9" s="17" t="s">
        <v>40</v>
      </c>
      <c r="AN9" s="33">
        <v>1400</v>
      </c>
      <c r="AO9" s="21"/>
      <c r="AQ9"/>
      <c r="AR9" s="21"/>
      <c r="AT9" s="27" t="s">
        <v>38</v>
      </c>
      <c r="AU9" s="38">
        <f>IFERROR(VLOOKUP(AT9,$AT$4:$AU$7,2,0),"")</f>
        <v>16</v>
      </c>
      <c r="AV9" s="21"/>
      <c r="AX9" s="17" t="s">
        <v>40</v>
      </c>
      <c r="AY9" s="33">
        <v>1</v>
      </c>
      <c r="AZ9" s="44">
        <v>0</v>
      </c>
      <c r="BA9" s="21"/>
      <c r="BC9" s="33"/>
      <c r="BD9" s="33"/>
      <c r="BE9" s="21"/>
      <c r="BG9" s="33"/>
      <c r="BH9" s="33"/>
      <c r="BI9" s="21"/>
      <c r="BK9" s="17" t="s">
        <v>40</v>
      </c>
      <c r="BL9" s="33">
        <v>600</v>
      </c>
      <c r="BM9" s="21"/>
      <c r="BO9" s="17" t="s">
        <v>40</v>
      </c>
      <c r="BP9" s="33">
        <v>100</v>
      </c>
      <c r="BQ9" s="32"/>
      <c r="BS9" s="23" t="s">
        <v>101</v>
      </c>
      <c r="BT9" s="16">
        <v>1</v>
      </c>
      <c r="BU9"/>
      <c r="BY9"/>
      <c r="BZ9"/>
      <c r="CA9"/>
    </row>
    <row r="10" spans="2:81" x14ac:dyDescent="0.2">
      <c r="C10" s="21"/>
      <c r="E10" s="15"/>
      <c r="F10" s="15"/>
      <c r="G10" s="15"/>
      <c r="J10" s="21"/>
      <c r="L10" s="15"/>
      <c r="M10" s="15"/>
      <c r="N10" s="15"/>
      <c r="Q10" s="21"/>
      <c r="V10" s="21"/>
      <c r="X10" s="15"/>
      <c r="Y10" s="15"/>
      <c r="Z10" s="21"/>
      <c r="AB10" s="15"/>
      <c r="AC10" s="21"/>
      <c r="AE10" s="37" t="s">
        <v>76</v>
      </c>
      <c r="AF10" s="38">
        <f>GETPIVOTDATA("Total Salaries",$AE$4)</f>
        <v>12100</v>
      </c>
      <c r="AG10" s="21"/>
      <c r="AI10" s="37" t="s">
        <v>77</v>
      </c>
      <c r="AJ10" s="38">
        <f>GETPIVOTDATA("Total Wages",$AI$4)</f>
        <v>15100</v>
      </c>
      <c r="AK10" s="21"/>
      <c r="AM10" s="17" t="s">
        <v>43</v>
      </c>
      <c r="AN10" s="33">
        <v>3600</v>
      </c>
      <c r="AO10" s="21"/>
      <c r="AQ10"/>
      <c r="AR10" s="21"/>
      <c r="AT10" s="30" t="s">
        <v>24</v>
      </c>
      <c r="AU10" s="40">
        <f>IFERROR(VLOOKUP(AT10,$AT$4:$AU$7,2,0),"")</f>
        <v>8</v>
      </c>
      <c r="AV10" s="21"/>
      <c r="AX10" s="17" t="s">
        <v>43</v>
      </c>
      <c r="AY10" s="33">
        <v>2</v>
      </c>
      <c r="AZ10" s="44">
        <v>1</v>
      </c>
      <c r="BA10" s="21"/>
      <c r="BC10"/>
      <c r="BD10"/>
      <c r="BE10" s="21"/>
      <c r="BG10"/>
      <c r="BH10"/>
      <c r="BI10" s="21"/>
      <c r="BK10" s="17" t="s">
        <v>43</v>
      </c>
      <c r="BL10" s="33">
        <v>1600</v>
      </c>
      <c r="BM10" s="21"/>
      <c r="BO10" s="17" t="s">
        <v>43</v>
      </c>
      <c r="BP10" s="33">
        <v>200</v>
      </c>
      <c r="BQ10" s="32"/>
      <c r="BS10" s="23" t="s">
        <v>102</v>
      </c>
      <c r="BT10" s="16">
        <v>1</v>
      </c>
      <c r="BU10"/>
      <c r="BY10"/>
      <c r="BZ10"/>
      <c r="CA10"/>
    </row>
    <row r="11" spans="2:81" x14ac:dyDescent="0.2">
      <c r="C11" s="21"/>
      <c r="E11" s="15"/>
      <c r="F11" s="15"/>
      <c r="G11" s="15"/>
      <c r="J11" s="21"/>
      <c r="L11" s="15"/>
      <c r="M11" s="15"/>
      <c r="N11" s="15"/>
      <c r="Q11" s="21"/>
      <c r="V11" s="21"/>
      <c r="X11" s="15"/>
      <c r="Y11" s="15"/>
      <c r="Z11" s="21"/>
      <c r="AB11" s="15"/>
      <c r="AC11" s="21"/>
      <c r="AE11" s="39" t="s">
        <v>77</v>
      </c>
      <c r="AF11" s="40">
        <f>GETPIVOTDATA("Total Wages",$AI$4)</f>
        <v>15100</v>
      </c>
      <c r="AG11" s="21"/>
      <c r="AI11" s="39" t="s">
        <v>76</v>
      </c>
      <c r="AJ11" s="40">
        <f>GETPIVOTDATA("Total Salaries",$AE$4)</f>
        <v>12100</v>
      </c>
      <c r="AK11" s="21"/>
      <c r="AM11" s="17" t="s">
        <v>45</v>
      </c>
      <c r="AN11" s="33">
        <v>2200</v>
      </c>
      <c r="AO11" s="21"/>
      <c r="AQ11"/>
      <c r="AR11" s="21"/>
      <c r="AT11"/>
      <c r="AU11"/>
      <c r="AV11" s="21"/>
      <c r="AX11" s="17" t="s">
        <v>45</v>
      </c>
      <c r="AY11" s="33">
        <v>2</v>
      </c>
      <c r="AZ11" s="44">
        <v>0</v>
      </c>
      <c r="BA11" s="21"/>
      <c r="BC11"/>
      <c r="BD11"/>
      <c r="BE11" s="21"/>
      <c r="BG11"/>
      <c r="BH11"/>
      <c r="BI11" s="21"/>
      <c r="BK11" s="17" t="s">
        <v>45</v>
      </c>
      <c r="BL11" s="33">
        <v>800</v>
      </c>
      <c r="BM11" s="21"/>
      <c r="BO11" s="17" t="s">
        <v>45</v>
      </c>
      <c r="BP11" s="33">
        <v>300</v>
      </c>
      <c r="BQ11" s="32"/>
      <c r="BS11" s="23" t="s">
        <v>103</v>
      </c>
      <c r="BT11" s="16">
        <v>1</v>
      </c>
      <c r="BU11"/>
      <c r="BY11"/>
      <c r="BZ11"/>
      <c r="CA11"/>
    </row>
    <row r="12" spans="2:81" x14ac:dyDescent="0.2">
      <c r="C12" s="21"/>
      <c r="E12" s="15"/>
      <c r="F12" s="15"/>
      <c r="G12" s="15"/>
      <c r="J12" s="21"/>
      <c r="L12" s="15"/>
      <c r="M12" s="15"/>
      <c r="N12" s="15"/>
      <c r="Q12" s="21"/>
      <c r="V12" s="21"/>
      <c r="X12" s="15"/>
      <c r="Y12" s="15"/>
      <c r="Z12" s="21"/>
      <c r="AB12" s="15"/>
      <c r="AC12" s="21"/>
      <c r="AE12" s="15"/>
      <c r="AF12" s="15"/>
      <c r="AG12" s="21"/>
      <c r="AI12" s="15"/>
      <c r="AJ12" s="15"/>
      <c r="AK12" s="21"/>
      <c r="AM12" s="17" t="s">
        <v>47</v>
      </c>
      <c r="AN12" s="33">
        <v>2500</v>
      </c>
      <c r="AO12" s="21"/>
      <c r="AQ12"/>
      <c r="AR12" s="21"/>
      <c r="AT12"/>
      <c r="AU12"/>
      <c r="AV12" s="21"/>
      <c r="AX12" s="17" t="s">
        <v>47</v>
      </c>
      <c r="AY12" s="33">
        <v>3</v>
      </c>
      <c r="AZ12" s="44">
        <v>0.5</v>
      </c>
      <c r="BA12" s="21"/>
      <c r="BC12"/>
      <c r="BD12"/>
      <c r="BE12" s="21"/>
      <c r="BG12"/>
      <c r="BH12"/>
      <c r="BI12" s="21"/>
      <c r="BK12" s="17" t="s">
        <v>47</v>
      </c>
      <c r="BL12" s="33">
        <v>1200</v>
      </c>
      <c r="BM12" s="21"/>
      <c r="BO12" s="17" t="s">
        <v>47</v>
      </c>
      <c r="BP12" s="33">
        <v>300</v>
      </c>
      <c r="BQ12" s="32"/>
      <c r="BS12" s="23" t="s">
        <v>104</v>
      </c>
      <c r="BT12" s="16">
        <v>1</v>
      </c>
      <c r="BU12"/>
      <c r="BY12"/>
      <c r="BZ12"/>
      <c r="CA12"/>
    </row>
    <row r="13" spans="2:81" x14ac:dyDescent="0.2">
      <c r="C13" s="21"/>
      <c r="E13" s="15"/>
      <c r="F13" s="15"/>
      <c r="G13" s="15"/>
      <c r="J13" s="21"/>
      <c r="L13" s="15"/>
      <c r="M13" s="15"/>
      <c r="N13" s="15"/>
      <c r="Q13" s="21"/>
      <c r="V13" s="21"/>
      <c r="X13" s="15"/>
      <c r="Y13" s="15"/>
      <c r="Z13" s="21"/>
      <c r="AB13" s="15"/>
      <c r="AC13" s="21"/>
      <c r="AE13" s="41" t="s">
        <v>78</v>
      </c>
      <c r="AF13" s="42">
        <f>AF10/AB7</f>
        <v>0.44485294117647056</v>
      </c>
      <c r="AG13" s="21"/>
      <c r="AI13" s="41" t="s">
        <v>78</v>
      </c>
      <c r="AJ13" s="42">
        <f>AJ10/AB7</f>
        <v>0.55514705882352944</v>
      </c>
      <c r="AK13" s="21"/>
      <c r="AM13" s="17" t="s">
        <v>49</v>
      </c>
      <c r="AN13" s="33">
        <v>1000</v>
      </c>
      <c r="AO13" s="21"/>
      <c r="AQ13"/>
      <c r="AR13" s="21"/>
      <c r="AT13"/>
      <c r="AU13"/>
      <c r="AV13" s="21"/>
      <c r="AX13" s="17" t="s">
        <v>49</v>
      </c>
      <c r="AY13" s="33">
        <v>1</v>
      </c>
      <c r="AZ13" s="44">
        <v>-0.66666666666666663</v>
      </c>
      <c r="BA13" s="21"/>
      <c r="BC13"/>
      <c r="BD13"/>
      <c r="BE13" s="21"/>
      <c r="BG13"/>
      <c r="BH13"/>
      <c r="BI13" s="21"/>
      <c r="BK13" s="17" t="s">
        <v>49</v>
      </c>
      <c r="BL13" s="33">
        <v>400</v>
      </c>
      <c r="BM13" s="21"/>
      <c r="BO13" s="17" t="s">
        <v>49</v>
      </c>
      <c r="BP13" s="33">
        <v>100</v>
      </c>
      <c r="BQ13" s="32"/>
      <c r="BS13" s="23" t="s">
        <v>105</v>
      </c>
      <c r="BT13" s="16">
        <v>1</v>
      </c>
      <c r="BU13"/>
      <c r="BY13"/>
      <c r="BZ13"/>
      <c r="CA13"/>
    </row>
    <row r="14" spans="2:81" x14ac:dyDescent="0.2">
      <c r="C14" s="21"/>
      <c r="E14" s="15"/>
      <c r="F14" s="15"/>
      <c r="G14" s="15"/>
      <c r="J14" s="21"/>
      <c r="L14" s="15"/>
      <c r="M14" s="15"/>
      <c r="N14" s="15"/>
      <c r="Q14" s="21"/>
      <c r="V14" s="21"/>
      <c r="X14" s="15"/>
      <c r="Y14" s="15"/>
      <c r="Z14" s="21"/>
      <c r="AB14" s="15"/>
      <c r="AC14" s="21"/>
      <c r="AE14" s="15"/>
      <c r="AF14" s="15"/>
      <c r="AG14" s="21"/>
      <c r="AI14" s="15"/>
      <c r="AJ14" s="15"/>
      <c r="AK14" s="21"/>
      <c r="AM14" s="17" t="s">
        <v>51</v>
      </c>
      <c r="AN14" s="33">
        <v>3700</v>
      </c>
      <c r="AO14" s="21"/>
      <c r="AQ14"/>
      <c r="AR14" s="21"/>
      <c r="AT14"/>
      <c r="AU14"/>
      <c r="AV14" s="21"/>
      <c r="AX14" s="17" t="s">
        <v>51</v>
      </c>
      <c r="AY14" s="33">
        <v>4</v>
      </c>
      <c r="AZ14" s="44">
        <v>3</v>
      </c>
      <c r="BA14" s="21"/>
      <c r="BC14"/>
      <c r="BD14"/>
      <c r="BE14" s="21"/>
      <c r="BG14"/>
      <c r="BH14"/>
      <c r="BI14" s="21"/>
      <c r="BK14" s="17" t="s">
        <v>51</v>
      </c>
      <c r="BL14" s="33">
        <v>1600</v>
      </c>
      <c r="BM14" s="21"/>
      <c r="BO14" s="17" t="s">
        <v>51</v>
      </c>
      <c r="BP14" s="33">
        <v>900</v>
      </c>
      <c r="BQ14" s="32"/>
      <c r="BS14" s="23" t="s">
        <v>106</v>
      </c>
      <c r="BT14" s="16">
        <v>1</v>
      </c>
      <c r="BU14"/>
      <c r="BY14"/>
      <c r="BZ14"/>
      <c r="CA14"/>
    </row>
    <row r="15" spans="2:81" x14ac:dyDescent="0.2">
      <c r="C15" s="21"/>
      <c r="E15" s="15"/>
      <c r="F15" s="15"/>
      <c r="G15" s="15"/>
      <c r="J15" s="21"/>
      <c r="L15" s="15"/>
      <c r="M15" s="15"/>
      <c r="N15" s="15"/>
      <c r="Q15" s="21"/>
      <c r="V15" s="21"/>
      <c r="X15" s="15"/>
      <c r="Y15" s="15"/>
      <c r="Z15" s="21"/>
      <c r="AB15" s="15"/>
      <c r="AC15" s="21"/>
      <c r="AE15" s="15"/>
      <c r="AF15" s="15"/>
      <c r="AG15" s="21"/>
      <c r="AI15" s="15"/>
      <c r="AJ15" s="15"/>
      <c r="AK15" s="21"/>
      <c r="AM15" s="17" t="s">
        <v>53</v>
      </c>
      <c r="AN15" s="33">
        <v>1600</v>
      </c>
      <c r="AO15" s="21"/>
      <c r="AQ15"/>
      <c r="AR15" s="21"/>
      <c r="AT15"/>
      <c r="AU15"/>
      <c r="AV15" s="21"/>
      <c r="AX15" s="17" t="s">
        <v>53</v>
      </c>
      <c r="AY15" s="33">
        <v>1</v>
      </c>
      <c r="AZ15" s="44">
        <v>-0.75</v>
      </c>
      <c r="BA15" s="21"/>
      <c r="BC15"/>
      <c r="BD15"/>
      <c r="BE15" s="21"/>
      <c r="BG15"/>
      <c r="BH15"/>
      <c r="BI15" s="21"/>
      <c r="BK15" s="17" t="s">
        <v>53</v>
      </c>
      <c r="BL15" s="33">
        <v>400</v>
      </c>
      <c r="BM15" s="21"/>
      <c r="BO15" s="17" t="s">
        <v>53</v>
      </c>
      <c r="BP15" s="33">
        <v>400</v>
      </c>
      <c r="BQ15" s="32"/>
      <c r="BS15" s="23" t="s">
        <v>107</v>
      </c>
      <c r="BT15" s="16">
        <v>1</v>
      </c>
      <c r="BU15"/>
      <c r="BY15"/>
      <c r="BZ15"/>
      <c r="CA15"/>
    </row>
    <row r="16" spans="2:81" x14ac:dyDescent="0.2">
      <c r="C16" s="21"/>
      <c r="E16" s="15"/>
      <c r="F16" s="15"/>
      <c r="G16" s="15"/>
      <c r="J16" s="21"/>
      <c r="L16" s="15"/>
      <c r="M16" s="15"/>
      <c r="N16" s="15"/>
      <c r="Q16" s="21"/>
      <c r="V16" s="21"/>
      <c r="X16" s="15"/>
      <c r="Y16" s="15"/>
      <c r="Z16" s="21"/>
      <c r="AB16" s="15"/>
      <c r="AC16" s="21"/>
      <c r="AE16" s="15"/>
      <c r="AF16" s="15"/>
      <c r="AG16" s="21"/>
      <c r="AI16" s="15"/>
      <c r="AJ16" s="15"/>
      <c r="AK16" s="21"/>
      <c r="AM16" s="17" t="s">
        <v>54</v>
      </c>
      <c r="AN16" s="33">
        <v>1000</v>
      </c>
      <c r="AO16" s="21"/>
      <c r="AQ16"/>
      <c r="AR16" s="21"/>
      <c r="AT16"/>
      <c r="AU16"/>
      <c r="AV16" s="21"/>
      <c r="AX16" s="17" t="s">
        <v>54</v>
      </c>
      <c r="AY16" s="33">
        <v>1</v>
      </c>
      <c r="AZ16" s="44">
        <v>0</v>
      </c>
      <c r="BA16" s="21"/>
      <c r="BC16"/>
      <c r="BD16"/>
      <c r="BE16" s="21"/>
      <c r="BG16"/>
      <c r="BH16"/>
      <c r="BI16" s="21"/>
      <c r="BK16" s="17" t="s">
        <v>54</v>
      </c>
      <c r="BL16" s="33">
        <v>400</v>
      </c>
      <c r="BM16" s="21"/>
      <c r="BO16" s="17" t="s">
        <v>54</v>
      </c>
      <c r="BP16" s="33">
        <v>100</v>
      </c>
      <c r="BQ16" s="32"/>
      <c r="BS16" s="23" t="s">
        <v>108</v>
      </c>
      <c r="BT16" s="16">
        <v>1</v>
      </c>
      <c r="BU16"/>
      <c r="BY16"/>
      <c r="BZ16"/>
      <c r="CA16"/>
    </row>
    <row r="17" spans="3:79" x14ac:dyDescent="0.2">
      <c r="C17" s="21"/>
      <c r="E17" s="15"/>
      <c r="F17" s="15"/>
      <c r="G17" s="15"/>
      <c r="J17" s="21"/>
      <c r="L17" s="15"/>
      <c r="M17" s="15"/>
      <c r="N17" s="15"/>
      <c r="Q17" s="21"/>
      <c r="V17" s="21"/>
      <c r="X17" s="15"/>
      <c r="Y17" s="15"/>
      <c r="Z17" s="21"/>
      <c r="AB17" s="15"/>
      <c r="AC17" s="21"/>
      <c r="AE17" s="15"/>
      <c r="AF17" s="15"/>
      <c r="AG17" s="21"/>
      <c r="AI17" s="15"/>
      <c r="AJ17" s="15"/>
      <c r="AK17" s="21"/>
      <c r="AM17" s="17" t="s">
        <v>62</v>
      </c>
      <c r="AN17" s="33">
        <v>27200</v>
      </c>
      <c r="AO17" s="21"/>
      <c r="AQ17"/>
      <c r="AR17" s="21"/>
      <c r="AT17"/>
      <c r="AU17"/>
      <c r="AV17" s="21"/>
      <c r="AX17" s="17" t="s">
        <v>62</v>
      </c>
      <c r="AY17" s="33">
        <v>24</v>
      </c>
      <c r="AZ17" s="43"/>
      <c r="BA17" s="21"/>
      <c r="BC17"/>
      <c r="BD17"/>
      <c r="BE17" s="21"/>
      <c r="BG17"/>
      <c r="BH17"/>
      <c r="BI17" s="21"/>
      <c r="BK17" s="17" t="s">
        <v>62</v>
      </c>
      <c r="BL17" s="33">
        <v>11200</v>
      </c>
      <c r="BM17" s="21"/>
      <c r="BO17" s="17" t="s">
        <v>62</v>
      </c>
      <c r="BP17" s="33">
        <v>3900</v>
      </c>
      <c r="BQ17" s="32"/>
      <c r="BS17" s="23" t="s">
        <v>109</v>
      </c>
      <c r="BT17" s="16">
        <v>1</v>
      </c>
      <c r="BU17"/>
      <c r="BY17"/>
      <c r="BZ17"/>
      <c r="CA17"/>
    </row>
    <row r="18" spans="3:79" x14ac:dyDescent="0.2">
      <c r="C18" s="21"/>
      <c r="E18" s="15"/>
      <c r="F18" s="15"/>
      <c r="G18" s="15"/>
      <c r="J18" s="21"/>
      <c r="L18" s="15"/>
      <c r="M18" s="15"/>
      <c r="N18" s="15"/>
      <c r="Q18" s="21"/>
      <c r="V18" s="21"/>
      <c r="X18" s="15"/>
      <c r="Y18" s="15"/>
      <c r="Z18" s="21"/>
      <c r="AB18" s="15"/>
      <c r="AC18" s="21"/>
      <c r="AE18" s="15"/>
      <c r="AF18" s="15"/>
      <c r="AG18" s="21"/>
      <c r="AI18" s="15"/>
      <c r="AJ18" s="15"/>
      <c r="AK18" s="21"/>
      <c r="AM18" s="15"/>
      <c r="AN18" s="15"/>
      <c r="AO18" s="21"/>
      <c r="AQ18"/>
      <c r="AR18" s="21"/>
      <c r="AT18"/>
      <c r="AU18"/>
      <c r="AV18" s="21"/>
      <c r="AX18" s="15"/>
      <c r="AY18" s="18"/>
      <c r="AZ18" s="15"/>
      <c r="BA18" s="21"/>
      <c r="BC18"/>
      <c r="BD18"/>
      <c r="BE18" s="21"/>
      <c r="BG18"/>
      <c r="BH18"/>
      <c r="BI18" s="21"/>
      <c r="BK18"/>
      <c r="BL18"/>
      <c r="BM18" s="21"/>
      <c r="BO18"/>
      <c r="BP18"/>
      <c r="BQ18" s="32"/>
      <c r="BS18" s="23" t="s">
        <v>110</v>
      </c>
      <c r="BT18" s="16">
        <v>1</v>
      </c>
      <c r="BU18"/>
      <c r="BY18"/>
      <c r="BZ18"/>
      <c r="CA18"/>
    </row>
    <row r="19" spans="3:79" x14ac:dyDescent="0.2">
      <c r="C19" s="21"/>
      <c r="E19" s="15"/>
      <c r="F19" s="15"/>
      <c r="G19" s="15"/>
      <c r="J19" s="21"/>
      <c r="L19" s="15"/>
      <c r="M19" s="15"/>
      <c r="N19" s="15"/>
      <c r="Q19" s="21"/>
      <c r="V19" s="21"/>
      <c r="X19" s="15"/>
      <c r="Y19" s="15"/>
      <c r="Z19" s="21"/>
      <c r="AB19" s="15"/>
      <c r="AC19" s="21"/>
      <c r="AE19" s="15"/>
      <c r="AF19" s="15"/>
      <c r="AG19" s="21"/>
      <c r="AI19" s="15"/>
      <c r="AJ19" s="15"/>
      <c r="AK19" s="21"/>
      <c r="AM19" s="15"/>
      <c r="AN19" s="15"/>
      <c r="AO19" s="21"/>
      <c r="AQ19"/>
      <c r="AR19" s="21"/>
      <c r="AT19"/>
      <c r="AU19"/>
      <c r="AV19" s="21"/>
      <c r="AX19" s="15"/>
      <c r="AY19" s="18"/>
      <c r="AZ19" s="15"/>
      <c r="BA19" s="21"/>
      <c r="BC19"/>
      <c r="BD19"/>
      <c r="BE19" s="21"/>
      <c r="BG19"/>
      <c r="BH19"/>
      <c r="BI19" s="21"/>
      <c r="BK19"/>
      <c r="BL19"/>
      <c r="BM19" s="21"/>
      <c r="BO19"/>
      <c r="BP19"/>
      <c r="BQ19" s="32"/>
      <c r="BS19" s="23" t="s">
        <v>111</v>
      </c>
      <c r="BT19" s="16">
        <v>1</v>
      </c>
      <c r="BU19"/>
      <c r="BY19"/>
      <c r="BZ19"/>
      <c r="CA19"/>
    </row>
    <row r="20" spans="3:79" x14ac:dyDescent="0.2">
      <c r="C20" s="21"/>
      <c r="E20" s="15"/>
      <c r="F20" s="15"/>
      <c r="G20" s="15"/>
      <c r="J20" s="21"/>
      <c r="L20" s="15"/>
      <c r="M20" s="15"/>
      <c r="N20" s="15"/>
      <c r="Q20" s="21"/>
      <c r="V20" s="21"/>
      <c r="X20" s="15"/>
      <c r="Y20" s="15"/>
      <c r="Z20" s="21"/>
      <c r="AB20" s="15"/>
      <c r="AC20" s="21"/>
      <c r="AE20" s="15"/>
      <c r="AF20" s="15"/>
      <c r="AG20" s="21"/>
      <c r="AI20" s="15"/>
      <c r="AJ20" s="15"/>
      <c r="AK20" s="21"/>
      <c r="AM20" s="15"/>
      <c r="AN20" s="15"/>
      <c r="AO20" s="21"/>
      <c r="AQ20"/>
      <c r="AR20" s="21"/>
      <c r="AT20"/>
      <c r="AU20"/>
      <c r="AV20" s="21"/>
      <c r="AX20" s="15"/>
      <c r="AY20" s="18"/>
      <c r="AZ20" s="15"/>
      <c r="BA20" s="21"/>
      <c r="BC20"/>
      <c r="BD20"/>
      <c r="BE20" s="21"/>
      <c r="BG20"/>
      <c r="BH20"/>
      <c r="BI20" s="21"/>
      <c r="BK20"/>
      <c r="BL20"/>
      <c r="BM20" s="21"/>
      <c r="BO20"/>
      <c r="BP20"/>
      <c r="BQ20" s="32"/>
      <c r="BS20" s="23" t="s">
        <v>112</v>
      </c>
      <c r="BT20" s="16">
        <v>1</v>
      </c>
      <c r="BU20"/>
      <c r="BY20"/>
      <c r="BZ20"/>
      <c r="CA20"/>
    </row>
    <row r="21" spans="3:79" x14ac:dyDescent="0.2">
      <c r="C21" s="21"/>
      <c r="E21" s="15"/>
      <c r="F21" s="15"/>
      <c r="G21" s="15"/>
      <c r="J21" s="21"/>
      <c r="L21" s="15"/>
      <c r="M21" s="15"/>
      <c r="N21" s="15"/>
      <c r="Q21" s="21"/>
      <c r="V21" s="21"/>
      <c r="X21" s="15"/>
      <c r="Y21" s="15"/>
      <c r="Z21" s="21"/>
      <c r="AB21" s="15"/>
      <c r="AC21" s="21"/>
      <c r="AE21" s="15"/>
      <c r="AF21" s="15"/>
      <c r="AG21" s="21"/>
      <c r="AI21" s="15"/>
      <c r="AJ21" s="15"/>
      <c r="AK21" s="21"/>
      <c r="AM21" s="15"/>
      <c r="AN21" s="15"/>
      <c r="AO21" s="21"/>
      <c r="AQ21"/>
      <c r="AR21" s="21"/>
      <c r="AT21"/>
      <c r="AU21"/>
      <c r="AV21" s="21"/>
      <c r="AX21" s="15"/>
      <c r="AY21" s="18"/>
      <c r="AZ21" s="15"/>
      <c r="BA21" s="21"/>
      <c r="BC21"/>
      <c r="BD21"/>
      <c r="BE21" s="21"/>
      <c r="BG21"/>
      <c r="BH21"/>
      <c r="BI21" s="21"/>
      <c r="BK21"/>
      <c r="BL21"/>
      <c r="BM21" s="21"/>
      <c r="BO21"/>
      <c r="BP21"/>
      <c r="BQ21" s="32"/>
      <c r="BS21" s="23" t="s">
        <v>113</v>
      </c>
      <c r="BT21" s="16">
        <v>1</v>
      </c>
      <c r="BU21"/>
      <c r="BY21"/>
      <c r="BZ21"/>
      <c r="CA21"/>
    </row>
    <row r="22" spans="3:79" x14ac:dyDescent="0.2">
      <c r="AY22" s="18"/>
      <c r="BS22" s="23" t="s">
        <v>114</v>
      </c>
      <c r="BT22" s="16">
        <v>1</v>
      </c>
      <c r="BY22"/>
      <c r="BZ22"/>
    </row>
    <row r="23" spans="3:79" x14ac:dyDescent="0.2">
      <c r="AY23" s="18"/>
      <c r="BS23" s="23" t="s">
        <v>115</v>
      </c>
      <c r="BT23" s="16">
        <v>1</v>
      </c>
      <c r="BY23"/>
      <c r="BZ23"/>
    </row>
    <row r="24" spans="3:79" x14ac:dyDescent="0.2">
      <c r="AY24" s="18"/>
      <c r="BS24" s="23" t="s">
        <v>116</v>
      </c>
      <c r="BT24" s="16">
        <v>1</v>
      </c>
      <c r="BY24"/>
      <c r="BZ24"/>
    </row>
    <row r="25" spans="3:79" x14ac:dyDescent="0.2">
      <c r="AY25" s="18"/>
      <c r="BS25" s="23" t="s">
        <v>117</v>
      </c>
      <c r="BT25" s="16">
        <v>1</v>
      </c>
      <c r="BY25"/>
      <c r="BZ25"/>
    </row>
    <row r="26" spans="3:79" x14ac:dyDescent="0.2">
      <c r="AY26" s="18"/>
      <c r="BS26" s="23" t="s">
        <v>118</v>
      </c>
      <c r="BT26" s="16">
        <v>1</v>
      </c>
      <c r="BY26"/>
      <c r="BZ26"/>
    </row>
    <row r="27" spans="3:79" x14ac:dyDescent="0.2">
      <c r="AY27" s="18"/>
      <c r="BS27" s="23" t="s">
        <v>119</v>
      </c>
      <c r="BT27" s="16">
        <v>1</v>
      </c>
      <c r="BY27"/>
      <c r="BZ27"/>
    </row>
    <row r="28" spans="3:79" x14ac:dyDescent="0.2">
      <c r="AY28" s="18"/>
      <c r="BS28" s="23" t="s">
        <v>120</v>
      </c>
      <c r="BT28" s="16">
        <v>1</v>
      </c>
      <c r="BY28"/>
      <c r="BZ28"/>
    </row>
    <row r="29" spans="3:79" x14ac:dyDescent="0.2">
      <c r="BS29" s="23" t="s">
        <v>62</v>
      </c>
      <c r="BT29" s="16">
        <v>24</v>
      </c>
      <c r="BY29"/>
      <c r="BZ29"/>
    </row>
    <row r="30" spans="3:79" x14ac:dyDescent="0.2">
      <c r="BS30"/>
    </row>
    <row r="31" spans="3:79" x14ac:dyDescent="0.2">
      <c r="BS31"/>
    </row>
    <row r="32" spans="3:79" x14ac:dyDescent="0.2">
      <c r="BS32"/>
    </row>
    <row r="33" spans="71:71" x14ac:dyDescent="0.2">
      <c r="BS33"/>
    </row>
    <row r="34" spans="71:71" x14ac:dyDescent="0.2">
      <c r="BS34"/>
    </row>
    <row r="35" spans="71:71" x14ac:dyDescent="0.2">
      <c r="BS35"/>
    </row>
    <row r="36" spans="71:71" x14ac:dyDescent="0.2">
      <c r="BS36"/>
    </row>
    <row r="37" spans="71:71" x14ac:dyDescent="0.2">
      <c r="BS37"/>
    </row>
    <row r="38" spans="71:71" x14ac:dyDescent="0.2">
      <c r="BS38"/>
    </row>
    <row r="39" spans="71:71" x14ac:dyDescent="0.2">
      <c r="BS39"/>
    </row>
    <row r="40" spans="71:71" x14ac:dyDescent="0.2">
      <c r="BS40"/>
    </row>
    <row r="41" spans="71:71" x14ac:dyDescent="0.2">
      <c r="BS41"/>
    </row>
    <row r="42" spans="71:71" x14ac:dyDescent="0.2">
      <c r="BS42"/>
    </row>
    <row r="43" spans="71:71" x14ac:dyDescent="0.2">
      <c r="BS43"/>
    </row>
    <row r="44" spans="71:71" x14ac:dyDescent="0.2">
      <c r="BS44"/>
    </row>
    <row r="45" spans="71:71" x14ac:dyDescent="0.2">
      <c r="BS45"/>
    </row>
    <row r="46" spans="71:71" x14ac:dyDescent="0.2">
      <c r="BS46"/>
    </row>
    <row r="47" spans="71:71" x14ac:dyDescent="0.2">
      <c r="BS47"/>
    </row>
    <row r="48" spans="71:71" x14ac:dyDescent="0.2">
      <c r="BS48"/>
    </row>
    <row r="49" spans="71:71" x14ac:dyDescent="0.2">
      <c r="BS49"/>
    </row>
    <row r="50" spans="71:71" x14ac:dyDescent="0.2">
      <c r="BS50"/>
    </row>
    <row r="51" spans="71:71" x14ac:dyDescent="0.2">
      <c r="BS51"/>
    </row>
    <row r="52" spans="71:71" x14ac:dyDescent="0.2">
      <c r="BS52"/>
    </row>
    <row r="53" spans="71:71" x14ac:dyDescent="0.2">
      <c r="BS53"/>
    </row>
  </sheetData>
  <mergeCells count="13">
    <mergeCell ref="AX2:AZ2"/>
    <mergeCell ref="BC2:BD2"/>
    <mergeCell ref="BG2:BH2"/>
    <mergeCell ref="BK2:BL2"/>
    <mergeCell ref="BO2:BP2"/>
    <mergeCell ref="AE2:AF2"/>
    <mergeCell ref="AI2:AJ2"/>
    <mergeCell ref="AM2:AN2"/>
    <mergeCell ref="AT2:AU2"/>
    <mergeCell ref="E2:I2"/>
    <mergeCell ref="L2:P2"/>
    <mergeCell ref="S2:U2"/>
    <mergeCell ref="X2:Y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2B388-90F2-E648-A623-97E77E66D4C8}">
  <dimension ref="A1"/>
  <sheetViews>
    <sheetView showGridLines="0" showRowColHeaders="0" tabSelected="1" zoomScale="90" zoomScaleNormal="90" workbookViewId="0">
      <selection activeCell="E42" sqref="E42"/>
    </sheetView>
  </sheetViews>
  <sheetFormatPr baseColWidth="10" defaultRowHeight="16" x14ac:dyDescent="0.2"/>
  <cols>
    <col min="1" max="16384" width="10.83203125" style="14"/>
  </cols>
  <sheetData/>
  <sheetProtection algorithmName="SHA-512" hashValue="0cxvIwH2NhAjvYtDcvaevzRQz02PBKgKcENj8ZHSe1nWEMAyIwunOQsXFfPARyh7bdbKxelB1xvdUBbf1RXRnA==" saltValue="dkyBKOVQD19Y6gfbAEB1Aw==" spinCount="100000" sheet="1" objects="1" scenarios="1" selectLockedCell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FD0AA-3E15-8247-885F-E1107A3CC1E7}">
  <dimension ref="B12:R43"/>
  <sheetViews>
    <sheetView showGridLines="0" showRowColHeaders="0" zoomScale="90" zoomScaleNormal="90" workbookViewId="0">
      <selection activeCell="Q47" sqref="Q47"/>
    </sheetView>
  </sheetViews>
  <sheetFormatPr baseColWidth="10" defaultRowHeight="16" x14ac:dyDescent="0.2"/>
  <cols>
    <col min="1" max="3" width="10.83203125" style="14"/>
    <col min="4" max="4" width="7.1640625" style="14" customWidth="1"/>
    <col min="5" max="5" width="6" style="14" customWidth="1"/>
    <col min="6" max="10" width="23.5" style="14" customWidth="1"/>
    <col min="11" max="16384" width="10.83203125" style="14"/>
  </cols>
  <sheetData>
    <row r="12" spans="3:18" x14ac:dyDescent="0.2">
      <c r="M12" s="48"/>
      <c r="N12" s="48"/>
      <c r="O12" s="48"/>
      <c r="P12" s="48"/>
      <c r="Q12" s="48"/>
      <c r="R12" s="48"/>
    </row>
    <row r="13" spans="3:18" x14ac:dyDescent="0.2">
      <c r="M13" s="48"/>
      <c r="N13" s="48"/>
      <c r="O13" s="48"/>
      <c r="P13" s="48"/>
      <c r="Q13" s="48"/>
      <c r="R13" s="48"/>
    </row>
    <row r="14" spans="3:18" x14ac:dyDescent="0.2">
      <c r="M14" s="48"/>
      <c r="N14" s="48"/>
      <c r="O14" s="48"/>
      <c r="P14" s="48"/>
      <c r="Q14" s="48"/>
      <c r="R14" s="48"/>
    </row>
    <row r="15" spans="3:18" x14ac:dyDescent="0.2">
      <c r="C15" s="47"/>
      <c r="D15" s="47"/>
      <c r="E15" s="47"/>
      <c r="F15" s="47"/>
      <c r="G15" s="47"/>
      <c r="H15" s="47"/>
      <c r="I15" s="47"/>
      <c r="J15" s="47"/>
      <c r="K15" s="47"/>
      <c r="L15" s="47"/>
      <c r="M15" s="48"/>
      <c r="N15" s="48"/>
      <c r="O15" s="48"/>
      <c r="P15" s="48"/>
      <c r="Q15" s="48"/>
      <c r="R15" s="48"/>
    </row>
    <row r="16" spans="3:18" x14ac:dyDescent="0.2">
      <c r="C16" s="47"/>
      <c r="D16" s="47"/>
      <c r="E16" s="47"/>
      <c r="F16" s="47"/>
      <c r="G16" s="47"/>
      <c r="H16" s="47"/>
      <c r="I16" s="47"/>
      <c r="J16" s="47"/>
      <c r="K16" s="47"/>
      <c r="L16" s="47"/>
      <c r="M16" s="48"/>
      <c r="N16" s="48"/>
      <c r="O16" s="48"/>
      <c r="P16" s="48"/>
      <c r="Q16" s="48"/>
      <c r="R16" s="48"/>
    </row>
    <row r="17" spans="3:18" ht="12" customHeight="1" x14ac:dyDescent="0.2">
      <c r="C17" s="47"/>
      <c r="D17" s="47"/>
      <c r="E17" s="57" t="s">
        <v>93</v>
      </c>
      <c r="F17" s="58" t="s">
        <v>1</v>
      </c>
      <c r="G17" s="58" t="s">
        <v>5</v>
      </c>
      <c r="H17" s="58" t="s">
        <v>94</v>
      </c>
      <c r="I17" s="58" t="s">
        <v>11</v>
      </c>
      <c r="J17" s="59" t="s">
        <v>12</v>
      </c>
      <c r="K17" s="47"/>
      <c r="L17" s="47"/>
      <c r="M17" s="48"/>
      <c r="N17" s="48"/>
      <c r="O17" s="48"/>
      <c r="P17" s="48"/>
      <c r="Q17" s="48"/>
      <c r="R17" s="48"/>
    </row>
    <row r="18" spans="3:18" ht="12" customHeight="1" thickBot="1" x14ac:dyDescent="0.25">
      <c r="C18" s="47"/>
      <c r="D18" s="47"/>
      <c r="E18" s="60">
        <f>IF(F18&lt;&gt;"",1,"")</f>
        <v>1</v>
      </c>
      <c r="F18" s="61">
        <f>IFERROR(VLOOKUP(Pivottables!BS5,Main_Table[],3,FALSE),"")</f>
        <v>44835</v>
      </c>
      <c r="G18" s="61" t="str">
        <f>IFERROR(VLOOKUP(Pivottables!BS5,Main_Table[],7,FALSE),"")</f>
        <v>Jaison</v>
      </c>
      <c r="H18" s="61" t="str">
        <f>IFERROR(VLOOKUP(Pivottables!BS5,Main_Table[],9,FALSE),"")</f>
        <v>72-1001/1002</v>
      </c>
      <c r="I18" s="61" t="str">
        <f>IFERROR(VLOOKUP(Pivottables!BS5,Main_Table[],13,FALSE),"")</f>
        <v>Air Port</v>
      </c>
      <c r="J18" s="61" t="str">
        <f>IFERROR(VLOOKUP(Pivottables!BS5,Main_Table[],14,FALSE),"")</f>
        <v>X1 Port</v>
      </c>
      <c r="K18" s="47"/>
      <c r="L18" s="47"/>
      <c r="M18" s="48"/>
      <c r="N18" s="48"/>
      <c r="O18" s="48"/>
      <c r="P18" s="48"/>
      <c r="Q18" s="48"/>
      <c r="R18" s="48"/>
    </row>
    <row r="19" spans="3:18" ht="12" customHeight="1" thickTop="1" thickBot="1" x14ac:dyDescent="0.25">
      <c r="C19" s="47"/>
      <c r="D19" s="47"/>
      <c r="E19" s="60">
        <f>IF(F19&lt;&gt;"",E18+1,"")</f>
        <v>2</v>
      </c>
      <c r="F19" s="61">
        <f>IFERROR(VLOOKUP(Pivottables!BS6,Main_Table[],3,FALSE),"")</f>
        <v>44835</v>
      </c>
      <c r="G19" s="61" t="str">
        <f>IFERROR(VLOOKUP(Pivottables!BS6,Main_Table[],7,FALSE),"")</f>
        <v>Jaison</v>
      </c>
      <c r="H19" s="61" t="str">
        <f>IFERROR(VLOOKUP(Pivottables!BS6,Main_Table[],9,FALSE),"")</f>
        <v>72-1001/1002</v>
      </c>
      <c r="I19" s="61" t="str">
        <f>IFERROR(VLOOKUP(Pivottables!BS6,Main_Table[],13,FALSE),"")</f>
        <v>Air Port</v>
      </c>
      <c r="J19" s="61" t="str">
        <f>IFERROR(VLOOKUP(Pivottables!BS6,Main_Table[],14,FALSE),"")</f>
        <v>X1 Port</v>
      </c>
      <c r="K19" s="47"/>
      <c r="L19" s="47"/>
      <c r="M19" s="48"/>
      <c r="N19" s="48"/>
      <c r="O19" s="48"/>
      <c r="P19" s="48"/>
      <c r="Q19" s="48"/>
      <c r="R19" s="48"/>
    </row>
    <row r="20" spans="3:18" ht="12" customHeight="1" thickTop="1" thickBot="1" x14ac:dyDescent="0.25">
      <c r="C20" s="47"/>
      <c r="D20" s="47"/>
      <c r="E20" s="60">
        <f t="shared" ref="E20:E41" si="0">IF(F20&lt;&gt;"",E19+1,"")</f>
        <v>3</v>
      </c>
      <c r="F20" s="61">
        <f>IFERROR(VLOOKUP(Pivottables!BS7,Main_Table[],3,FALSE),"")</f>
        <v>44713</v>
      </c>
      <c r="G20" s="61" t="str">
        <f>IFERROR(VLOOKUP(Pivottables!BS7,Main_Table[],7,FALSE),"")</f>
        <v>Jaison</v>
      </c>
      <c r="H20" s="61" t="str">
        <f>IFERROR(VLOOKUP(Pivottables!BS7,Main_Table[],9,FALSE),"")</f>
        <v>72-1001/1002</v>
      </c>
      <c r="I20" s="61" t="str">
        <f>IFERROR(VLOOKUP(Pivottables!BS7,Main_Table[],13,FALSE),"")</f>
        <v>Alex</v>
      </c>
      <c r="J20" s="61" t="str">
        <f>IFERROR(VLOOKUP(Pivottables!BS7,Main_Table[],14,FALSE),"")</f>
        <v>Top glove</v>
      </c>
      <c r="K20" s="47"/>
      <c r="L20" s="47"/>
      <c r="M20" s="48"/>
      <c r="N20" s="48"/>
      <c r="O20" s="48"/>
      <c r="P20" s="48"/>
      <c r="Q20" s="48"/>
      <c r="R20" s="48"/>
    </row>
    <row r="21" spans="3:18" ht="12" customHeight="1" thickTop="1" thickBot="1" x14ac:dyDescent="0.25">
      <c r="C21" s="47"/>
      <c r="D21" s="47"/>
      <c r="E21" s="60">
        <f t="shared" si="0"/>
        <v>4</v>
      </c>
      <c r="F21" s="61">
        <f>IFERROR(VLOOKUP(Pivottables!BS8,Main_Table[],3,FALSE),"")</f>
        <v>44713</v>
      </c>
      <c r="G21" s="61" t="str">
        <f>IFERROR(VLOOKUP(Pivottables!BS8,Main_Table[],7,FALSE),"")</f>
        <v>Jaison</v>
      </c>
      <c r="H21" s="61" t="str">
        <f>IFERROR(VLOOKUP(Pivottables!BS8,Main_Table[],9,FALSE),"")</f>
        <v>72-1001/1002</v>
      </c>
      <c r="I21" s="61" t="str">
        <f>IFERROR(VLOOKUP(Pivottables!BS8,Main_Table[],13,FALSE),"")</f>
        <v>Alex</v>
      </c>
      <c r="J21" s="61" t="str">
        <f>IFERROR(VLOOKUP(Pivottables!BS8,Main_Table[],14,FALSE),"")</f>
        <v>Top glove</v>
      </c>
      <c r="K21" s="47"/>
      <c r="L21" s="47"/>
      <c r="M21" s="48"/>
      <c r="N21" s="48"/>
      <c r="O21" s="48"/>
      <c r="P21" s="48"/>
      <c r="Q21" s="48"/>
      <c r="R21" s="48"/>
    </row>
    <row r="22" spans="3:18" ht="12" customHeight="1" thickTop="1" thickBot="1" x14ac:dyDescent="0.25">
      <c r="C22" s="47"/>
      <c r="D22" s="47"/>
      <c r="E22" s="60">
        <f t="shared" si="0"/>
        <v>5</v>
      </c>
      <c r="F22" s="61">
        <f>IFERROR(VLOOKUP(Pivottables!BS9,Main_Table[],3,FALSE),"")</f>
        <v>44774</v>
      </c>
      <c r="G22" s="61" t="str">
        <f>IFERROR(VLOOKUP(Pivottables!BS9,Main_Table[],7,FALSE),"")</f>
        <v>Jaison</v>
      </c>
      <c r="H22" s="61" t="str">
        <f>IFERROR(VLOOKUP(Pivottables!BS9,Main_Table[],9,FALSE),"")</f>
        <v>72-1001/1002</v>
      </c>
      <c r="I22" s="61" t="str">
        <f>IFERROR(VLOOKUP(Pivottables!BS9,Main_Table[],13,FALSE),"")</f>
        <v>Gidec</v>
      </c>
      <c r="J22" s="61" t="str">
        <f>IFERROR(VLOOKUP(Pivottables!BS9,Main_Table[],14,FALSE),"")</f>
        <v>Safeskin</v>
      </c>
      <c r="K22" s="47"/>
      <c r="L22" s="47"/>
      <c r="M22" s="48"/>
      <c r="N22" s="48"/>
      <c r="O22" s="48"/>
      <c r="P22" s="48"/>
      <c r="Q22" s="48"/>
      <c r="R22" s="48"/>
    </row>
    <row r="23" spans="3:18" ht="12" customHeight="1" thickTop="1" thickBot="1" x14ac:dyDescent="0.25">
      <c r="C23" s="47"/>
      <c r="D23" s="47"/>
      <c r="E23" s="60">
        <f t="shared" si="0"/>
        <v>6</v>
      </c>
      <c r="F23" s="61">
        <f>IFERROR(VLOOKUP(Pivottables!BS10,Main_Table[],3,FALSE),"")</f>
        <v>44774</v>
      </c>
      <c r="G23" s="61" t="str">
        <f>IFERROR(VLOOKUP(Pivottables!BS10,Main_Table[],7,FALSE),"")</f>
        <v>Jaison</v>
      </c>
      <c r="H23" s="61" t="str">
        <f>IFERROR(VLOOKUP(Pivottables!BS10,Main_Table[],9,FALSE),"")</f>
        <v>72-1001/1002</v>
      </c>
      <c r="I23" s="61" t="str">
        <f>IFERROR(VLOOKUP(Pivottables!BS10,Main_Table[],13,FALSE),"")</f>
        <v>Gidec</v>
      </c>
      <c r="J23" s="61" t="str">
        <f>IFERROR(VLOOKUP(Pivottables!BS10,Main_Table[],14,FALSE),"")</f>
        <v>Safeskin</v>
      </c>
      <c r="K23" s="47"/>
      <c r="L23" s="47"/>
      <c r="M23" s="48"/>
      <c r="N23" s="48"/>
      <c r="O23" s="48"/>
      <c r="P23" s="48"/>
      <c r="Q23" s="48"/>
      <c r="R23" s="48"/>
    </row>
    <row r="24" spans="3:18" ht="12" customHeight="1" thickTop="1" thickBot="1" x14ac:dyDescent="0.25">
      <c r="C24" s="47"/>
      <c r="D24" s="47"/>
      <c r="E24" s="60">
        <f t="shared" si="0"/>
        <v>7</v>
      </c>
      <c r="F24" s="61">
        <f>IFERROR(VLOOKUP(Pivottables!BS11,Main_Table[],3,FALSE),"")</f>
        <v>44621</v>
      </c>
      <c r="G24" s="61" t="str">
        <f>IFERROR(VLOOKUP(Pivottables!BS11,Main_Table[],7,FALSE),"")</f>
        <v>Antoni</v>
      </c>
      <c r="H24" s="61" t="str">
        <f>IFERROR(VLOOKUP(Pivottables!BS11,Main_Table[],9,FALSE),"")</f>
        <v>72-0466/0467</v>
      </c>
      <c r="I24" s="61" t="str">
        <f>IFERROR(VLOOKUP(Pivottables!BS11,Main_Table[],13,FALSE),"")</f>
        <v>Gidec</v>
      </c>
      <c r="J24" s="61" t="str">
        <f>IFERROR(VLOOKUP(Pivottables!BS11,Main_Table[],14,FALSE),"")</f>
        <v>Suies</v>
      </c>
      <c r="K24" s="47"/>
      <c r="L24" s="47"/>
      <c r="M24" s="48"/>
      <c r="N24" s="48"/>
      <c r="O24" s="48"/>
      <c r="P24" s="48"/>
      <c r="Q24" s="48"/>
      <c r="R24" s="48"/>
    </row>
    <row r="25" spans="3:18" ht="12" customHeight="1" thickTop="1" thickBot="1" x14ac:dyDescent="0.25">
      <c r="C25" s="47"/>
      <c r="D25" s="47"/>
      <c r="E25" s="60">
        <f t="shared" si="0"/>
        <v>8</v>
      </c>
      <c r="F25" s="61">
        <f>IFERROR(VLOOKUP(Pivottables!BS12,Main_Table[],3,FALSE),"")</f>
        <v>44621</v>
      </c>
      <c r="G25" s="61" t="str">
        <f>IFERROR(VLOOKUP(Pivottables!BS12,Main_Table[],7,FALSE),"")</f>
        <v>Antoni</v>
      </c>
      <c r="H25" s="61" t="str">
        <f>IFERROR(VLOOKUP(Pivottables!BS12,Main_Table[],9,FALSE),"")</f>
        <v>72-0466/0467</v>
      </c>
      <c r="I25" s="61" t="str">
        <f>IFERROR(VLOOKUP(Pivottables!BS12,Main_Table[],13,FALSE),"")</f>
        <v>Gidec</v>
      </c>
      <c r="J25" s="61" t="str">
        <f>IFERROR(VLOOKUP(Pivottables!BS12,Main_Table[],14,FALSE),"")</f>
        <v>Suies</v>
      </c>
      <c r="K25" s="47"/>
      <c r="L25" s="47"/>
      <c r="M25" s="48"/>
      <c r="N25" s="48"/>
      <c r="O25" s="48"/>
      <c r="P25" s="48"/>
      <c r="Q25" s="48"/>
      <c r="R25" s="48"/>
    </row>
    <row r="26" spans="3:18" ht="12" customHeight="1" thickTop="1" thickBot="1" x14ac:dyDescent="0.25">
      <c r="C26" s="47"/>
      <c r="D26" s="47"/>
      <c r="E26" s="60">
        <f t="shared" si="0"/>
        <v>9</v>
      </c>
      <c r="F26" s="61">
        <f>IFERROR(VLOOKUP(Pivottables!BS13,Main_Table[],3,FALSE),"")</f>
        <v>44743</v>
      </c>
      <c r="G26" s="61" t="str">
        <f>IFERROR(VLOOKUP(Pivottables!BS13,Main_Table[],7,FALSE),"")</f>
        <v>Antoni</v>
      </c>
      <c r="H26" s="61" t="str">
        <f>IFERROR(VLOOKUP(Pivottables!BS13,Main_Table[],9,FALSE),"")</f>
        <v>72-0466/0467</v>
      </c>
      <c r="I26" s="61" t="str">
        <f>IFERROR(VLOOKUP(Pivottables!BS13,Main_Table[],13,FALSE),"")</f>
        <v>Giza</v>
      </c>
      <c r="J26" s="61" t="str">
        <f>IFERROR(VLOOKUP(Pivottables!BS13,Main_Table[],14,FALSE),"")</f>
        <v>X1 Port</v>
      </c>
      <c r="K26" s="47"/>
      <c r="L26" s="47"/>
      <c r="M26" s="48"/>
      <c r="N26" s="48"/>
      <c r="O26" s="48"/>
      <c r="P26" s="48"/>
      <c r="Q26" s="48"/>
      <c r="R26" s="48"/>
    </row>
    <row r="27" spans="3:18" ht="12" customHeight="1" thickTop="1" thickBot="1" x14ac:dyDescent="0.25">
      <c r="C27" s="47"/>
      <c r="D27" s="47"/>
      <c r="E27" s="60">
        <f t="shared" si="0"/>
        <v>10</v>
      </c>
      <c r="F27" s="61">
        <f>IFERROR(VLOOKUP(Pivottables!BS14,Main_Table[],3,FALSE),"")</f>
        <v>44743</v>
      </c>
      <c r="G27" s="61" t="str">
        <f>IFERROR(VLOOKUP(Pivottables!BS14,Main_Table[],7,FALSE),"")</f>
        <v>Antoni</v>
      </c>
      <c r="H27" s="61" t="str">
        <f>IFERROR(VLOOKUP(Pivottables!BS14,Main_Table[],9,FALSE),"")</f>
        <v>72-0466/0467</v>
      </c>
      <c r="I27" s="61" t="str">
        <f>IFERROR(VLOOKUP(Pivottables!BS14,Main_Table[],13,FALSE),"")</f>
        <v>Giza</v>
      </c>
      <c r="J27" s="61" t="str">
        <f>IFERROR(VLOOKUP(Pivottables!BS14,Main_Table[],14,FALSE),"")</f>
        <v>X1 Port</v>
      </c>
      <c r="K27" s="47"/>
      <c r="L27" s="47"/>
      <c r="M27" s="48"/>
      <c r="N27" s="48"/>
      <c r="O27" s="48"/>
      <c r="P27" s="48"/>
      <c r="Q27" s="48"/>
      <c r="R27" s="48"/>
    </row>
    <row r="28" spans="3:18" ht="12" customHeight="1" thickTop="1" thickBot="1" x14ac:dyDescent="0.25">
      <c r="C28" s="47"/>
      <c r="D28" s="47"/>
      <c r="E28" s="60">
        <f t="shared" si="0"/>
        <v>11</v>
      </c>
      <c r="F28" s="61">
        <f>IFERROR(VLOOKUP(Pivottables!BS15,Main_Table[],3,FALSE),"")</f>
        <v>44593</v>
      </c>
      <c r="G28" s="61" t="str">
        <f>IFERROR(VLOOKUP(Pivottables!BS15,Main_Table[],7,FALSE),"")</f>
        <v>Jaison</v>
      </c>
      <c r="H28" s="61" t="str">
        <f>IFERROR(VLOOKUP(Pivottables!BS15,Main_Table[],9,FALSE),"")</f>
        <v>72-1001/1002</v>
      </c>
      <c r="I28" s="61" t="str">
        <f>IFERROR(VLOOKUP(Pivottables!BS15,Main_Table[],13,FALSE),"")</f>
        <v>Port Said</v>
      </c>
      <c r="J28" s="61" t="str">
        <f>IFERROR(VLOOKUP(Pivottables!BS15,Main_Table[],14,FALSE),"")</f>
        <v>Safeskin</v>
      </c>
      <c r="K28" s="47"/>
      <c r="L28" s="47"/>
      <c r="M28" s="48"/>
      <c r="N28" s="48"/>
      <c r="O28" s="48"/>
      <c r="P28" s="48"/>
      <c r="Q28" s="48"/>
      <c r="R28" s="48"/>
    </row>
    <row r="29" spans="3:18" ht="12" customHeight="1" thickTop="1" thickBot="1" x14ac:dyDescent="0.25">
      <c r="C29" s="47"/>
      <c r="D29" s="47"/>
      <c r="E29" s="60">
        <f t="shared" si="0"/>
        <v>12</v>
      </c>
      <c r="F29" s="61">
        <f>IFERROR(VLOOKUP(Pivottables!BS16,Main_Table[],3,FALSE),"")</f>
        <v>44593</v>
      </c>
      <c r="G29" s="61" t="str">
        <f>IFERROR(VLOOKUP(Pivottables!BS16,Main_Table[],7,FALSE),"")</f>
        <v>Jaison</v>
      </c>
      <c r="H29" s="61" t="str">
        <f>IFERROR(VLOOKUP(Pivottables!BS16,Main_Table[],9,FALSE),"")</f>
        <v>72-1001/1002</v>
      </c>
      <c r="I29" s="61" t="str">
        <f>IFERROR(VLOOKUP(Pivottables!BS16,Main_Table[],13,FALSE),"")</f>
        <v>Port Said</v>
      </c>
      <c r="J29" s="61" t="str">
        <f>IFERROR(VLOOKUP(Pivottables!BS16,Main_Table[],14,FALSE),"")</f>
        <v>Safeskin</v>
      </c>
      <c r="K29" s="47"/>
      <c r="L29" s="47"/>
      <c r="M29" s="48"/>
      <c r="N29" s="48"/>
      <c r="O29" s="48"/>
      <c r="P29" s="48"/>
      <c r="Q29" s="48"/>
      <c r="R29" s="48"/>
    </row>
    <row r="30" spans="3:18" ht="12" customHeight="1" thickTop="1" thickBot="1" x14ac:dyDescent="0.25">
      <c r="C30" s="47"/>
      <c r="D30" s="47"/>
      <c r="E30" s="60">
        <f t="shared" si="0"/>
        <v>13</v>
      </c>
      <c r="F30" s="61">
        <f>IFERROR(VLOOKUP(Pivottables!BS17,Main_Table[],3,FALSE),"")</f>
        <v>44896</v>
      </c>
      <c r="G30" s="61" t="str">
        <f>IFERROR(VLOOKUP(Pivottables!BS17,Main_Table[],7,FALSE),"")</f>
        <v>Jaison</v>
      </c>
      <c r="H30" s="61" t="str">
        <f>IFERROR(VLOOKUP(Pivottables!BS17,Main_Table[],9,FALSE),"")</f>
        <v>72-1001/1002</v>
      </c>
      <c r="I30" s="61" t="str">
        <f>IFERROR(VLOOKUP(Pivottables!BS17,Main_Table[],13,FALSE),"")</f>
        <v>PT</v>
      </c>
      <c r="J30" s="61" t="str">
        <f>IFERROR(VLOOKUP(Pivottables!BS17,Main_Table[],14,FALSE),"")</f>
        <v>Safeskin</v>
      </c>
      <c r="K30" s="47"/>
      <c r="L30" s="47"/>
      <c r="M30" s="48"/>
      <c r="N30" s="48"/>
      <c r="O30" s="48"/>
      <c r="P30" s="48"/>
      <c r="Q30" s="48"/>
      <c r="R30" s="48"/>
    </row>
    <row r="31" spans="3:18" ht="12" customHeight="1" thickTop="1" thickBot="1" x14ac:dyDescent="0.25">
      <c r="C31" s="47"/>
      <c r="D31" s="47"/>
      <c r="E31" s="60">
        <f t="shared" si="0"/>
        <v>14</v>
      </c>
      <c r="F31" s="61">
        <f>IFERROR(VLOOKUP(Pivottables!BS18,Main_Table[],3,FALSE),"")</f>
        <v>44835</v>
      </c>
      <c r="G31" s="61" t="str">
        <f>IFERROR(VLOOKUP(Pivottables!BS18,Main_Table[],7,FALSE),"")</f>
        <v>Jaison</v>
      </c>
      <c r="H31" s="61" t="str">
        <f>IFERROR(VLOOKUP(Pivottables!BS18,Main_Table[],9,FALSE),"")</f>
        <v>72-1001/1002</v>
      </c>
      <c r="I31" s="61" t="str">
        <f>IFERROR(VLOOKUP(Pivottables!BS18,Main_Table[],13,FALSE),"")</f>
        <v>PT</v>
      </c>
      <c r="J31" s="61" t="str">
        <f>IFERROR(VLOOKUP(Pivottables!BS18,Main_Table[],14,FALSE),"")</f>
        <v>Safeskin</v>
      </c>
      <c r="K31" s="47"/>
      <c r="L31" s="47"/>
      <c r="M31" s="48"/>
      <c r="N31" s="48"/>
      <c r="O31" s="48"/>
      <c r="P31" s="48"/>
      <c r="Q31" s="48"/>
      <c r="R31" s="48"/>
    </row>
    <row r="32" spans="3:18" ht="12" customHeight="1" thickTop="1" thickBot="1" x14ac:dyDescent="0.25">
      <c r="C32" s="47"/>
      <c r="D32" s="47"/>
      <c r="E32" s="60">
        <f t="shared" si="0"/>
        <v>15</v>
      </c>
      <c r="F32" s="61">
        <f>IFERROR(VLOOKUP(Pivottables!BS19,Main_Table[],3,FALSE),"")</f>
        <v>44774</v>
      </c>
      <c r="G32" s="61" t="str">
        <f>IFERROR(VLOOKUP(Pivottables!BS19,Main_Table[],7,FALSE),"")</f>
        <v>Antoni</v>
      </c>
      <c r="H32" s="61" t="str">
        <f>IFERROR(VLOOKUP(Pivottables!BS19,Main_Table[],9,FALSE),"")</f>
        <v>72-0466/0467</v>
      </c>
      <c r="I32" s="61" t="str">
        <f>IFERROR(VLOOKUP(Pivottables!BS19,Main_Table[],13,FALSE),"")</f>
        <v>Safeskin</v>
      </c>
      <c r="J32" s="61" t="str">
        <f>IFERROR(VLOOKUP(Pivottables!BS19,Main_Table[],14,FALSE),"")</f>
        <v>Mina</v>
      </c>
      <c r="K32" s="47"/>
      <c r="L32" s="47"/>
      <c r="M32" s="48"/>
      <c r="N32" s="48"/>
      <c r="O32" s="48"/>
      <c r="P32" s="48"/>
      <c r="Q32" s="48"/>
      <c r="R32" s="48"/>
    </row>
    <row r="33" spans="2:18" ht="12" customHeight="1" thickTop="1" thickBot="1" x14ac:dyDescent="0.25">
      <c r="C33" s="47"/>
      <c r="D33" s="47"/>
      <c r="E33" s="60">
        <f t="shared" si="0"/>
        <v>16</v>
      </c>
      <c r="F33" s="61">
        <f>IFERROR(VLOOKUP(Pivottables!BS20,Main_Table[],3,FALSE),"")</f>
        <v>44805</v>
      </c>
      <c r="G33" s="61" t="str">
        <f>IFERROR(VLOOKUP(Pivottables!BS20,Main_Table[],7,FALSE),"")</f>
        <v>Antoni</v>
      </c>
      <c r="H33" s="61" t="str">
        <f>IFERROR(VLOOKUP(Pivottables!BS20,Main_Table[],9,FALSE),"")</f>
        <v>72-0466/0467</v>
      </c>
      <c r="I33" s="61" t="str">
        <f>IFERROR(VLOOKUP(Pivottables!BS20,Main_Table[],13,FALSE),"")</f>
        <v>Safeskin</v>
      </c>
      <c r="J33" s="61" t="str">
        <f>IFERROR(VLOOKUP(Pivottables!BS20,Main_Table[],14,FALSE),"")</f>
        <v>Mina</v>
      </c>
      <c r="K33" s="47"/>
      <c r="L33" s="47"/>
      <c r="M33" s="48"/>
      <c r="N33" s="48"/>
      <c r="O33" s="48"/>
      <c r="P33" s="48"/>
      <c r="Q33" s="48"/>
      <c r="R33" s="48"/>
    </row>
    <row r="34" spans="2:18" ht="12" customHeight="1" thickTop="1" thickBot="1" x14ac:dyDescent="0.25">
      <c r="B34" s="48"/>
      <c r="C34" s="49"/>
      <c r="D34" s="49"/>
      <c r="E34" s="60">
        <f t="shared" si="0"/>
        <v>17</v>
      </c>
      <c r="F34" s="61">
        <f>IFERROR(VLOOKUP(Pivottables!BS21,Main_Table[],3,FALSE),"")</f>
        <v>44621</v>
      </c>
      <c r="G34" s="61" t="str">
        <f>IFERROR(VLOOKUP(Pivottables!BS21,Main_Table[],7,FALSE),"")</f>
        <v>Jaison</v>
      </c>
      <c r="H34" s="61" t="str">
        <f>IFERROR(VLOOKUP(Pivottables!BS21,Main_Table[],9,FALSE),"")</f>
        <v>72-1001/1002</v>
      </c>
      <c r="I34" s="61" t="str">
        <f>IFERROR(VLOOKUP(Pivottables!BS21,Main_Table[],13,FALSE),"")</f>
        <v>Safeskin</v>
      </c>
      <c r="J34" s="61" t="str">
        <f>IFERROR(VLOOKUP(Pivottables!BS21,Main_Table[],14,FALSE),"")</f>
        <v>X1 Port</v>
      </c>
      <c r="K34" s="49"/>
    </row>
    <row r="35" spans="2:18" ht="12" customHeight="1" thickTop="1" thickBot="1" x14ac:dyDescent="0.25">
      <c r="B35" s="48"/>
      <c r="C35" s="49"/>
      <c r="D35" s="49"/>
      <c r="E35" s="60">
        <f t="shared" si="0"/>
        <v>18</v>
      </c>
      <c r="F35" s="61">
        <f>IFERROR(VLOOKUP(Pivottables!BS22,Main_Table[],3,FALSE),"")</f>
        <v>44652</v>
      </c>
      <c r="G35" s="61" t="str">
        <f>IFERROR(VLOOKUP(Pivottables!BS22,Main_Table[],7,FALSE),"")</f>
        <v>Jaison</v>
      </c>
      <c r="H35" s="61" t="str">
        <f>IFERROR(VLOOKUP(Pivottables!BS22,Main_Table[],9,FALSE),"")</f>
        <v>72-1001/1002</v>
      </c>
      <c r="I35" s="61" t="str">
        <f>IFERROR(VLOOKUP(Pivottables!BS22,Main_Table[],13,FALSE),"")</f>
        <v>Safeskin</v>
      </c>
      <c r="J35" s="61" t="str">
        <f>IFERROR(VLOOKUP(Pivottables!BS22,Main_Table[],14,FALSE),"")</f>
        <v>X1 Port</v>
      </c>
      <c r="K35" s="49"/>
    </row>
    <row r="36" spans="2:18" ht="12" customHeight="1" thickTop="1" thickBot="1" x14ac:dyDescent="0.25">
      <c r="B36" s="48"/>
      <c r="C36" s="49"/>
      <c r="D36" s="49"/>
      <c r="E36" s="60">
        <f t="shared" si="0"/>
        <v>19</v>
      </c>
      <c r="F36" s="61">
        <f>IFERROR(VLOOKUP(Pivottables!BS23,Main_Table[],3,FALSE),"")</f>
        <v>44621</v>
      </c>
      <c r="G36" s="61" t="str">
        <f>IFERROR(VLOOKUP(Pivottables!BS23,Main_Table[],7,FALSE),"")</f>
        <v>Antoni</v>
      </c>
      <c r="H36" s="61" t="str">
        <f>IFERROR(VLOOKUP(Pivottables!BS23,Main_Table[],9,FALSE),"")</f>
        <v>72-0466/0467</v>
      </c>
      <c r="I36" s="61" t="str">
        <f>IFERROR(VLOOKUP(Pivottables!BS23,Main_Table[],13,FALSE),"")</f>
        <v>Top glove</v>
      </c>
      <c r="J36" s="61" t="str">
        <f>IFERROR(VLOOKUP(Pivottables!BS23,Main_Table[],14,FALSE),"")</f>
        <v>X1 Port</v>
      </c>
      <c r="K36" s="49"/>
    </row>
    <row r="37" spans="2:18" ht="12" customHeight="1" thickTop="1" thickBot="1" x14ac:dyDescent="0.25">
      <c r="B37" s="48"/>
      <c r="C37" s="49"/>
      <c r="D37" s="49"/>
      <c r="E37" s="60">
        <f t="shared" si="0"/>
        <v>20</v>
      </c>
      <c r="F37" s="61">
        <f>IFERROR(VLOOKUP(Pivottables!BS24,Main_Table[],3,FALSE),"")</f>
        <v>44682</v>
      </c>
      <c r="G37" s="61" t="str">
        <f>IFERROR(VLOOKUP(Pivottables!BS24,Main_Table[],7,FALSE),"")</f>
        <v>Antoni</v>
      </c>
      <c r="H37" s="61" t="str">
        <f>IFERROR(VLOOKUP(Pivottables!BS24,Main_Table[],9,FALSE),"")</f>
        <v>72-0466/0467</v>
      </c>
      <c r="I37" s="61" t="str">
        <f>IFERROR(VLOOKUP(Pivottables!BS24,Main_Table[],13,FALSE),"")</f>
        <v>Top glove</v>
      </c>
      <c r="J37" s="61" t="str">
        <f>IFERROR(VLOOKUP(Pivottables!BS24,Main_Table[],14,FALSE),"")</f>
        <v>X1 Port</v>
      </c>
      <c r="K37" s="49"/>
    </row>
    <row r="38" spans="2:18" ht="12" customHeight="1" thickTop="1" thickBot="1" x14ac:dyDescent="0.25">
      <c r="B38" s="48"/>
      <c r="C38" s="49"/>
      <c r="D38" s="49"/>
      <c r="E38" s="60">
        <f t="shared" si="0"/>
        <v>21</v>
      </c>
      <c r="F38" s="61">
        <f>IFERROR(VLOOKUP(Pivottables!BS25,Main_Table[],3,FALSE),"")</f>
        <v>44562</v>
      </c>
      <c r="G38" s="61" t="str">
        <f>IFERROR(VLOOKUP(Pivottables!BS25,Main_Table[],7,FALSE),"")</f>
        <v>Antoni</v>
      </c>
      <c r="H38" s="61" t="str">
        <f>IFERROR(VLOOKUP(Pivottables!BS25,Main_Table[],9,FALSE),"")</f>
        <v>72-0466/0467</v>
      </c>
      <c r="I38" s="61" t="str">
        <f>IFERROR(VLOOKUP(Pivottables!BS25,Main_Table[],13,FALSE),"")</f>
        <v>Xunthai</v>
      </c>
      <c r="J38" s="61" t="str">
        <f>IFERROR(VLOOKUP(Pivottables!BS25,Main_Table[],14,FALSE),"")</f>
        <v>Gidec</v>
      </c>
      <c r="K38" s="49"/>
    </row>
    <row r="39" spans="2:18" ht="12" customHeight="1" thickTop="1" thickBot="1" x14ac:dyDescent="0.25">
      <c r="B39" s="48"/>
      <c r="C39" s="49"/>
      <c r="D39" s="49"/>
      <c r="E39" s="60">
        <f t="shared" si="0"/>
        <v>22</v>
      </c>
      <c r="F39" s="61">
        <f>IFERROR(VLOOKUP(Pivottables!BS26,Main_Table[],3,FALSE),"")</f>
        <v>44866</v>
      </c>
      <c r="G39" s="61" t="str">
        <f>IFERROR(VLOOKUP(Pivottables!BS26,Main_Table[],7,FALSE),"")</f>
        <v>Antoni</v>
      </c>
      <c r="H39" s="61" t="str">
        <f>IFERROR(VLOOKUP(Pivottables!BS26,Main_Table[],9,FALSE),"")</f>
        <v>72-0466/0467</v>
      </c>
      <c r="I39" s="61" t="str">
        <f>IFERROR(VLOOKUP(Pivottables!BS26,Main_Table[],13,FALSE),"")</f>
        <v>Xunthai</v>
      </c>
      <c r="J39" s="61" t="str">
        <f>IFERROR(VLOOKUP(Pivottables!BS26,Main_Table[],14,FALSE),"")</f>
        <v>Gidec</v>
      </c>
      <c r="K39" s="49"/>
    </row>
    <row r="40" spans="2:18" ht="12" customHeight="1" thickTop="1" thickBot="1" x14ac:dyDescent="0.25">
      <c r="B40" s="48"/>
      <c r="C40" s="49"/>
      <c r="D40" s="49"/>
      <c r="E40" s="60">
        <f t="shared" si="0"/>
        <v>23</v>
      </c>
      <c r="F40" s="61">
        <f>IFERROR(VLOOKUP(Pivottables!BS27,Main_Table[],3,FALSE),"")</f>
        <v>44562</v>
      </c>
      <c r="G40" s="61" t="str">
        <f>IFERROR(VLOOKUP(Pivottables!BS27,Main_Table[],7,FALSE),"")</f>
        <v>Antoni</v>
      </c>
      <c r="H40" s="61" t="str">
        <f>IFERROR(VLOOKUP(Pivottables!BS27,Main_Table[],9,FALSE),"")</f>
        <v>72-0466/0467</v>
      </c>
      <c r="I40" s="61" t="str">
        <f>IFERROR(VLOOKUP(Pivottables!BS27,Main_Table[],13,FALSE),"")</f>
        <v>Xunthai</v>
      </c>
      <c r="J40" s="61" t="str">
        <f>IFERROR(VLOOKUP(Pivottables!BS27,Main_Table[],14,FALSE),"")</f>
        <v>Gidec</v>
      </c>
      <c r="K40" s="49"/>
    </row>
    <row r="41" spans="2:18" ht="12" customHeight="1" thickTop="1" thickBot="1" x14ac:dyDescent="0.25">
      <c r="B41" s="48"/>
      <c r="C41" s="49"/>
      <c r="D41" s="49"/>
      <c r="E41" s="60">
        <f t="shared" si="0"/>
        <v>24</v>
      </c>
      <c r="F41" s="61">
        <f>IFERROR(VLOOKUP(Pivottables!BS28,Main_Table[],3,FALSE),"")</f>
        <v>44835</v>
      </c>
      <c r="G41" s="61" t="str">
        <f>IFERROR(VLOOKUP(Pivottables!BS28,Main_Table[],7,FALSE),"")</f>
        <v>Antoni</v>
      </c>
      <c r="H41" s="61" t="str">
        <f>IFERROR(VLOOKUP(Pivottables!BS28,Main_Table[],9,FALSE),"")</f>
        <v>72-0466/0467</v>
      </c>
      <c r="I41" s="61" t="str">
        <f>IFERROR(VLOOKUP(Pivottables!BS28,Main_Table[],13,FALSE),"")</f>
        <v>Xunthai</v>
      </c>
      <c r="J41" s="61" t="str">
        <f>IFERROR(VLOOKUP(Pivottables!BS28,Main_Table[],14,FALSE),"")</f>
        <v>Gidec</v>
      </c>
      <c r="K41" s="49"/>
    </row>
    <row r="42" spans="2:18" ht="17" thickTop="1" x14ac:dyDescent="0.2">
      <c r="C42" s="49"/>
      <c r="D42" s="49"/>
      <c r="E42" s="49"/>
      <c r="F42" s="49" t="str">
        <f>IFERROR(VLOOKUP(Pivottables!BS29,Main_Table[],3,FALSE),"")</f>
        <v/>
      </c>
      <c r="G42" s="49"/>
      <c r="H42" s="49"/>
      <c r="I42" s="49"/>
      <c r="J42" s="49"/>
      <c r="K42" s="49"/>
    </row>
    <row r="43" spans="2:18" x14ac:dyDescent="0.2">
      <c r="C43" s="49"/>
      <c r="D43" s="49"/>
      <c r="E43" s="49"/>
      <c r="F43" s="49"/>
      <c r="G43" s="49"/>
      <c r="H43" s="49"/>
      <c r="I43" s="49"/>
      <c r="J43" s="49"/>
      <c r="K43" s="49"/>
    </row>
  </sheetData>
  <sheetProtection algorithmName="SHA-512" hashValue="aa54WnHE7lET3CXXBE6enWbUJLIEpbJl8IwDLvU0CAl0nCmhp2mgXxt6hVeKHK+020fm5V/d8OFLC9SCCmbOtQ==" saltValue="1215BbDVXABqHH7vwGxjew==" spinCount="100000" sheet="1" objects="1" scenarios="1" selectLockedCells="1"/>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Database</vt:lpstr>
      <vt:lpstr>Pivottables</vt:lpstr>
      <vt:lpstr>Dashboard</vt:lpstr>
      <vt:lpstr>Schedule</vt:lpstr>
    </vt:vector>
  </TitlesOfParts>
  <Manager>www.other-levels.com</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Fleet Management Transportation &amp; Logistics Dashboard</dc:title>
  <dc:subject/>
  <dc:creator>www.other-levels.com</dc:creator>
  <cp:keywords>www.other-levels.com</cp:keywords>
  <dc:description>Copyright © 2022 Other Level's. All rights reserved
"Any illegal reproduction of this content in any form will result in immediate action against the person concerned."</dc:description>
  <cp:lastModifiedBy>Microsoft Office User</cp:lastModifiedBy>
  <dcterms:created xsi:type="dcterms:W3CDTF">2022-05-09T12:20:03Z</dcterms:created>
  <dcterms:modified xsi:type="dcterms:W3CDTF">2024-05-22T08:18:16Z</dcterms:modified>
  <cp:category/>
</cp:coreProperties>
</file>