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17F04DF7-F466-954B-90DB-72049C75ECA8}" xr6:coauthVersionLast="47" xr6:coauthVersionMax="47" xr10:uidLastSave="{00000000-0000-0000-0000-000000000000}"/>
  <bookViews>
    <workbookView xWindow="240" yWindow="760" windowWidth="21600" windowHeight="17220" xr2:uid="{00000000-000D-0000-FFFF-FFFF00000000}"/>
  </bookViews>
  <sheets>
    <sheet name="Sheet1" sheetId="1" r:id="rId1"/>
  </sheets>
  <definedNames>
    <definedName name="solver_adj" localSheetId="0" hidden="1">Sheet1!$AK$2:$AK$149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Sheet1!$AK$2:$AK$149</definedName>
    <definedName name="solver_lhs2" localSheetId="0" hidden="1">Sheet1!$AN$4</definedName>
    <definedName name="solver_lhs3" localSheetId="0" hidden="1">Sheet1!$AO$6:$AO$10</definedName>
    <definedName name="solver_lhs4" localSheetId="0" hidden="1">Sheet1!$AO$6:$AO$10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Sheet1!$AN$2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"binary"</definedName>
    <definedName name="solver_rhs2" localSheetId="0" hidden="1">Sheet1!$AO$4</definedName>
    <definedName name="solver_rhs3" localSheetId="0" hidden="1">Sheet1!$AP$6:$AP$10</definedName>
    <definedName name="solver_rhs4" localSheetId="0" hidden="1">Sheet1!$AN$6:$AN$10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1" l="1"/>
  <c r="AI149" i="1"/>
  <c r="AI148" i="1"/>
  <c r="AI28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05" i="1"/>
  <c r="AI24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31" i="1"/>
  <c r="AI109" i="1"/>
  <c r="AI41" i="1"/>
  <c r="AI107" i="1"/>
  <c r="AI106" i="1"/>
  <c r="AI126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127" i="1"/>
  <c r="AI67" i="1"/>
  <c r="AI88" i="1"/>
  <c r="AI85" i="1"/>
  <c r="AI84" i="1"/>
  <c r="AI83" i="1"/>
  <c r="AI82" i="1"/>
  <c r="AI81" i="1"/>
  <c r="AI147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8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80" i="1"/>
  <c r="AI40" i="1"/>
  <c r="AI39" i="1"/>
  <c r="AI38" i="1"/>
  <c r="AI37" i="1"/>
  <c r="AI36" i="1"/>
  <c r="AI35" i="1"/>
  <c r="AI34" i="1"/>
  <c r="AI33" i="1"/>
  <c r="AI32" i="1"/>
  <c r="AI110" i="1"/>
  <c r="AI30" i="1"/>
  <c r="AI29" i="1"/>
  <c r="AI86" i="1"/>
  <c r="AI27" i="1"/>
  <c r="AI26" i="1"/>
  <c r="AI25" i="1"/>
  <c r="AI11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2" i="1"/>
  <c r="AI10" i="1"/>
  <c r="AO9" i="1"/>
  <c r="AI9" i="1"/>
  <c r="AO8" i="1"/>
  <c r="AI8" i="1"/>
  <c r="AO7" i="1"/>
  <c r="AI7" i="1"/>
  <c r="AO6" i="1"/>
  <c r="AI6" i="1"/>
  <c r="AI5" i="1"/>
  <c r="AN4" i="1"/>
  <c r="AI4" i="1"/>
  <c r="AI3" i="1"/>
  <c r="AI108" i="1"/>
  <c r="AO10" i="1" l="1"/>
</calcChain>
</file>

<file path=xl/sharedStrings.xml><?xml version="1.0" encoding="utf-8"?>
<sst xmlns="http://schemas.openxmlformats.org/spreadsheetml/2006/main" count="784" uniqueCount="343">
  <si>
    <t>Total Points</t>
  </si>
  <si>
    <t>MAX</t>
  </si>
  <si>
    <t>Total Cost</t>
  </si>
  <si>
    <t>GKP</t>
  </si>
  <si>
    <t>DEF</t>
  </si>
  <si>
    <t>MID</t>
  </si>
  <si>
    <t>FWD</t>
  </si>
  <si>
    <t>Cost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</si>
  <si>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</si>
  <si>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</si>
  <si>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</si>
  <si>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</si>
  <si>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</si>
  <si>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</si>
  <si>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</si>
  <si>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</si>
  <si>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</si>
  <si>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</si>
  <si>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</si>
  <si>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</si>
  <si>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</si>
  <si>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</si>
  <si>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</si>
  <si>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</si>
  <si>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</si>
  <si>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</si>
  <si>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</si>
  <si>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</si>
  <si>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</si>
  <si>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</si>
  <si>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</si>
  <si>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</si>
  <si>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</si>
  <si>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</si>
  <si>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</si>
  <si>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</si>
  <si>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</si>
  <si>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NEXT</t>
  </si>
  <si>
    <t>Health</t>
  </si>
  <si>
    <t>Selected</t>
  </si>
  <si>
    <t>Gabriel</t>
  </si>
  <si>
    <t>dos Santos Magalhães</t>
  </si>
  <si>
    <t>Kai</t>
  </si>
  <si>
    <t>Havertz</t>
  </si>
  <si>
    <t>Martinelli Silva</t>
  </si>
  <si>
    <t>Martinelli</t>
  </si>
  <si>
    <t>Bukayo</t>
  </si>
  <si>
    <t>Saka</t>
  </si>
  <si>
    <t>Thomas</t>
  </si>
  <si>
    <t>Partey</t>
  </si>
  <si>
    <t>Leon</t>
  </si>
  <si>
    <t>Bailey</t>
  </si>
  <si>
    <t>Lucas</t>
  </si>
  <si>
    <t>Digne</t>
  </si>
  <si>
    <t>Emiliano</t>
  </si>
  <si>
    <t>Martínez Romero</t>
  </si>
  <si>
    <t>Martinez</t>
  </si>
  <si>
    <t>Jacob</t>
  </si>
  <si>
    <t>Ramsey</t>
  </si>
  <si>
    <t>Morgan</t>
  </si>
  <si>
    <t>Rogers</t>
  </si>
  <si>
    <t>Youri</t>
  </si>
  <si>
    <t>Tielemans</t>
  </si>
  <si>
    <t>Ollie</t>
  </si>
  <si>
    <t>Watkins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</si>
  <si>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</si>
  <si>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</si>
  <si>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</si>
  <si>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</si>
  <si>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</si>
  <si>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</si>
  <si>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</si>
  <si>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</si>
  <si>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</si>
  <si>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</si>
  <si>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</si>
  <si>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</si>
  <si>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</si>
  <si>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Marcos</t>
  </si>
  <si>
    <t>Senesi</t>
  </si>
  <si>
    <t>Marcus</t>
  </si>
  <si>
    <t>Tavernier</t>
  </si>
  <si>
    <t>Illia</t>
  </si>
  <si>
    <t>Zabarnyi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</si>
  <si>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</si>
  <si>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</si>
  <si>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</si>
  <si>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</si>
  <si>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</si>
  <si>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</si>
  <si>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</si>
  <si>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</si>
  <si>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</si>
  <si>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</si>
  <si>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</si>
  <si>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</si>
  <si>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</si>
  <si>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</si>
  <si>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</si>
  <si>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</si>
  <si>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</si>
  <si>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</si>
  <si>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Carlos</t>
  </si>
  <si>
    <t>Baleba</t>
  </si>
  <si>
    <t>Dunk</t>
  </si>
  <si>
    <t>Joël</t>
  </si>
  <si>
    <t>Veltman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</si>
  <si>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</si>
  <si>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</si>
  <si>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</si>
  <si>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</si>
  <si>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</si>
  <si>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</si>
  <si>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</si>
  <si>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</si>
  <si>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</si>
  <si>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Noni</t>
  </si>
  <si>
    <t>Madueke</t>
  </si>
  <si>
    <t>Nicolas</t>
  </si>
  <si>
    <t>Jackson</t>
  </si>
  <si>
    <t>N.Jackson</t>
  </si>
  <si>
    <t>Cole</t>
  </si>
  <si>
    <t>Palmer</t>
  </si>
  <si>
    <t>Robert</t>
  </si>
  <si>
    <t>Sánchez</t>
  </si>
  <si>
    <t>Pedro</t>
  </si>
  <si>
    <t>Lomba Neto</t>
  </si>
  <si>
    <t>Neto</t>
  </si>
  <si>
    <t>Eberechi</t>
  </si>
  <si>
    <t>Eze</t>
  </si>
  <si>
    <t>Marc</t>
  </si>
  <si>
    <t>Guéhi</t>
  </si>
  <si>
    <t>Dean</t>
  </si>
  <si>
    <t>Henderson</t>
  </si>
  <si>
    <t>Jean-Philippe</t>
  </si>
  <si>
    <t>Mateta</t>
  </si>
  <si>
    <t>Tyrick</t>
  </si>
  <si>
    <t>Mitchell</t>
  </si>
  <si>
    <t>Daniel</t>
  </si>
  <si>
    <t>Muñoz</t>
  </si>
  <si>
    <t>Abdoulaye</t>
  </si>
  <si>
    <t>Doucouré</t>
  </si>
  <si>
    <t>A.Doucoure</t>
  </si>
  <si>
    <t>Dominic</t>
  </si>
  <si>
    <t>Calvert-Lewin</t>
  </si>
  <si>
    <t>Jack</t>
  </si>
  <si>
    <t>Harrison</t>
  </si>
  <si>
    <t>Michael</t>
  </si>
  <si>
    <t>Dwight</t>
  </si>
  <si>
    <t>McNeil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</si>
  <si>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</si>
  <si>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</si>
  <si>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</si>
  <si>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</si>
  <si>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</si>
  <si>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</si>
  <si>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</si>
  <si>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</si>
  <si>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Reiss</t>
  </si>
  <si>
    <t>Nelson</t>
  </si>
  <si>
    <t>Emile</t>
  </si>
  <si>
    <t>Smith Rowe</t>
  </si>
  <si>
    <t>Joachim</t>
  </si>
  <si>
    <t>Andersen</t>
  </si>
  <si>
    <t>Adama</t>
  </si>
  <si>
    <t>Traoré</t>
  </si>
  <si>
    <t>Andreas</t>
  </si>
  <si>
    <t>Hoelgebaum Pereira</t>
  </si>
  <si>
    <t>Calvin</t>
  </si>
  <si>
    <t>Bassey</t>
  </si>
  <si>
    <t>Alex</t>
  </si>
  <si>
    <t>Iwobi</t>
  </si>
  <si>
    <t>Bernd</t>
  </si>
  <si>
    <t>Leno</t>
  </si>
  <si>
    <t>Raúl</t>
  </si>
  <si>
    <t>Jiménez</t>
  </si>
  <si>
    <t>Antonee</t>
  </si>
  <si>
    <t>Robinson</t>
  </si>
  <si>
    <t>Kenny</t>
  </si>
  <si>
    <t>Tete</t>
  </si>
  <si>
    <t>Leif</t>
  </si>
  <si>
    <t>Davis</t>
  </si>
  <si>
    <t>Liam</t>
  </si>
  <si>
    <t>Delap</t>
  </si>
  <si>
    <t>Arijanet</t>
  </si>
  <si>
    <t>Muric</t>
  </si>
  <si>
    <t>Facundo</t>
  </si>
  <si>
    <t>Buonanotte</t>
  </si>
  <si>
    <t>Ayew</t>
  </si>
  <si>
    <t>J.Ayew</t>
  </si>
  <si>
    <t>Wout</t>
  </si>
  <si>
    <t>Faes</t>
  </si>
  <si>
    <t>Wilfred</t>
  </si>
  <si>
    <t>Ndidi</t>
  </si>
  <si>
    <t>Jamie</t>
  </si>
  <si>
    <t>Vardy</t>
  </si>
  <si>
    <t>Harry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</si>
  <si>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</si>
  <si>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</si>
  <si>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</si>
  <si>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</si>
  <si>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</si>
  <si>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</si>
  <si>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</si>
  <si>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</si>
  <si>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</si>
  <si>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</si>
  <si>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</si>
  <si>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</si>
  <si>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</si>
  <si>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</si>
  <si>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</si>
  <si>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</si>
  <si>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</si>
  <si>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</si>
  <si>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Andrew</t>
  </si>
  <si>
    <t>Robertson</t>
  </si>
  <si>
    <t>Virgil</t>
  </si>
  <si>
    <t>van Dijk</t>
  </si>
  <si>
    <t>Manuel</t>
  </si>
  <si>
    <t>Akanji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</si>
  <si>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</si>
  <si>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</si>
  <si>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</si>
  <si>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</si>
  <si>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</si>
  <si>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</si>
  <si>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</si>
  <si>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</si>
  <si>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</si>
  <si>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</si>
  <si>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</si>
  <si>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</si>
  <si>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</si>
  <si>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</si>
  <si>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</si>
  <si>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</si>
  <si>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Matheus Luiz</t>
  </si>
  <si>
    <t>Nunes</t>
  </si>
  <si>
    <t>Matheus N.</t>
  </si>
  <si>
    <t>Rúben</t>
  </si>
  <si>
    <t>Gato Alves Dias</t>
  </si>
  <si>
    <t>Ilkay</t>
  </si>
  <si>
    <t>Gündogan</t>
  </si>
  <si>
    <t>Amad</t>
  </si>
  <si>
    <t>Diallo</t>
  </si>
  <si>
    <t>Bruno</t>
  </si>
  <si>
    <t>Borges Fernandes</t>
  </si>
  <si>
    <t>B.Fernandes</t>
  </si>
  <si>
    <t>Carlos Henrique</t>
  </si>
  <si>
    <t>Casimiro</t>
  </si>
  <si>
    <t>Casemiro</t>
  </si>
  <si>
    <t>Diogo</t>
  </si>
  <si>
    <t>Dalot Teixeira</t>
  </si>
  <si>
    <t>Dalot</t>
  </si>
  <si>
    <t>Alejandro</t>
  </si>
  <si>
    <t>Garnacho</t>
  </si>
  <si>
    <t>Lisandro</t>
  </si>
  <si>
    <t>Martínez</t>
  </si>
  <si>
    <t>André</t>
  </si>
  <si>
    <t>Onana</t>
  </si>
  <si>
    <t>Rashford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</si>
  <si>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</si>
  <si>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</si>
  <si>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</si>
  <si>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</si>
  <si>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</si>
  <si>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</si>
  <si>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</si>
  <si>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</si>
  <si>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</si>
  <si>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</si>
  <si>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</si>
  <si>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</si>
  <si>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</si>
  <si>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</si>
  <si>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</si>
  <si>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</si>
  <si>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</si>
  <si>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</si>
  <si>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Nick</t>
  </si>
  <si>
    <t>Pope</t>
  </si>
  <si>
    <t>Fabian</t>
  </si>
  <si>
    <t>Schär</t>
  </si>
  <si>
    <t>Ola</t>
  </si>
  <si>
    <t>Aina</t>
  </si>
  <si>
    <t>Elliot</t>
  </si>
  <si>
    <t>Anderson</t>
  </si>
  <si>
    <t>Elanga</t>
  </si>
  <si>
    <t>Callum</t>
  </si>
  <si>
    <t>Hudson-Odoi</t>
  </si>
  <si>
    <t>Murillo</t>
  </si>
  <si>
    <t>Santiago Costa dos Santos</t>
  </si>
  <si>
    <t>Matz</t>
  </si>
  <si>
    <t>Sels</t>
  </si>
  <si>
    <t>Chris</t>
  </si>
  <si>
    <t>Wood</t>
  </si>
  <si>
    <t>Yates</t>
  </si>
  <si>
    <t>Aaron</t>
  </si>
  <si>
    <t>Ramsdale</t>
  </si>
  <si>
    <t>Cameron</t>
  </si>
  <si>
    <t>Archer</t>
  </si>
  <si>
    <t>Kyle</t>
  </si>
  <si>
    <t>Walker-Peters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</si>
  <si>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</si>
  <si>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</si>
  <si>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</si>
  <si>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</si>
  <si>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</si>
  <si>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</si>
  <si>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</si>
  <si>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</si>
  <si>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</si>
  <si>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Son</t>
  </si>
  <si>
    <t>Heung-min</t>
  </si>
  <si>
    <t>Destiny</t>
  </si>
  <si>
    <t>Udogie</t>
  </si>
  <si>
    <t>Micky</t>
  </si>
  <si>
    <t>van de Ven</t>
  </si>
  <si>
    <t>Van de Ven</t>
  </si>
  <si>
    <t>Michail</t>
  </si>
  <si>
    <t>Antonio</t>
  </si>
  <si>
    <t>Jarrod</t>
  </si>
  <si>
    <t>Bowen</t>
  </si>
  <si>
    <t>Max</t>
  </si>
  <si>
    <t>Kilman</t>
  </si>
  <si>
    <t>Mohammed</t>
  </si>
  <si>
    <t>Kudus</t>
  </si>
  <si>
    <t>Tolentino Coelho de Lima</t>
  </si>
  <si>
    <t>L.Paquetá</t>
  </si>
  <si>
    <t>Tomáš</t>
  </si>
  <si>
    <t>Souček</t>
  </si>
  <si>
    <t>Rayan</t>
  </si>
  <si>
    <t>Aït-Nouri</t>
  </si>
  <si>
    <t>Matheus</t>
  </si>
  <si>
    <t>Santos Carneiro Da Cunha</t>
  </si>
  <si>
    <t>Cunha</t>
  </si>
  <si>
    <t>João Victor</t>
  </si>
  <si>
    <t>Gomes da Silva</t>
  </si>
  <si>
    <t>J.Gomes</t>
  </si>
  <si>
    <t>Mario</t>
  </si>
  <si>
    <t>Lemina</t>
  </si>
  <si>
    <t>Mario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</si>
</sst>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49" totalsRowShown="0">
  <autoFilter ref="A1:AK149" xr:uid="{00000000-0009-0000-0100-000001000000}">
    <filterColumn colId="36">
      <filters>
        <filter val="1"/>
      </filters>
    </filterColumn>
  </autoFilter>
  <sortState xmlns:xlrd2="http://schemas.microsoft.com/office/spreadsheetml/2017/richdata2" ref="A2:AK125">
    <sortCondition descending="1" ref="AI1:AI149"/>
  </sortState>
  <tableColumns count="37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6" xr3:uid="{00000000-0010-0000-0000-000024000000}" name="NEXT"/>
    <tableColumn id="37" xr3:uid="{00000000-0010-0000-0000-000025000000}" name="Health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9"/>
  <sheetViews>
    <sheetView tabSelected="1" workbookViewId="0">
      <selection activeCell="AJ156" sqref="AJ156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2" x14ac:dyDescent="0.2">
      <c r="A1" t="s">
        <v>28</v>
      </c>
      <c r="B1" t="s">
        <v>29</v>
      </c>
      <c r="C1" t="s">
        <v>30</v>
      </c>
      <c r="D1" t="s">
        <v>31</v>
      </c>
      <c r="E1" t="s">
        <v>3</v>
      </c>
      <c r="F1" t="s">
        <v>4</v>
      </c>
      <c r="G1" t="s">
        <v>5</v>
      </c>
      <c r="H1" t="s">
        <v>6</v>
      </c>
      <c r="I1" t="s">
        <v>32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7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</row>
    <row r="2" spans="1:42" x14ac:dyDescent="0.2">
      <c r="A2" t="s">
        <v>59</v>
      </c>
      <c r="B2" t="s">
        <v>60</v>
      </c>
      <c r="C2" t="s">
        <v>60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9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5.4</v>
      </c>
      <c r="AE2">
        <v>59</v>
      </c>
      <c r="AF2">
        <v>18.18181818181818</v>
      </c>
      <c r="AG2">
        <v>34.909743514026793</v>
      </c>
      <c r="AH2">
        <v>23.377739639445529</v>
      </c>
      <c r="AI2">
        <f>7.03538692273938*1</f>
        <v>7.0353869227393799</v>
      </c>
      <c r="AJ2">
        <v>1</v>
      </c>
      <c r="AK2">
        <v>1</v>
      </c>
      <c r="AM2" t="s">
        <v>0</v>
      </c>
      <c r="AN2">
        <f>SUMPRODUCT(Table1[Selected], Table1[NEXT])</f>
        <v>38.564304955183559</v>
      </c>
      <c r="AO2" t="s">
        <v>1</v>
      </c>
    </row>
    <row r="3" spans="1:42" hidden="1" x14ac:dyDescent="0.2">
      <c r="A3" t="s">
        <v>42</v>
      </c>
      <c r="B3" t="s">
        <v>43</v>
      </c>
      <c r="C3" t="s">
        <v>43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8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</v>
      </c>
      <c r="AE3">
        <v>3</v>
      </c>
      <c r="AF3">
        <v>16.760509108523038</v>
      </c>
      <c r="AG3">
        <v>13.595289799729249</v>
      </c>
      <c r="AH3">
        <v>10.33316941167519</v>
      </c>
      <c r="AI3">
        <f>1.40603209232785*1</f>
        <v>1.40603209232785</v>
      </c>
      <c r="AJ3">
        <v>1</v>
      </c>
      <c r="AK3">
        <v>0</v>
      </c>
    </row>
    <row r="4" spans="1:42" hidden="1" x14ac:dyDescent="0.2">
      <c r="A4" t="s">
        <v>40</v>
      </c>
      <c r="B4" t="s">
        <v>44</v>
      </c>
      <c r="C4" t="s">
        <v>45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6.9</v>
      </c>
      <c r="AE4">
        <v>8</v>
      </c>
      <c r="AF4">
        <v>22.088607594936711</v>
      </c>
      <c r="AG4">
        <v>21.341082946173721</v>
      </c>
      <c r="AH4">
        <v>14.06666666666667</v>
      </c>
      <c r="AI4">
        <f>2.73374800827368*1</f>
        <v>2.7337480082736798</v>
      </c>
      <c r="AJ4">
        <v>1</v>
      </c>
      <c r="AK4">
        <v>0</v>
      </c>
      <c r="AM4" t="s">
        <v>2</v>
      </c>
      <c r="AN4">
        <f>SUMPRODUCT(Table1[Selected],Table1[Cost])</f>
        <v>44.599999999999994</v>
      </c>
      <c r="AO4">
        <v>45</v>
      </c>
    </row>
    <row r="5" spans="1:42" hidden="1" x14ac:dyDescent="0.2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8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10.1</v>
      </c>
      <c r="AE5">
        <v>13</v>
      </c>
      <c r="AF5">
        <v>32.217662699899698</v>
      </c>
      <c r="AG5">
        <v>23.3200142675847</v>
      </c>
      <c r="AH5">
        <v>29.162818764924001</v>
      </c>
      <c r="AI5">
        <f>4.00332929248068*1</f>
        <v>4.0033292924806796</v>
      </c>
      <c r="AJ5">
        <v>1</v>
      </c>
      <c r="AK5">
        <v>0</v>
      </c>
    </row>
    <row r="6" spans="1:42" hidden="1" x14ac:dyDescent="0.2">
      <c r="A6" t="s">
        <v>48</v>
      </c>
      <c r="B6" t="s">
        <v>49</v>
      </c>
      <c r="C6" t="s">
        <v>48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8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</v>
      </c>
      <c r="AE6">
        <v>15</v>
      </c>
      <c r="AF6">
        <v>11.73267326732674</v>
      </c>
      <c r="AG6">
        <v>11.31058460409405</v>
      </c>
      <c r="AH6">
        <v>8.5719877918251921</v>
      </c>
      <c r="AI6">
        <f>0.627767760789217*1</f>
        <v>0.62776776078921703</v>
      </c>
      <c r="AJ6">
        <v>1</v>
      </c>
      <c r="AK6">
        <v>0</v>
      </c>
      <c r="AM6" t="s">
        <v>3</v>
      </c>
      <c r="AN6">
        <v>1</v>
      </c>
      <c r="AO6">
        <f>SUMPRODUCT(Table1[Selected],Table1[GKP])</f>
        <v>1</v>
      </c>
      <c r="AP6">
        <v>1</v>
      </c>
    </row>
    <row r="7" spans="1:42" hidden="1" x14ac:dyDescent="0.2">
      <c r="A7" t="s">
        <v>50</v>
      </c>
      <c r="B7" t="s">
        <v>51</v>
      </c>
      <c r="C7" t="s">
        <v>51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9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6.3</v>
      </c>
      <c r="AE7">
        <v>33</v>
      </c>
      <c r="AF7">
        <v>16.05263157894737</v>
      </c>
      <c r="AG7">
        <v>16.59530457837025</v>
      </c>
      <c r="AH7">
        <v>8.4761346659339125</v>
      </c>
      <c r="AI7">
        <f>2.00828297977019*1</f>
        <v>2.0082829797701902</v>
      </c>
      <c r="AJ7">
        <v>1</v>
      </c>
      <c r="AK7">
        <v>0</v>
      </c>
      <c r="AM7" t="s">
        <v>4</v>
      </c>
      <c r="AN7">
        <v>2</v>
      </c>
      <c r="AO7">
        <f>SUMPRODUCT(Table1[Selected],Table1[DEF])</f>
        <v>2</v>
      </c>
      <c r="AP7">
        <v>3</v>
      </c>
    </row>
    <row r="8" spans="1:42" hidden="1" x14ac:dyDescent="0.2">
      <c r="A8" t="s">
        <v>52</v>
      </c>
      <c r="B8" t="s">
        <v>53</v>
      </c>
      <c r="C8" t="s">
        <v>53</v>
      </c>
      <c r="D8" t="s">
        <v>4</v>
      </c>
      <c r="E8">
        <v>0</v>
      </c>
      <c r="F8">
        <v>1</v>
      </c>
      <c r="G8">
        <v>0</v>
      </c>
      <c r="H8">
        <v>0</v>
      </c>
      <c r="I8" t="s">
        <v>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4.7</v>
      </c>
      <c r="AE8">
        <v>41</v>
      </c>
      <c r="AF8">
        <v>13.50676936008127</v>
      </c>
      <c r="AG8">
        <v>15.477773380635311</v>
      </c>
      <c r="AH8">
        <v>13.047322720267109</v>
      </c>
      <c r="AI8">
        <f>3.45731949440616*1</f>
        <v>3.45731949440616</v>
      </c>
      <c r="AJ8">
        <v>1</v>
      </c>
      <c r="AK8">
        <v>0</v>
      </c>
      <c r="AM8" t="s">
        <v>5</v>
      </c>
      <c r="AN8">
        <v>1</v>
      </c>
      <c r="AO8">
        <f>SUMPRODUCT(Table1[Selected],Table1[MID])</f>
        <v>3</v>
      </c>
      <c r="AP8">
        <v>3</v>
      </c>
    </row>
    <row r="9" spans="1:42" hidden="1" x14ac:dyDescent="0.2">
      <c r="A9" t="s">
        <v>54</v>
      </c>
      <c r="B9" t="s">
        <v>55</v>
      </c>
      <c r="C9" t="s">
        <v>56</v>
      </c>
      <c r="D9" t="s">
        <v>3</v>
      </c>
      <c r="E9">
        <v>1</v>
      </c>
      <c r="F9">
        <v>0</v>
      </c>
      <c r="G9">
        <v>0</v>
      </c>
      <c r="H9">
        <v>0</v>
      </c>
      <c r="I9" t="s">
        <v>9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</v>
      </c>
      <c r="AE9">
        <v>52</v>
      </c>
      <c r="AF9">
        <v>16.9375</v>
      </c>
      <c r="AG9">
        <v>18.06329254534954</v>
      </c>
      <c r="AH9">
        <v>7.0313085818942174</v>
      </c>
      <c r="AI9">
        <f>2.7533408260101*1</f>
        <v>2.7533408260101</v>
      </c>
      <c r="AJ9">
        <v>1</v>
      </c>
      <c r="AK9">
        <v>0</v>
      </c>
      <c r="AM9" t="s">
        <v>6</v>
      </c>
      <c r="AN9">
        <v>1</v>
      </c>
      <c r="AO9">
        <f>SUMPRODUCT(Table1[Selected],Table1[FWD])</f>
        <v>1</v>
      </c>
      <c r="AP9">
        <v>3</v>
      </c>
    </row>
    <row r="10" spans="1:42" hidden="1" x14ac:dyDescent="0.2">
      <c r="A10" t="s">
        <v>57</v>
      </c>
      <c r="B10" t="s">
        <v>58</v>
      </c>
      <c r="C10" t="s">
        <v>58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9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5.4</v>
      </c>
      <c r="AE10">
        <v>58</v>
      </c>
      <c r="AF10">
        <v>13.87387387387388</v>
      </c>
      <c r="AG10">
        <v>13.67797007608447</v>
      </c>
      <c r="AH10">
        <v>9.6984280703315218</v>
      </c>
      <c r="AI10">
        <f>1.48899977398114*1</f>
        <v>1.48899977398114</v>
      </c>
      <c r="AJ10">
        <v>1</v>
      </c>
      <c r="AK10">
        <v>0</v>
      </c>
      <c r="AN10">
        <v>7</v>
      </c>
      <c r="AO10">
        <f>SUM(AO6:AO9)</f>
        <v>7</v>
      </c>
      <c r="AP10">
        <v>7</v>
      </c>
    </row>
    <row r="11" spans="1:42" x14ac:dyDescent="0.2">
      <c r="A11" t="s">
        <v>86</v>
      </c>
      <c r="B11" t="s">
        <v>87</v>
      </c>
      <c r="C11" t="s">
        <v>87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103</v>
      </c>
      <c r="AF11">
        <v>24.77621042808298</v>
      </c>
      <c r="AG11">
        <v>7.7125440713055049</v>
      </c>
      <c r="AH11">
        <v>19.129230769230769</v>
      </c>
      <c r="AI11">
        <f>6.26857060398652*1</f>
        <v>6.2685706039865199</v>
      </c>
      <c r="AJ11">
        <v>1</v>
      </c>
      <c r="AK11">
        <v>1</v>
      </c>
    </row>
    <row r="12" spans="1:42" hidden="1" x14ac:dyDescent="0.2">
      <c r="A12" t="s">
        <v>61</v>
      </c>
      <c r="B12" t="s">
        <v>62</v>
      </c>
      <c r="C12" t="s">
        <v>62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5.5</v>
      </c>
      <c r="AE12">
        <v>62</v>
      </c>
      <c r="AF12">
        <v>14.228102970784819</v>
      </c>
      <c r="AG12">
        <v>16.46175585763028</v>
      </c>
      <c r="AH12">
        <v>8.0573276565644409</v>
      </c>
      <c r="AI12">
        <f>1.13785875449132*1</f>
        <v>1.1378587544913199</v>
      </c>
      <c r="AJ12">
        <v>1</v>
      </c>
      <c r="AK12">
        <v>0</v>
      </c>
    </row>
    <row r="13" spans="1:42" hidden="1" x14ac:dyDescent="0.2">
      <c r="A13" t="s">
        <v>63</v>
      </c>
      <c r="B13" t="s">
        <v>64</v>
      </c>
      <c r="C13" t="s">
        <v>64</v>
      </c>
      <c r="D13" t="s">
        <v>6</v>
      </c>
      <c r="E13">
        <v>0</v>
      </c>
      <c r="F13">
        <v>0</v>
      </c>
      <c r="G13">
        <v>0</v>
      </c>
      <c r="H13">
        <v>1</v>
      </c>
      <c r="I13" t="s">
        <v>9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9</v>
      </c>
      <c r="AE13">
        <v>63</v>
      </c>
      <c r="AF13">
        <v>23.973509933774839</v>
      </c>
      <c r="AG13">
        <v>22.902683864451301</v>
      </c>
      <c r="AH13">
        <v>12.11542154158486</v>
      </c>
      <c r="AI13">
        <f>4.39050562277386*1</f>
        <v>4.3905056227738601</v>
      </c>
      <c r="AJ13">
        <v>1</v>
      </c>
      <c r="AK13">
        <v>0</v>
      </c>
    </row>
    <row r="14" spans="1:42" hidden="1" x14ac:dyDescent="0.2">
      <c r="A14" t="s">
        <v>65</v>
      </c>
      <c r="B14" t="s">
        <v>66</v>
      </c>
      <c r="C14" t="s">
        <v>66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4.9000000000000004</v>
      </c>
      <c r="AE14">
        <v>74</v>
      </c>
      <c r="AF14">
        <v>10.90809213175671</v>
      </c>
      <c r="AG14">
        <v>8.1167644362333693</v>
      </c>
      <c r="AH14">
        <v>9.1772952575165583</v>
      </c>
      <c r="AI14">
        <f>1.57952481542527*1</f>
        <v>1.5795248154252699</v>
      </c>
      <c r="AJ14">
        <v>1</v>
      </c>
      <c r="AK14">
        <v>0</v>
      </c>
    </row>
    <row r="15" spans="1:42" hidden="1" x14ac:dyDescent="0.2">
      <c r="A15" t="s">
        <v>67</v>
      </c>
      <c r="B15" t="s">
        <v>68</v>
      </c>
      <c r="C15" t="s">
        <v>68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75</v>
      </c>
      <c r="AF15">
        <v>13.64558298899775</v>
      </c>
      <c r="AG15">
        <v>6.7246500745293281</v>
      </c>
      <c r="AH15">
        <v>20.827175933441559</v>
      </c>
      <c r="AI15">
        <f>3.36784901599977*1</f>
        <v>3.36784901599977</v>
      </c>
      <c r="AJ15">
        <v>1</v>
      </c>
      <c r="AK15">
        <v>0</v>
      </c>
    </row>
    <row r="16" spans="1:42" hidden="1" x14ac:dyDescent="0.2">
      <c r="A16" t="s">
        <v>69</v>
      </c>
      <c r="B16" t="s">
        <v>70</v>
      </c>
      <c r="C16" t="s">
        <v>70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4.4000000000000004</v>
      </c>
      <c r="AE16">
        <v>81</v>
      </c>
      <c r="AF16">
        <v>11.184210526315789</v>
      </c>
      <c r="AG16">
        <v>9.2379456572353806</v>
      </c>
      <c r="AH16">
        <v>28.607568287513139</v>
      </c>
      <c r="AI16">
        <f>2.91566353333577*1</f>
        <v>2.9156635333357701</v>
      </c>
      <c r="AJ16">
        <v>1</v>
      </c>
      <c r="AK16">
        <v>0</v>
      </c>
    </row>
    <row r="17" spans="1:37" hidden="1" x14ac:dyDescent="0.2">
      <c r="A17" t="s">
        <v>71</v>
      </c>
      <c r="B17" t="s">
        <v>72</v>
      </c>
      <c r="C17" t="s">
        <v>72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82</v>
      </c>
      <c r="AF17">
        <v>15.83333333333333</v>
      </c>
      <c r="AG17">
        <v>17.70492102410125</v>
      </c>
      <c r="AH17">
        <v>26.55</v>
      </c>
      <c r="AI17">
        <f>1.92697368042841*1</f>
        <v>1.9269736804284101</v>
      </c>
      <c r="AJ17">
        <v>1</v>
      </c>
      <c r="AK17">
        <v>0</v>
      </c>
    </row>
    <row r="18" spans="1:37" hidden="1" x14ac:dyDescent="0.2">
      <c r="A18" t="s">
        <v>73</v>
      </c>
      <c r="B18" t="s">
        <v>74</v>
      </c>
      <c r="C18" t="s">
        <v>75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</v>
      </c>
      <c r="AE18">
        <v>84</v>
      </c>
      <c r="AF18">
        <v>11.455841266899901</v>
      </c>
      <c r="AG18">
        <v>8.8046517833500371</v>
      </c>
      <c r="AH18">
        <v>6.0909090909090917</v>
      </c>
      <c r="AI18">
        <f>2.27626256851335*1</f>
        <v>2.2762625685133502</v>
      </c>
      <c r="AJ18">
        <v>1</v>
      </c>
      <c r="AK18">
        <v>0</v>
      </c>
    </row>
    <row r="19" spans="1:37" hidden="1" x14ac:dyDescent="0.2">
      <c r="A19" t="s">
        <v>76</v>
      </c>
      <c r="B19" t="s">
        <v>77</v>
      </c>
      <c r="C19" t="s">
        <v>77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5.7</v>
      </c>
      <c r="AE19">
        <v>88</v>
      </c>
      <c r="AF19">
        <v>16.05769230769231</v>
      </c>
      <c r="AG19">
        <v>10.85714501079403</v>
      </c>
      <c r="AH19">
        <v>34.831464646464653</v>
      </c>
      <c r="AI19">
        <f>1.79265637435179*1</f>
        <v>1.79265637435179</v>
      </c>
      <c r="AJ19">
        <v>1</v>
      </c>
      <c r="AK19">
        <v>0</v>
      </c>
    </row>
    <row r="20" spans="1:37" hidden="1" x14ac:dyDescent="0.2">
      <c r="A20" t="s">
        <v>78</v>
      </c>
      <c r="B20" t="s">
        <v>79</v>
      </c>
      <c r="C20" t="s">
        <v>79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4.8</v>
      </c>
      <c r="AE20">
        <v>89</v>
      </c>
      <c r="AF20">
        <v>12.732081185849401</v>
      </c>
      <c r="AG20">
        <v>13.0890553170284</v>
      </c>
      <c r="AH20">
        <v>15.945244226484689</v>
      </c>
      <c r="AI20">
        <f>0.759742954708534*1</f>
        <v>0.75974295470853404</v>
      </c>
      <c r="AJ20">
        <v>1</v>
      </c>
      <c r="AK20">
        <v>0</v>
      </c>
    </row>
    <row r="21" spans="1:37" hidden="1" x14ac:dyDescent="0.2">
      <c r="A21" t="s">
        <v>80</v>
      </c>
      <c r="B21" t="s">
        <v>81</v>
      </c>
      <c r="C21" t="s">
        <v>81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5.5</v>
      </c>
      <c r="AE21">
        <v>92</v>
      </c>
      <c r="AF21">
        <v>16.693548387096769</v>
      </c>
      <c r="AG21">
        <v>20.146206493183708</v>
      </c>
      <c r="AH21">
        <v>16.370588235294122</v>
      </c>
      <c r="AI21">
        <f>1.74717856674913*1</f>
        <v>1.74717856674913</v>
      </c>
      <c r="AJ21">
        <v>1</v>
      </c>
      <c r="AK21">
        <v>0</v>
      </c>
    </row>
    <row r="22" spans="1:37" hidden="1" x14ac:dyDescent="0.2">
      <c r="A22" t="s">
        <v>82</v>
      </c>
      <c r="B22" t="s">
        <v>83</v>
      </c>
      <c r="C22" t="s">
        <v>83</v>
      </c>
      <c r="D22" t="s">
        <v>4</v>
      </c>
      <c r="E22">
        <v>0</v>
      </c>
      <c r="F22">
        <v>1</v>
      </c>
      <c r="G22">
        <v>0</v>
      </c>
      <c r="H22">
        <v>0</v>
      </c>
      <c r="I22" t="s">
        <v>10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4.4000000000000004</v>
      </c>
      <c r="AE22">
        <v>94</v>
      </c>
      <c r="AF22">
        <v>10.98039215686274</v>
      </c>
      <c r="AG22">
        <v>9.718604938465834</v>
      </c>
      <c r="AH22">
        <v>11.435302125851971</v>
      </c>
      <c r="AI22">
        <f>1.25521964027596*1</f>
        <v>1.2552196402759599</v>
      </c>
      <c r="AJ22">
        <v>1</v>
      </c>
      <c r="AK22">
        <v>0</v>
      </c>
    </row>
    <row r="23" spans="1:37" hidden="1" x14ac:dyDescent="0.2">
      <c r="A23" t="s">
        <v>84</v>
      </c>
      <c r="B23" t="s">
        <v>85</v>
      </c>
      <c r="C23" t="s">
        <v>85</v>
      </c>
      <c r="D23" t="s">
        <v>4</v>
      </c>
      <c r="E23">
        <v>0</v>
      </c>
      <c r="F23">
        <v>1</v>
      </c>
      <c r="G23">
        <v>0</v>
      </c>
      <c r="H23">
        <v>0</v>
      </c>
      <c r="I23" t="s">
        <v>11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</v>
      </c>
      <c r="AE23">
        <v>102</v>
      </c>
      <c r="AF23">
        <v>12.38372093023257</v>
      </c>
      <c r="AG23">
        <v>11.359654462600661</v>
      </c>
      <c r="AH23">
        <v>7.8110965362557376</v>
      </c>
      <c r="AI23">
        <f>2.0840304133923*1</f>
        <v>2.0840304133923002</v>
      </c>
      <c r="AJ23">
        <v>1</v>
      </c>
      <c r="AK23">
        <v>0</v>
      </c>
    </row>
    <row r="24" spans="1:37" x14ac:dyDescent="0.2">
      <c r="A24" t="s">
        <v>293</v>
      </c>
      <c r="B24" t="s">
        <v>294</v>
      </c>
      <c r="C24" t="s">
        <v>294</v>
      </c>
      <c r="D24" t="s">
        <v>3</v>
      </c>
      <c r="E24">
        <v>1</v>
      </c>
      <c r="F24">
        <v>0</v>
      </c>
      <c r="G24">
        <v>0</v>
      </c>
      <c r="H24">
        <v>0</v>
      </c>
      <c r="I24" t="s">
        <v>23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4.7</v>
      </c>
      <c r="AE24">
        <v>527</v>
      </c>
      <c r="AF24">
        <v>15.555555555555561</v>
      </c>
      <c r="AG24">
        <v>15.871156157715451</v>
      </c>
      <c r="AH24">
        <v>28.883741306443369</v>
      </c>
      <c r="AI24">
        <f>6.19545142626407*1</f>
        <v>6.1954514262640696</v>
      </c>
      <c r="AJ24">
        <v>1</v>
      </c>
      <c r="AK24">
        <v>1</v>
      </c>
    </row>
    <row r="25" spans="1:37" hidden="1" x14ac:dyDescent="0.2">
      <c r="A25" t="s">
        <v>88</v>
      </c>
      <c r="B25" t="s">
        <v>89</v>
      </c>
      <c r="C25" t="s">
        <v>89</v>
      </c>
      <c r="D25" t="s">
        <v>3</v>
      </c>
      <c r="E25">
        <v>1</v>
      </c>
      <c r="F25">
        <v>0</v>
      </c>
      <c r="G25">
        <v>0</v>
      </c>
      <c r="H25">
        <v>0</v>
      </c>
      <c r="I25" t="s">
        <v>11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</v>
      </c>
      <c r="AE25">
        <v>105</v>
      </c>
      <c r="AF25">
        <v>15.63829787234042</v>
      </c>
      <c r="AG25">
        <v>16.47911749077722</v>
      </c>
      <c r="AH25">
        <v>17.600000000000001</v>
      </c>
      <c r="AI25">
        <f>1.24034967722909*1</f>
        <v>1.2403496772290901</v>
      </c>
      <c r="AJ25">
        <v>1</v>
      </c>
      <c r="AK25">
        <v>0</v>
      </c>
    </row>
    <row r="26" spans="1:37" hidden="1" x14ac:dyDescent="0.2">
      <c r="A26" t="s">
        <v>90</v>
      </c>
      <c r="B26" t="s">
        <v>91</v>
      </c>
      <c r="C26" t="s">
        <v>91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4.9000000000000004</v>
      </c>
      <c r="AE26">
        <v>108</v>
      </c>
      <c r="AF26">
        <v>13.46846846846848</v>
      </c>
      <c r="AG26">
        <v>10.342563897346009</v>
      </c>
      <c r="AH26">
        <v>18.385539619068631</v>
      </c>
      <c r="AI26">
        <f>2.79395529866654*1</f>
        <v>2.7939552986665399</v>
      </c>
      <c r="AJ26">
        <v>1</v>
      </c>
      <c r="AK26">
        <v>0</v>
      </c>
    </row>
    <row r="27" spans="1:37" hidden="1" x14ac:dyDescent="0.2">
      <c r="A27" t="s">
        <v>92</v>
      </c>
      <c r="B27" t="s">
        <v>93</v>
      </c>
      <c r="C27" t="s">
        <v>93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112</v>
      </c>
      <c r="AF27">
        <v>11.5</v>
      </c>
      <c r="AG27">
        <v>9.394220283074862</v>
      </c>
      <c r="AH27">
        <v>21.63333333333334</v>
      </c>
      <c r="AI27">
        <f>2.26997191046851*1</f>
        <v>2.2699719104685099</v>
      </c>
      <c r="AJ27">
        <v>1</v>
      </c>
      <c r="AK27">
        <v>0</v>
      </c>
    </row>
    <row r="28" spans="1:37" hidden="1" x14ac:dyDescent="0.2">
      <c r="A28" t="s">
        <v>334</v>
      </c>
      <c r="B28" t="s">
        <v>335</v>
      </c>
      <c r="C28" t="s">
        <v>336</v>
      </c>
      <c r="D28" t="s">
        <v>6</v>
      </c>
      <c r="E28">
        <v>0</v>
      </c>
      <c r="F28">
        <v>0</v>
      </c>
      <c r="G28">
        <v>0</v>
      </c>
      <c r="H28">
        <v>1</v>
      </c>
      <c r="I28" t="s">
        <v>27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6.8</v>
      </c>
      <c r="AE28">
        <v>648</v>
      </c>
      <c r="AF28">
        <v>34.892840270943452</v>
      </c>
      <c r="AG28">
        <v>16.049524595008851</v>
      </c>
      <c r="AH28">
        <v>45.096644337032842</v>
      </c>
      <c r="AI28">
        <f>5.49126662153417*1</f>
        <v>5.4912666215341703</v>
      </c>
      <c r="AJ28">
        <v>1</v>
      </c>
      <c r="AK28">
        <v>0</v>
      </c>
    </row>
    <row r="29" spans="1:37" hidden="1" x14ac:dyDescent="0.2">
      <c r="A29" t="s">
        <v>96</v>
      </c>
      <c r="B29" t="s">
        <v>97</v>
      </c>
      <c r="C29" t="s">
        <v>97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4.8</v>
      </c>
      <c r="AE29">
        <v>115</v>
      </c>
      <c r="AF29">
        <v>14.184782608695659</v>
      </c>
      <c r="AG29">
        <v>16.027125666138769</v>
      </c>
      <c r="AH29">
        <v>11.412131258535769</v>
      </c>
      <c r="AI29">
        <f>2.10670764082192*1</f>
        <v>2.1067076408219201</v>
      </c>
      <c r="AJ29">
        <v>1</v>
      </c>
      <c r="AK29">
        <v>0</v>
      </c>
    </row>
    <row r="30" spans="1:37" hidden="1" x14ac:dyDescent="0.2">
      <c r="A30" t="s">
        <v>98</v>
      </c>
      <c r="B30" t="s">
        <v>99</v>
      </c>
      <c r="C30" t="s">
        <v>99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118</v>
      </c>
      <c r="AF30">
        <v>14.79591836734693</v>
      </c>
      <c r="AG30">
        <v>16.092820934912179</v>
      </c>
      <c r="AH30">
        <v>7.7424022059213868</v>
      </c>
      <c r="AI30">
        <f>1.92884503380978*1</f>
        <v>1.92884503380978</v>
      </c>
      <c r="AJ30">
        <v>1</v>
      </c>
      <c r="AK30">
        <v>0</v>
      </c>
    </row>
    <row r="31" spans="1:37" hidden="1" x14ac:dyDescent="0.2">
      <c r="A31" t="s">
        <v>262</v>
      </c>
      <c r="B31" t="s">
        <v>263</v>
      </c>
      <c r="C31" t="s">
        <v>263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22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6.3</v>
      </c>
      <c r="AE31">
        <v>474</v>
      </c>
      <c r="AF31">
        <v>19.599055763807261</v>
      </c>
      <c r="AG31">
        <v>23.246468308491</v>
      </c>
      <c r="AH31">
        <v>25.02759829254769</v>
      </c>
      <c r="AI31">
        <f>4.41641877028421*1</f>
        <v>4.4164187702842099</v>
      </c>
      <c r="AJ31">
        <v>1</v>
      </c>
      <c r="AK31">
        <v>0</v>
      </c>
    </row>
    <row r="32" spans="1:37" hidden="1" x14ac:dyDescent="0.2">
      <c r="A32" t="s">
        <v>102</v>
      </c>
      <c r="B32" t="s">
        <v>103</v>
      </c>
      <c r="C32" t="s">
        <v>103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12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</v>
      </c>
      <c r="AE32">
        <v>136</v>
      </c>
      <c r="AF32">
        <v>8.7142857142857117</v>
      </c>
      <c r="AG32">
        <v>6.332436220755473</v>
      </c>
      <c r="AH32">
        <v>15.93408168039775</v>
      </c>
      <c r="AI32">
        <f>2.73796693554955*1</f>
        <v>2.73796693554955</v>
      </c>
      <c r="AJ32">
        <v>1</v>
      </c>
      <c r="AK32">
        <v>0</v>
      </c>
    </row>
    <row r="33" spans="1:37" hidden="1" x14ac:dyDescent="0.2">
      <c r="A33" t="s">
        <v>67</v>
      </c>
      <c r="B33" t="s">
        <v>104</v>
      </c>
      <c r="C33" t="s">
        <v>104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12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140</v>
      </c>
      <c r="AF33">
        <v>15.725</v>
      </c>
      <c r="AG33">
        <v>12.83096084195439</v>
      </c>
      <c r="AH33">
        <v>8.0921820737093704</v>
      </c>
      <c r="AI33">
        <f>1.55255327017674*1</f>
        <v>1.5525532701767399</v>
      </c>
      <c r="AJ33">
        <v>1</v>
      </c>
      <c r="AK33">
        <v>0</v>
      </c>
    </row>
    <row r="34" spans="1:37" hidden="1" x14ac:dyDescent="0.2">
      <c r="A34" t="s">
        <v>105</v>
      </c>
      <c r="B34" t="s">
        <v>106</v>
      </c>
      <c r="C34" t="s">
        <v>106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12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165</v>
      </c>
      <c r="AF34">
        <v>13.97274048975831</v>
      </c>
      <c r="AG34">
        <v>13.744214655539229</v>
      </c>
      <c r="AH34">
        <v>6.4214282688856201</v>
      </c>
      <c r="AI34">
        <f>0.846159605709933*1</f>
        <v>0.84615960570993298</v>
      </c>
      <c r="AJ34">
        <v>1</v>
      </c>
      <c r="AK34">
        <v>0</v>
      </c>
    </row>
    <row r="35" spans="1:37" hidden="1" x14ac:dyDescent="0.2">
      <c r="A35" t="s">
        <v>107</v>
      </c>
      <c r="B35" t="s">
        <v>108</v>
      </c>
      <c r="C35" t="s">
        <v>108</v>
      </c>
      <c r="D35" t="s">
        <v>3</v>
      </c>
      <c r="E35">
        <v>1</v>
      </c>
      <c r="F35">
        <v>0</v>
      </c>
      <c r="G35">
        <v>0</v>
      </c>
      <c r="H35">
        <v>0</v>
      </c>
      <c r="I35" t="s">
        <v>12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</v>
      </c>
      <c r="AE35">
        <v>166</v>
      </c>
      <c r="AF35">
        <v>15.68965517241379</v>
      </c>
      <c r="AG35">
        <v>21.435840741411671</v>
      </c>
      <c r="AH35">
        <v>13.96666666666667</v>
      </c>
      <c r="AI35">
        <f>2.44580532747235*1</f>
        <v>2.4458053274723501</v>
      </c>
      <c r="AJ35">
        <v>1</v>
      </c>
      <c r="AK35">
        <v>0</v>
      </c>
    </row>
    <row r="36" spans="1:37" hidden="1" x14ac:dyDescent="0.2">
      <c r="A36" t="s">
        <v>109</v>
      </c>
      <c r="B36" t="s">
        <v>110</v>
      </c>
      <c r="C36" t="s">
        <v>110</v>
      </c>
      <c r="D36" t="s">
        <v>6</v>
      </c>
      <c r="E36">
        <v>0</v>
      </c>
      <c r="F36">
        <v>0</v>
      </c>
      <c r="G36">
        <v>0</v>
      </c>
      <c r="H36">
        <v>1</v>
      </c>
      <c r="I36" t="s">
        <v>12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</v>
      </c>
      <c r="AE36">
        <v>168</v>
      </c>
      <c r="AF36">
        <v>15.8234583238666</v>
      </c>
      <c r="AG36">
        <v>13.799028974970099</v>
      </c>
      <c r="AH36">
        <v>17.489642877503151</v>
      </c>
      <c r="AI36">
        <f>2.3048723978041*1</f>
        <v>2.3048723978040999</v>
      </c>
      <c r="AJ36">
        <v>1</v>
      </c>
      <c r="AK36">
        <v>0</v>
      </c>
    </row>
    <row r="37" spans="1:37" hidden="1" x14ac:dyDescent="0.2">
      <c r="A37" t="s">
        <v>111</v>
      </c>
      <c r="B37" t="s">
        <v>112</v>
      </c>
      <c r="C37" t="s">
        <v>111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12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5.6</v>
      </c>
      <c r="AE37">
        <v>174</v>
      </c>
      <c r="AF37">
        <v>0</v>
      </c>
      <c r="AG37">
        <v>0</v>
      </c>
      <c r="AH37">
        <v>0</v>
      </c>
      <c r="AI37">
        <f>0*1</f>
        <v>0</v>
      </c>
      <c r="AJ37">
        <v>1</v>
      </c>
      <c r="AK37">
        <v>0</v>
      </c>
    </row>
    <row r="38" spans="1:37" hidden="1" x14ac:dyDescent="0.2">
      <c r="A38" t="s">
        <v>113</v>
      </c>
      <c r="B38" t="s">
        <v>114</v>
      </c>
      <c r="C38" t="s">
        <v>115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13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4.9000000000000004</v>
      </c>
      <c r="AE38">
        <v>184</v>
      </c>
      <c r="AF38">
        <v>13.716812976418989</v>
      </c>
      <c r="AG38">
        <v>7.9448107091092917</v>
      </c>
      <c r="AH38">
        <v>26.63302504837592</v>
      </c>
      <c r="AI38">
        <f>3.40123469900039*1</f>
        <v>3.4012346990003901</v>
      </c>
      <c r="AJ38">
        <v>1</v>
      </c>
      <c r="AK38">
        <v>0</v>
      </c>
    </row>
    <row r="39" spans="1:37" hidden="1" x14ac:dyDescent="0.2">
      <c r="A39" t="s">
        <v>116</v>
      </c>
      <c r="B39" t="s">
        <v>117</v>
      </c>
      <c r="C39" t="s">
        <v>117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13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6.4</v>
      </c>
      <c r="AE39">
        <v>203</v>
      </c>
      <c r="AF39">
        <v>14.62293757056665</v>
      </c>
      <c r="AG39">
        <v>23.675891514433559</v>
      </c>
      <c r="AH39">
        <v>20.16</v>
      </c>
      <c r="AI39">
        <f>1.44448302270407*1</f>
        <v>1.4444830227040699</v>
      </c>
      <c r="AJ39">
        <v>1</v>
      </c>
      <c r="AK39">
        <v>0</v>
      </c>
    </row>
    <row r="40" spans="1:37" hidden="1" x14ac:dyDescent="0.2">
      <c r="A40" t="s">
        <v>118</v>
      </c>
      <c r="B40" t="s">
        <v>119</v>
      </c>
      <c r="C40" t="s">
        <v>120</v>
      </c>
      <c r="D40" t="s">
        <v>6</v>
      </c>
      <c r="E40">
        <v>0</v>
      </c>
      <c r="F40">
        <v>0</v>
      </c>
      <c r="G40">
        <v>0</v>
      </c>
      <c r="H40">
        <v>1</v>
      </c>
      <c r="I40" t="s">
        <v>13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7.9</v>
      </c>
      <c r="AE40">
        <v>206</v>
      </c>
      <c r="AF40">
        <v>22.15909090909091</v>
      </c>
      <c r="AG40">
        <v>16.72833128840055</v>
      </c>
      <c r="AH40">
        <v>32.086463055074127</v>
      </c>
      <c r="AI40">
        <f>1.9402483248363*1</f>
        <v>1.9402483248363001</v>
      </c>
      <c r="AJ40">
        <v>1</v>
      </c>
      <c r="AK40">
        <v>0</v>
      </c>
    </row>
    <row r="41" spans="1:37" hidden="1" x14ac:dyDescent="0.2">
      <c r="A41" t="s">
        <v>259</v>
      </c>
      <c r="B41" t="s">
        <v>260</v>
      </c>
      <c r="C41" t="s">
        <v>260</v>
      </c>
      <c r="D41" t="s">
        <v>3</v>
      </c>
      <c r="E41">
        <v>1</v>
      </c>
      <c r="F41">
        <v>0</v>
      </c>
      <c r="G41">
        <v>0</v>
      </c>
      <c r="H41">
        <v>0</v>
      </c>
      <c r="I41" t="s">
        <v>21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5.0999999999999996</v>
      </c>
      <c r="AE41">
        <v>458</v>
      </c>
      <c r="AF41">
        <v>19.062500000000011</v>
      </c>
      <c r="AG41">
        <v>14.17164524338062</v>
      </c>
      <c r="AH41">
        <v>26.933821377031801</v>
      </c>
      <c r="AI41">
        <f>4.10354709077779*1</f>
        <v>4.1035470907777896</v>
      </c>
      <c r="AJ41">
        <v>1</v>
      </c>
      <c r="AK41">
        <v>0</v>
      </c>
    </row>
    <row r="42" spans="1:37" hidden="1" x14ac:dyDescent="0.2">
      <c r="A42" t="s">
        <v>123</v>
      </c>
      <c r="B42" t="s">
        <v>124</v>
      </c>
      <c r="C42" t="s">
        <v>124</v>
      </c>
      <c r="D42" t="s">
        <v>3</v>
      </c>
      <c r="E42">
        <v>1</v>
      </c>
      <c r="F42">
        <v>0</v>
      </c>
      <c r="G42">
        <v>0</v>
      </c>
      <c r="H42">
        <v>0</v>
      </c>
      <c r="I42" t="s">
        <v>13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4.7</v>
      </c>
      <c r="AE42">
        <v>211</v>
      </c>
      <c r="AF42">
        <v>19.33154035697078</v>
      </c>
      <c r="AG42">
        <v>17.96305736768603</v>
      </c>
      <c r="AH42">
        <v>11.477503482925361</v>
      </c>
      <c r="AI42">
        <f>4.24181736302099*1</f>
        <v>4.2418173630209903</v>
      </c>
      <c r="AJ42">
        <v>1</v>
      </c>
      <c r="AK42">
        <v>0</v>
      </c>
    </row>
    <row r="43" spans="1:37" hidden="1" x14ac:dyDescent="0.2">
      <c r="A43" t="s">
        <v>125</v>
      </c>
      <c r="B43" t="s">
        <v>126</v>
      </c>
      <c r="C43" t="s">
        <v>127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13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6.2</v>
      </c>
      <c r="AE43">
        <v>215</v>
      </c>
      <c r="AF43">
        <v>16.875429235767001</v>
      </c>
      <c r="AG43">
        <v>12.298191848995501</v>
      </c>
      <c r="AH43">
        <v>27.74523802854252</v>
      </c>
      <c r="AI43">
        <f>2.74465887018438*1</f>
        <v>2.7446588701843799</v>
      </c>
      <c r="AJ43">
        <v>1</v>
      </c>
      <c r="AK43">
        <v>0</v>
      </c>
    </row>
    <row r="44" spans="1:37" hidden="1" x14ac:dyDescent="0.2">
      <c r="A44" t="s">
        <v>128</v>
      </c>
      <c r="B44" t="s">
        <v>129</v>
      </c>
      <c r="C44" t="s">
        <v>129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6.6</v>
      </c>
      <c r="AE44">
        <v>227</v>
      </c>
      <c r="AF44">
        <v>19.565217391304341</v>
      </c>
      <c r="AG44">
        <v>15.69410246449732</v>
      </c>
      <c r="AH44">
        <v>16.98395160991663</v>
      </c>
      <c r="AI44">
        <f>0.663641554664834*1</f>
        <v>0.66364155466483399</v>
      </c>
      <c r="AJ44">
        <v>1</v>
      </c>
      <c r="AK44">
        <v>0</v>
      </c>
    </row>
    <row r="45" spans="1:37" hidden="1" x14ac:dyDescent="0.2">
      <c r="A45" t="s">
        <v>130</v>
      </c>
      <c r="B45" t="s">
        <v>131</v>
      </c>
      <c r="C45" t="s">
        <v>131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</v>
      </c>
      <c r="AE45">
        <v>228</v>
      </c>
      <c r="AF45">
        <v>14.666666666666661</v>
      </c>
      <c r="AG45">
        <v>16.29717765329206</v>
      </c>
      <c r="AH45">
        <v>18.72041364728862</v>
      </c>
      <c r="AI45">
        <f>3.37578543697364*1</f>
        <v>3.37578543697364</v>
      </c>
      <c r="AJ45">
        <v>1</v>
      </c>
      <c r="AK45">
        <v>0</v>
      </c>
    </row>
    <row r="46" spans="1:37" hidden="1" x14ac:dyDescent="0.2">
      <c r="A46" t="s">
        <v>132</v>
      </c>
      <c r="B46" t="s">
        <v>133</v>
      </c>
      <c r="C46" t="s">
        <v>133</v>
      </c>
      <c r="D46" t="s">
        <v>3</v>
      </c>
      <c r="E46">
        <v>1</v>
      </c>
      <c r="F46">
        <v>0</v>
      </c>
      <c r="G46">
        <v>0</v>
      </c>
      <c r="H46">
        <v>0</v>
      </c>
      <c r="I46" t="s">
        <v>14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4.4000000000000004</v>
      </c>
      <c r="AE46">
        <v>229</v>
      </c>
      <c r="AF46">
        <v>19.193548387096769</v>
      </c>
      <c r="AG46">
        <v>21.680028262016759</v>
      </c>
      <c r="AH46">
        <v>14.754062023272761</v>
      </c>
      <c r="AI46">
        <f>3.19978981778622*1</f>
        <v>3.1997898177862201</v>
      </c>
      <c r="AJ46">
        <v>1</v>
      </c>
      <c r="AK46">
        <v>0</v>
      </c>
    </row>
    <row r="47" spans="1:37" hidden="1" x14ac:dyDescent="0.2">
      <c r="A47" t="s">
        <v>134</v>
      </c>
      <c r="B47" t="s">
        <v>135</v>
      </c>
      <c r="C47" t="s">
        <v>135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7.3</v>
      </c>
      <c r="AE47">
        <v>234</v>
      </c>
      <c r="AF47">
        <v>21.2641184223789</v>
      </c>
      <c r="AG47">
        <v>10.991223723087259</v>
      </c>
      <c r="AH47">
        <v>10.410828806649871</v>
      </c>
      <c r="AI47">
        <f>1.50169581025507*1</f>
        <v>1.5016958102550699</v>
      </c>
      <c r="AJ47">
        <v>1</v>
      </c>
      <c r="AK47">
        <v>0</v>
      </c>
    </row>
    <row r="48" spans="1:37" hidden="1" x14ac:dyDescent="0.2">
      <c r="A48" t="s">
        <v>136</v>
      </c>
      <c r="B48" t="s">
        <v>137</v>
      </c>
      <c r="C48" t="s">
        <v>137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4.9000000000000004</v>
      </c>
      <c r="AE48">
        <v>237</v>
      </c>
      <c r="AF48">
        <v>13.80397066979371</v>
      </c>
      <c r="AG48">
        <v>14.13182557127603</v>
      </c>
      <c r="AH48">
        <v>14.612743578594589</v>
      </c>
      <c r="AI48">
        <f>2.19052235898427*1</f>
        <v>2.1905223589842699</v>
      </c>
      <c r="AJ48">
        <v>1</v>
      </c>
      <c r="AK48">
        <v>0</v>
      </c>
    </row>
    <row r="49" spans="1:37" hidden="1" x14ac:dyDescent="0.2">
      <c r="A49" t="s">
        <v>138</v>
      </c>
      <c r="B49" t="s">
        <v>139</v>
      </c>
      <c r="C49" t="s">
        <v>139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4.8</v>
      </c>
      <c r="AE49">
        <v>238</v>
      </c>
      <c r="AF49">
        <v>15.38461538461538</v>
      </c>
      <c r="AG49">
        <v>17.784288647712781</v>
      </c>
      <c r="AH49">
        <v>16.842251082251082</v>
      </c>
      <c r="AI49">
        <f>1.28540079860436*1</f>
        <v>1.2854007986043601</v>
      </c>
      <c r="AJ49">
        <v>1</v>
      </c>
      <c r="AK49">
        <v>0</v>
      </c>
    </row>
    <row r="50" spans="1:37" hidden="1" x14ac:dyDescent="0.2">
      <c r="A50" t="s">
        <v>140</v>
      </c>
      <c r="B50" t="s">
        <v>141</v>
      </c>
      <c r="C50" t="s">
        <v>142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5.0999999999999996</v>
      </c>
      <c r="AE50">
        <v>254</v>
      </c>
      <c r="AF50">
        <v>15.6149732620321</v>
      </c>
      <c r="AG50">
        <v>15.191153531050849</v>
      </c>
      <c r="AH50">
        <v>12.301264034718891</v>
      </c>
      <c r="AI50">
        <f>1.23351951740768*1</f>
        <v>1.2335195174076801</v>
      </c>
      <c r="AJ50">
        <v>1</v>
      </c>
      <c r="AK50">
        <v>0</v>
      </c>
    </row>
    <row r="51" spans="1:37" hidden="1" x14ac:dyDescent="0.2">
      <c r="A51" t="s">
        <v>143</v>
      </c>
      <c r="B51" t="s">
        <v>144</v>
      </c>
      <c r="C51" t="s">
        <v>144</v>
      </c>
      <c r="D51" t="s">
        <v>6</v>
      </c>
      <c r="E51">
        <v>0</v>
      </c>
      <c r="F51">
        <v>0</v>
      </c>
      <c r="G51">
        <v>0</v>
      </c>
      <c r="H51">
        <v>1</v>
      </c>
      <c r="I51" t="s">
        <v>15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5.7</v>
      </c>
      <c r="AE51">
        <v>257</v>
      </c>
      <c r="AF51">
        <v>16.86981479654585</v>
      </c>
      <c r="AG51">
        <v>16.514679481193461</v>
      </c>
      <c r="AH51">
        <v>10.034592959948011</v>
      </c>
      <c r="AI51">
        <f>2.72145199237284*1</f>
        <v>2.72145199237284</v>
      </c>
      <c r="AJ51">
        <v>1</v>
      </c>
      <c r="AK51">
        <v>0</v>
      </c>
    </row>
    <row r="52" spans="1:37" hidden="1" x14ac:dyDescent="0.2">
      <c r="A52" t="s">
        <v>145</v>
      </c>
      <c r="B52" t="s">
        <v>146</v>
      </c>
      <c r="C52" t="s">
        <v>146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5.3</v>
      </c>
      <c r="AE52">
        <v>261</v>
      </c>
      <c r="AF52">
        <v>18.28571428571427</v>
      </c>
      <c r="AG52">
        <v>20.971256434100109</v>
      </c>
      <c r="AH52">
        <v>6.0820568955215446</v>
      </c>
      <c r="AI52">
        <f>1.74029521377889*1</f>
        <v>1.7402952137788901</v>
      </c>
      <c r="AJ52">
        <v>1</v>
      </c>
      <c r="AK52">
        <v>0</v>
      </c>
    </row>
    <row r="53" spans="1:37" hidden="1" x14ac:dyDescent="0.2">
      <c r="A53" t="s">
        <v>147</v>
      </c>
      <c r="B53" t="s">
        <v>92</v>
      </c>
      <c r="C53" t="s">
        <v>92</v>
      </c>
      <c r="D53" t="s">
        <v>4</v>
      </c>
      <c r="E53">
        <v>0</v>
      </c>
      <c r="F53">
        <v>1</v>
      </c>
      <c r="G53">
        <v>0</v>
      </c>
      <c r="H53">
        <v>0</v>
      </c>
      <c r="I53" t="s">
        <v>15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4.3</v>
      </c>
      <c r="AE53">
        <v>265</v>
      </c>
      <c r="AF53">
        <v>16.506410256410248</v>
      </c>
      <c r="AG53">
        <v>17.838370429172979</v>
      </c>
      <c r="AH53">
        <v>0</v>
      </c>
      <c r="AI53">
        <f>3.07247658955736*1</f>
        <v>3.0724765895573598</v>
      </c>
      <c r="AJ53">
        <v>1</v>
      </c>
      <c r="AK53">
        <v>0</v>
      </c>
    </row>
    <row r="54" spans="1:37" hidden="1" x14ac:dyDescent="0.2">
      <c r="A54" t="s">
        <v>148</v>
      </c>
      <c r="B54" t="s">
        <v>149</v>
      </c>
      <c r="C54" t="s">
        <v>149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5.7</v>
      </c>
      <c r="AE54">
        <v>267</v>
      </c>
      <c r="AF54">
        <v>15.523809696179089</v>
      </c>
      <c r="AG54">
        <v>15.906767428721871</v>
      </c>
      <c r="AH54">
        <v>12.898397271385051</v>
      </c>
      <c r="AI54">
        <f>3.38168071579879*1</f>
        <v>3.3816807157987898</v>
      </c>
      <c r="AJ54">
        <v>1</v>
      </c>
      <c r="AK54">
        <v>0</v>
      </c>
    </row>
    <row r="55" spans="1:37" hidden="1" x14ac:dyDescent="0.2">
      <c r="A55" t="s">
        <v>150</v>
      </c>
      <c r="B55" t="s">
        <v>151</v>
      </c>
      <c r="C55" t="s">
        <v>151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15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4.3</v>
      </c>
      <c r="AE55">
        <v>268</v>
      </c>
      <c r="AF55">
        <v>14.916775632037769</v>
      </c>
      <c r="AG55">
        <v>16.110832317126039</v>
      </c>
      <c r="AH55">
        <v>19.951120049587349</v>
      </c>
      <c r="AI55">
        <f>1.9367760418546*1</f>
        <v>1.9367760418546001</v>
      </c>
      <c r="AJ55">
        <v>1</v>
      </c>
      <c r="AK55">
        <v>0</v>
      </c>
    </row>
    <row r="56" spans="1:37" hidden="1" x14ac:dyDescent="0.2">
      <c r="A56" t="s">
        <v>152</v>
      </c>
      <c r="B56" t="s">
        <v>153</v>
      </c>
      <c r="C56" t="s">
        <v>153</v>
      </c>
      <c r="D56" t="s">
        <v>3</v>
      </c>
      <c r="E56">
        <v>1</v>
      </c>
      <c r="F56">
        <v>0</v>
      </c>
      <c r="G56">
        <v>0</v>
      </c>
      <c r="H56">
        <v>0</v>
      </c>
      <c r="I56" t="s">
        <v>15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4.9000000000000004</v>
      </c>
      <c r="AE56">
        <v>271</v>
      </c>
      <c r="AF56">
        <v>18.13636363636363</v>
      </c>
      <c r="AG56">
        <v>17.989037340772981</v>
      </c>
      <c r="AH56">
        <v>33.426024897748349</v>
      </c>
      <c r="AI56">
        <f>4.73080109532378*1</f>
        <v>4.7308010953237796</v>
      </c>
      <c r="AJ56">
        <v>1</v>
      </c>
      <c r="AK56">
        <v>0</v>
      </c>
    </row>
    <row r="57" spans="1:37" hidden="1" x14ac:dyDescent="0.2">
      <c r="A57" t="s">
        <v>154</v>
      </c>
      <c r="B57" t="s">
        <v>155</v>
      </c>
      <c r="C57" t="s">
        <v>155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4.8</v>
      </c>
      <c r="AE57">
        <v>272</v>
      </c>
      <c r="AF57">
        <v>14.252394481589249</v>
      </c>
      <c r="AG57">
        <v>13.512229925382179</v>
      </c>
      <c r="AH57">
        <v>19.378653993897601</v>
      </c>
      <c r="AI57">
        <f>3.52816343646059*1</f>
        <v>3.5281634364605901</v>
      </c>
      <c r="AJ57">
        <v>1</v>
      </c>
      <c r="AK57">
        <v>0</v>
      </c>
    </row>
    <row r="58" spans="1:37" hidden="1" x14ac:dyDescent="0.2">
      <c r="A58" t="s">
        <v>156</v>
      </c>
      <c r="B58" t="s">
        <v>157</v>
      </c>
      <c r="C58" t="s">
        <v>157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4.5</v>
      </c>
      <c r="AE58">
        <v>274</v>
      </c>
      <c r="AF58">
        <v>12.461538461538449</v>
      </c>
      <c r="AG58">
        <v>11.684948833203711</v>
      </c>
      <c r="AH58">
        <v>21.06017884305404</v>
      </c>
      <c r="AI58">
        <f>2.43998907788418*1</f>
        <v>2.4399890778841802</v>
      </c>
      <c r="AJ58">
        <v>1</v>
      </c>
      <c r="AK58">
        <v>0</v>
      </c>
    </row>
    <row r="59" spans="1:37" hidden="1" x14ac:dyDescent="0.2">
      <c r="A59" t="s">
        <v>158</v>
      </c>
      <c r="B59" t="s">
        <v>159</v>
      </c>
      <c r="C59" t="s">
        <v>159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283</v>
      </c>
      <c r="AF59">
        <v>9.6825684527328946</v>
      </c>
      <c r="AG59">
        <v>8.8720581741063249</v>
      </c>
      <c r="AH59">
        <v>8.4205345969819625</v>
      </c>
      <c r="AI59">
        <f>1.14896400895363*1</f>
        <v>1.1489640089536299</v>
      </c>
      <c r="AJ59">
        <v>1</v>
      </c>
      <c r="AK59">
        <v>0</v>
      </c>
    </row>
    <row r="60" spans="1:37" hidden="1" x14ac:dyDescent="0.2">
      <c r="A60" t="s">
        <v>160</v>
      </c>
      <c r="B60" t="s">
        <v>161</v>
      </c>
      <c r="C60" t="s">
        <v>161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5.7</v>
      </c>
      <c r="AE60">
        <v>284</v>
      </c>
      <c r="AF60">
        <v>22.94731273014521</v>
      </c>
      <c r="AG60">
        <v>12.438917495690401</v>
      </c>
      <c r="AH60">
        <v>19.200532794472181</v>
      </c>
      <c r="AI60">
        <f>3.52936600080256*1</f>
        <v>3.5293660008025598</v>
      </c>
      <c r="AJ60">
        <v>1</v>
      </c>
      <c r="AK60">
        <v>0</v>
      </c>
    </row>
    <row r="61" spans="1:37" hidden="1" x14ac:dyDescent="0.2">
      <c r="A61" t="s">
        <v>162</v>
      </c>
      <c r="B61" t="s">
        <v>163</v>
      </c>
      <c r="C61" t="s">
        <v>163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16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4.3</v>
      </c>
      <c r="AE61">
        <v>285</v>
      </c>
      <c r="AF61">
        <v>15.25735294117646</v>
      </c>
      <c r="AG61">
        <v>16.11667902719168</v>
      </c>
      <c r="AH61">
        <v>8.61784334696776</v>
      </c>
      <c r="AI61">
        <f>1.5470226974028*1</f>
        <v>1.5470226974028001</v>
      </c>
      <c r="AJ61">
        <v>1</v>
      </c>
      <c r="AK61">
        <v>0</v>
      </c>
    </row>
    <row r="62" spans="1:37" hidden="1" x14ac:dyDescent="0.2">
      <c r="A62" t="s">
        <v>164</v>
      </c>
      <c r="B62" t="s">
        <v>165</v>
      </c>
      <c r="C62" t="s">
        <v>164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</v>
      </c>
      <c r="AE62">
        <v>286</v>
      </c>
      <c r="AF62">
        <v>12.61040900826087</v>
      </c>
      <c r="AG62">
        <v>12.797544771492801</v>
      </c>
      <c r="AH62">
        <v>14.32999531673244</v>
      </c>
      <c r="AI62">
        <f>1.95667415789548*1</f>
        <v>1.95667415789548</v>
      </c>
      <c r="AJ62">
        <v>1</v>
      </c>
      <c r="AK62">
        <v>0</v>
      </c>
    </row>
    <row r="63" spans="1:37" hidden="1" x14ac:dyDescent="0.2">
      <c r="A63" t="s">
        <v>166</v>
      </c>
      <c r="B63" t="s">
        <v>167</v>
      </c>
      <c r="C63" t="s">
        <v>166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5.2</v>
      </c>
      <c r="AE63">
        <v>287</v>
      </c>
      <c r="AF63">
        <v>17.5</v>
      </c>
      <c r="AG63">
        <v>17.89378960716855</v>
      </c>
      <c r="AH63">
        <v>13.89178293853716</v>
      </c>
      <c r="AI63">
        <f>2.84525108421075*1</f>
        <v>2.8452510842107501</v>
      </c>
      <c r="AJ63">
        <v>1</v>
      </c>
      <c r="AK63">
        <v>0</v>
      </c>
    </row>
    <row r="64" spans="1:37" hidden="1" x14ac:dyDescent="0.2">
      <c r="A64" t="s">
        <v>168</v>
      </c>
      <c r="B64" t="s">
        <v>169</v>
      </c>
      <c r="C64" t="s">
        <v>169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4.5</v>
      </c>
      <c r="AE64">
        <v>288</v>
      </c>
      <c r="AF64">
        <v>11.29291685994907</v>
      </c>
      <c r="AG64">
        <v>10.47221389828041</v>
      </c>
      <c r="AH64">
        <v>20.04</v>
      </c>
      <c r="AI64">
        <f>2.45674807229193*1</f>
        <v>2.4567480722919299</v>
      </c>
      <c r="AJ64">
        <v>1</v>
      </c>
      <c r="AK64">
        <v>0</v>
      </c>
    </row>
    <row r="65" spans="1:37" hidden="1" x14ac:dyDescent="0.2">
      <c r="A65" t="s">
        <v>170</v>
      </c>
      <c r="B65" t="s">
        <v>171</v>
      </c>
      <c r="C65" t="s">
        <v>171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5.6</v>
      </c>
      <c r="AE65">
        <v>294</v>
      </c>
      <c r="AF65">
        <v>17.420096395931441</v>
      </c>
      <c r="AG65">
        <v>13.43523203163751</v>
      </c>
      <c r="AH65">
        <v>21.368273468622029</v>
      </c>
      <c r="AI65">
        <f>2.85964853930847*1</f>
        <v>2.8596485393084699</v>
      </c>
      <c r="AJ65">
        <v>1</v>
      </c>
      <c r="AK65">
        <v>0</v>
      </c>
    </row>
    <row r="66" spans="1:37" hidden="1" x14ac:dyDescent="0.2">
      <c r="A66" t="s">
        <v>172</v>
      </c>
      <c r="B66" t="s">
        <v>173</v>
      </c>
      <c r="C66" t="s">
        <v>173</v>
      </c>
      <c r="D66" t="s">
        <v>3</v>
      </c>
      <c r="E66">
        <v>1</v>
      </c>
      <c r="F66">
        <v>0</v>
      </c>
      <c r="G66">
        <v>0</v>
      </c>
      <c r="H66">
        <v>0</v>
      </c>
      <c r="I66" t="s">
        <v>16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</v>
      </c>
      <c r="AE66">
        <v>295</v>
      </c>
      <c r="AF66">
        <v>17.347000112555069</v>
      </c>
      <c r="AG66">
        <v>17.628187377624439</v>
      </c>
      <c r="AH66">
        <v>26.528543620690371</v>
      </c>
      <c r="AI66">
        <f>3.20439292936975*1</f>
        <v>3.20439292936975</v>
      </c>
      <c r="AJ66">
        <v>1</v>
      </c>
      <c r="AK66">
        <v>0</v>
      </c>
    </row>
    <row r="67" spans="1:37" x14ac:dyDescent="0.2">
      <c r="A67" t="s">
        <v>212</v>
      </c>
      <c r="B67" t="s">
        <v>213</v>
      </c>
      <c r="C67" t="s">
        <v>214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12.9</v>
      </c>
      <c r="AE67">
        <v>395</v>
      </c>
      <c r="AF67">
        <v>34.883177570093473</v>
      </c>
      <c r="AG67">
        <v>34.807077751899847</v>
      </c>
      <c r="AH67">
        <v>54.69379557570106</v>
      </c>
      <c r="AI67">
        <f>5.5540475647603*1</f>
        <v>5.5540475647602996</v>
      </c>
      <c r="AJ67">
        <v>1</v>
      </c>
      <c r="AK67">
        <v>1</v>
      </c>
    </row>
    <row r="68" spans="1:37" hidden="1" x14ac:dyDescent="0.2">
      <c r="A68" t="s">
        <v>176</v>
      </c>
      <c r="B68" t="s">
        <v>177</v>
      </c>
      <c r="C68" t="s">
        <v>177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4.7</v>
      </c>
      <c r="AE68">
        <v>302</v>
      </c>
      <c r="AF68">
        <v>13.24074074074074</v>
      </c>
      <c r="AG68">
        <v>11.109254627134939</v>
      </c>
      <c r="AH68">
        <v>33.552576019611621</v>
      </c>
      <c r="AI68">
        <f>1.31369197898978*1</f>
        <v>1.3136919789897801</v>
      </c>
      <c r="AJ68">
        <v>1</v>
      </c>
      <c r="AK68">
        <v>0</v>
      </c>
    </row>
    <row r="69" spans="1:37" hidden="1" x14ac:dyDescent="0.2">
      <c r="A69" t="s">
        <v>178</v>
      </c>
      <c r="B69" t="s">
        <v>179</v>
      </c>
      <c r="C69" t="s">
        <v>179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4.5</v>
      </c>
      <c r="AE69">
        <v>304</v>
      </c>
      <c r="AF69">
        <v>11.862467215430801</v>
      </c>
      <c r="AG69">
        <v>15.744957011322439</v>
      </c>
      <c r="AH69">
        <v>12.45590866478015</v>
      </c>
      <c r="AI69">
        <f>2.31423971378782*1</f>
        <v>2.3142397137878201</v>
      </c>
      <c r="AJ69">
        <v>1</v>
      </c>
      <c r="AK69">
        <v>0</v>
      </c>
    </row>
    <row r="70" spans="1:37" hidden="1" x14ac:dyDescent="0.2">
      <c r="A70" t="s">
        <v>180</v>
      </c>
      <c r="B70" t="s">
        <v>181</v>
      </c>
      <c r="C70" t="s">
        <v>181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4.5</v>
      </c>
      <c r="AE70">
        <v>319</v>
      </c>
      <c r="AF70">
        <v>0</v>
      </c>
      <c r="AG70">
        <v>0</v>
      </c>
      <c r="AH70">
        <v>0</v>
      </c>
      <c r="AI70">
        <f>0*1</f>
        <v>0</v>
      </c>
      <c r="AJ70">
        <v>1</v>
      </c>
      <c r="AK70">
        <v>0</v>
      </c>
    </row>
    <row r="71" spans="1:37" hidden="1" x14ac:dyDescent="0.2">
      <c r="A71" t="s">
        <v>182</v>
      </c>
      <c r="B71" t="s">
        <v>183</v>
      </c>
      <c r="C71" t="s">
        <v>183</v>
      </c>
      <c r="D71" t="s">
        <v>6</v>
      </c>
      <c r="E71">
        <v>0</v>
      </c>
      <c r="F71">
        <v>0</v>
      </c>
      <c r="G71">
        <v>0</v>
      </c>
      <c r="H71">
        <v>1</v>
      </c>
      <c r="I71" t="s">
        <v>17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5.6</v>
      </c>
      <c r="AE71">
        <v>320</v>
      </c>
      <c r="AF71">
        <v>0</v>
      </c>
      <c r="AG71">
        <v>0</v>
      </c>
      <c r="AH71">
        <v>0</v>
      </c>
      <c r="AI71">
        <f>0*1</f>
        <v>0</v>
      </c>
      <c r="AJ71">
        <v>1</v>
      </c>
      <c r="AK71">
        <v>0</v>
      </c>
    </row>
    <row r="72" spans="1:37" hidden="1" x14ac:dyDescent="0.2">
      <c r="A72" t="s">
        <v>184</v>
      </c>
      <c r="B72" t="s">
        <v>185</v>
      </c>
      <c r="C72" t="s">
        <v>185</v>
      </c>
      <c r="D72" t="s">
        <v>3</v>
      </c>
      <c r="E72">
        <v>1</v>
      </c>
      <c r="F72">
        <v>0</v>
      </c>
      <c r="G72">
        <v>0</v>
      </c>
      <c r="H72">
        <v>0</v>
      </c>
      <c r="I72" t="s">
        <v>17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4.4000000000000004</v>
      </c>
      <c r="AE72">
        <v>338</v>
      </c>
      <c r="AF72">
        <v>0</v>
      </c>
      <c r="AG72">
        <v>0</v>
      </c>
      <c r="AH72">
        <v>0</v>
      </c>
      <c r="AI72">
        <f>0*1</f>
        <v>0</v>
      </c>
      <c r="AJ72">
        <v>1</v>
      </c>
      <c r="AK72">
        <v>0</v>
      </c>
    </row>
    <row r="73" spans="1:37" hidden="1" x14ac:dyDescent="0.2">
      <c r="A73" t="s">
        <v>186</v>
      </c>
      <c r="B73" t="s">
        <v>187</v>
      </c>
      <c r="C73" t="s">
        <v>187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345</v>
      </c>
      <c r="AF73">
        <v>12.717391304347821</v>
      </c>
      <c r="AG73">
        <v>9.8527120225321969</v>
      </c>
      <c r="AH73">
        <v>12.53333333333333</v>
      </c>
      <c r="AI73">
        <f>3.06158200086868*1</f>
        <v>3.0615820008686798</v>
      </c>
      <c r="AJ73">
        <v>1</v>
      </c>
      <c r="AK73">
        <v>0</v>
      </c>
    </row>
    <row r="74" spans="1:37" hidden="1" x14ac:dyDescent="0.2">
      <c r="A74" t="s">
        <v>152</v>
      </c>
      <c r="B74" t="s">
        <v>188</v>
      </c>
      <c r="C74" t="s">
        <v>189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5.2</v>
      </c>
      <c r="AE74">
        <v>346</v>
      </c>
      <c r="AF74">
        <v>13.86934673366834</v>
      </c>
      <c r="AG74">
        <v>13.76151295724258</v>
      </c>
      <c r="AH74">
        <v>14.764926173000569</v>
      </c>
      <c r="AI74">
        <f>1.99784512738099*1</f>
        <v>1.9978451273809901</v>
      </c>
      <c r="AJ74">
        <v>1</v>
      </c>
      <c r="AK74">
        <v>0</v>
      </c>
    </row>
    <row r="75" spans="1:37" hidden="1" x14ac:dyDescent="0.2">
      <c r="A75" t="s">
        <v>190</v>
      </c>
      <c r="B75" t="s">
        <v>191</v>
      </c>
      <c r="C75" t="s">
        <v>191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18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4.2</v>
      </c>
      <c r="AE75">
        <v>354</v>
      </c>
      <c r="AF75">
        <v>12.195121951219511</v>
      </c>
      <c r="AG75">
        <v>10.25787973638489</v>
      </c>
      <c r="AH75">
        <v>13.54606926406926</v>
      </c>
      <c r="AI75">
        <f>0.58616180405337*1</f>
        <v>0.58616180405337004</v>
      </c>
      <c r="AJ75">
        <v>1</v>
      </c>
      <c r="AK75">
        <v>0</v>
      </c>
    </row>
    <row r="76" spans="1:37" hidden="1" x14ac:dyDescent="0.2">
      <c r="A76" t="s">
        <v>154</v>
      </c>
      <c r="B76" t="s">
        <v>71</v>
      </c>
      <c r="C76" t="s">
        <v>71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4.5999999999999996</v>
      </c>
      <c r="AE76">
        <v>358</v>
      </c>
      <c r="AF76">
        <v>16.862943373584908</v>
      </c>
      <c r="AG76">
        <v>15.17122345524241</v>
      </c>
      <c r="AH76">
        <v>12.27051331853249</v>
      </c>
      <c r="AI76">
        <f>2.71741108211622*1</f>
        <v>2.7174110821162198</v>
      </c>
      <c r="AJ76">
        <v>1</v>
      </c>
      <c r="AK76">
        <v>0</v>
      </c>
    </row>
    <row r="77" spans="1:37" hidden="1" x14ac:dyDescent="0.2">
      <c r="A77" t="s">
        <v>192</v>
      </c>
      <c r="B77" t="s">
        <v>193</v>
      </c>
      <c r="C77" t="s">
        <v>193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18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</v>
      </c>
      <c r="AE77">
        <v>363</v>
      </c>
      <c r="AF77">
        <v>11.50029716920446</v>
      </c>
      <c r="AG77">
        <v>13.06585122556462</v>
      </c>
      <c r="AH77">
        <v>10.06982394633043</v>
      </c>
      <c r="AI77">
        <f>2.29611291548453*1</f>
        <v>2.2961129154845299</v>
      </c>
      <c r="AJ77">
        <v>1</v>
      </c>
      <c r="AK77">
        <v>0</v>
      </c>
    </row>
    <row r="78" spans="1:37" hidden="1" x14ac:dyDescent="0.2">
      <c r="A78" t="s">
        <v>194</v>
      </c>
      <c r="B78" t="s">
        <v>195</v>
      </c>
      <c r="C78" t="s">
        <v>195</v>
      </c>
      <c r="D78" t="s">
        <v>6</v>
      </c>
      <c r="E78">
        <v>0</v>
      </c>
      <c r="F78">
        <v>0</v>
      </c>
      <c r="G78">
        <v>0</v>
      </c>
      <c r="H78">
        <v>1</v>
      </c>
      <c r="I78" t="s">
        <v>18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5.7</v>
      </c>
      <c r="AE78">
        <v>369</v>
      </c>
      <c r="AF78">
        <v>16.766948018001699</v>
      </c>
      <c r="AG78">
        <v>26.443081828063399</v>
      </c>
      <c r="AH78">
        <v>28.58975087763066</v>
      </c>
      <c r="AI78">
        <f>3.57162872340848*1</f>
        <v>3.5716287234084798</v>
      </c>
      <c r="AJ78">
        <v>1</v>
      </c>
      <c r="AK78">
        <v>0</v>
      </c>
    </row>
    <row r="79" spans="1:37" hidden="1" x14ac:dyDescent="0.2">
      <c r="A79" t="s">
        <v>196</v>
      </c>
      <c r="B79" t="s">
        <v>197</v>
      </c>
      <c r="C79" t="s">
        <v>197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4.5</v>
      </c>
      <c r="AE79">
        <v>372</v>
      </c>
      <c r="AF79">
        <v>8.9537800248263135</v>
      </c>
      <c r="AG79">
        <v>8.5153449173835742</v>
      </c>
      <c r="AH79">
        <v>12.375</v>
      </c>
      <c r="AI79">
        <f>2.24014518492951*1</f>
        <v>2.24014518492951</v>
      </c>
      <c r="AJ79">
        <v>1</v>
      </c>
      <c r="AK79">
        <v>0</v>
      </c>
    </row>
    <row r="80" spans="1:37" hidden="1" x14ac:dyDescent="0.2">
      <c r="A80" t="s">
        <v>121</v>
      </c>
      <c r="B80" t="s">
        <v>122</v>
      </c>
      <c r="C80" t="s">
        <v>122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13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10.9</v>
      </c>
      <c r="AE80">
        <v>208</v>
      </c>
      <c r="AF80">
        <v>35.577339041747713</v>
      </c>
      <c r="AG80">
        <v>33.805674976435711</v>
      </c>
      <c r="AH80">
        <v>19.600000000000001</v>
      </c>
      <c r="AI80">
        <f>4.90916237964389*0.75</f>
        <v>3.6818717847329174</v>
      </c>
      <c r="AJ80">
        <v>0.75</v>
      </c>
      <c r="AK80">
        <v>0</v>
      </c>
    </row>
    <row r="81" spans="1:37" hidden="1" x14ac:dyDescent="0.2">
      <c r="A81" t="s">
        <v>200</v>
      </c>
      <c r="B81" t="s">
        <v>201</v>
      </c>
      <c r="C81" t="s">
        <v>200</v>
      </c>
      <c r="D81" t="s">
        <v>6</v>
      </c>
      <c r="E81">
        <v>0</v>
      </c>
      <c r="F81">
        <v>0</v>
      </c>
      <c r="G81">
        <v>0</v>
      </c>
      <c r="H81">
        <v>1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7.1</v>
      </c>
      <c r="AE81">
        <v>383</v>
      </c>
      <c r="AF81">
        <v>17.999999999999989</v>
      </c>
      <c r="AG81">
        <v>25.424837639472681</v>
      </c>
      <c r="AH81">
        <v>27.24817957379684</v>
      </c>
      <c r="AI81">
        <f>2.66067646236711*1</f>
        <v>2.66067646236711</v>
      </c>
      <c r="AJ81">
        <v>1</v>
      </c>
      <c r="AK81">
        <v>0</v>
      </c>
    </row>
    <row r="82" spans="1:37" hidden="1" x14ac:dyDescent="0.2">
      <c r="A82" t="s">
        <v>202</v>
      </c>
      <c r="B82" t="s">
        <v>203</v>
      </c>
      <c r="C82" t="s">
        <v>203</v>
      </c>
      <c r="D82" t="s">
        <v>6</v>
      </c>
      <c r="E82">
        <v>0</v>
      </c>
      <c r="F82">
        <v>0</v>
      </c>
      <c r="G82">
        <v>0</v>
      </c>
      <c r="H82">
        <v>1</v>
      </c>
      <c r="I82" t="s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7.1</v>
      </c>
      <c r="AE82">
        <v>388</v>
      </c>
      <c r="AF82">
        <v>15.39682539682539</v>
      </c>
      <c r="AG82">
        <v>16.639576699977329</v>
      </c>
      <c r="AH82">
        <v>14.25424943225932</v>
      </c>
      <c r="AI82">
        <f>1.82501840217057*1</f>
        <v>1.82501840217057</v>
      </c>
      <c r="AJ82">
        <v>1</v>
      </c>
      <c r="AK82">
        <v>0</v>
      </c>
    </row>
    <row r="83" spans="1:37" hidden="1" x14ac:dyDescent="0.2">
      <c r="A83" t="s">
        <v>65</v>
      </c>
      <c r="B83" t="s">
        <v>204</v>
      </c>
      <c r="C83" t="s">
        <v>204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</v>
      </c>
      <c r="AE83">
        <v>390</v>
      </c>
      <c r="AF83">
        <v>9.8611111111111143</v>
      </c>
      <c r="AG83">
        <v>9.8061113238107112</v>
      </c>
      <c r="AH83">
        <v>13.72997465382036</v>
      </c>
      <c r="AI83">
        <f>1.1450717695112*1</f>
        <v>1.1450717695112</v>
      </c>
      <c r="AJ83">
        <v>1</v>
      </c>
      <c r="AK83">
        <v>0</v>
      </c>
    </row>
    <row r="84" spans="1:37" hidden="1" x14ac:dyDescent="0.2">
      <c r="A84" t="s">
        <v>205</v>
      </c>
      <c r="B84" t="s">
        <v>206</v>
      </c>
      <c r="C84" t="s">
        <v>206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5.3</v>
      </c>
      <c r="AE84">
        <v>391</v>
      </c>
      <c r="AF84">
        <v>11.31868131868131</v>
      </c>
      <c r="AG84">
        <v>11.54806395607307</v>
      </c>
      <c r="AH84">
        <v>11.36</v>
      </c>
      <c r="AI84">
        <f>3.37058446868345*1</f>
        <v>3.3705844686834499</v>
      </c>
      <c r="AJ84">
        <v>1</v>
      </c>
      <c r="AK84">
        <v>0</v>
      </c>
    </row>
    <row r="85" spans="1:37" hidden="1" x14ac:dyDescent="0.2">
      <c r="A85" t="s">
        <v>207</v>
      </c>
      <c r="B85" t="s">
        <v>208</v>
      </c>
      <c r="C85" t="s">
        <v>208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5.4</v>
      </c>
      <c r="AE85">
        <v>393</v>
      </c>
      <c r="AF85">
        <v>15.333333333333339</v>
      </c>
      <c r="AG85">
        <v>13.26413891248496</v>
      </c>
      <c r="AH85">
        <v>14.75479198647357</v>
      </c>
      <c r="AI85">
        <f>2.90733628885229*1</f>
        <v>2.90733628885229</v>
      </c>
      <c r="AJ85">
        <v>1</v>
      </c>
      <c r="AK85">
        <v>0</v>
      </c>
    </row>
    <row r="86" spans="1:37" hidden="1" x14ac:dyDescent="0.2">
      <c r="A86" t="s">
        <v>94</v>
      </c>
      <c r="B86" t="s">
        <v>95</v>
      </c>
      <c r="C86" t="s">
        <v>95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11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7.9</v>
      </c>
      <c r="AE86">
        <v>113</v>
      </c>
      <c r="AF86">
        <v>28.269070082744591</v>
      </c>
      <c r="AG86">
        <v>22.208294325689</v>
      </c>
      <c r="AH86">
        <v>52.205262994086517</v>
      </c>
      <c r="AI86">
        <f>4.70124297457699*0.75</f>
        <v>3.5259322309327428</v>
      </c>
      <c r="AJ86">
        <v>0.75</v>
      </c>
      <c r="AK86">
        <v>0</v>
      </c>
    </row>
    <row r="87" spans="1:37" x14ac:dyDescent="0.2">
      <c r="A87" t="s">
        <v>174</v>
      </c>
      <c r="B87" t="s">
        <v>175</v>
      </c>
      <c r="C87" t="s">
        <v>174</v>
      </c>
      <c r="D87" t="s">
        <v>6</v>
      </c>
      <c r="E87">
        <v>0</v>
      </c>
      <c r="F87">
        <v>0</v>
      </c>
      <c r="G87">
        <v>0</v>
      </c>
      <c r="H87">
        <v>1</v>
      </c>
      <c r="I87" t="s">
        <v>16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5.8</v>
      </c>
      <c r="AE87">
        <v>299</v>
      </c>
      <c r="AF87">
        <v>20.421151329998128</v>
      </c>
      <c r="AG87">
        <v>22.426868780705991</v>
      </c>
      <c r="AH87">
        <v>16.019142457059921</v>
      </c>
      <c r="AI87">
        <f>5.28314550077816*1</f>
        <v>5.2831455007781596</v>
      </c>
      <c r="AJ87">
        <v>1</v>
      </c>
      <c r="AK87">
        <v>1</v>
      </c>
    </row>
    <row r="88" spans="1:37" hidden="1" x14ac:dyDescent="0.2">
      <c r="A88" t="s">
        <v>209</v>
      </c>
      <c r="B88" t="s">
        <v>210</v>
      </c>
      <c r="C88" t="s">
        <v>211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7.7</v>
      </c>
      <c r="AE88">
        <v>394</v>
      </c>
      <c r="AF88">
        <v>19.999999999999989</v>
      </c>
      <c r="AG88">
        <v>15.139777787767169</v>
      </c>
      <c r="AH88">
        <v>20.071801910507791</v>
      </c>
      <c r="AI88">
        <f>3.40211383011645*1</f>
        <v>3.4021138301164502</v>
      </c>
      <c r="AJ88">
        <v>1</v>
      </c>
      <c r="AK88">
        <v>0</v>
      </c>
    </row>
    <row r="89" spans="1:37" x14ac:dyDescent="0.2">
      <c r="A89" t="s">
        <v>217</v>
      </c>
      <c r="B89" t="s">
        <v>218</v>
      </c>
      <c r="C89" t="s">
        <v>217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19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6.3</v>
      </c>
      <c r="AE89">
        <v>405</v>
      </c>
      <c r="AF89">
        <v>23.064516129032249</v>
      </c>
      <c r="AG89">
        <v>28.273318470984261</v>
      </c>
      <c r="AH89">
        <v>28.35522009926628</v>
      </c>
      <c r="AI89">
        <f>4.50200043803371*1</f>
        <v>4.5020004380337104</v>
      </c>
      <c r="AJ89">
        <v>1</v>
      </c>
      <c r="AK89">
        <v>1</v>
      </c>
    </row>
    <row r="90" spans="1:37" hidden="1" x14ac:dyDescent="0.2">
      <c r="A90" t="s">
        <v>219</v>
      </c>
      <c r="B90" t="s">
        <v>220</v>
      </c>
      <c r="C90" t="s">
        <v>220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5.5</v>
      </c>
      <c r="AE90">
        <v>409</v>
      </c>
      <c r="AF90">
        <v>16.269841269841269</v>
      </c>
      <c r="AG90">
        <v>18.837196970349972</v>
      </c>
      <c r="AH90">
        <v>21.726790123456791</v>
      </c>
      <c r="AI90">
        <f>2.00620548875575*1</f>
        <v>2.0062054887557501</v>
      </c>
      <c r="AJ90">
        <v>1</v>
      </c>
      <c r="AK90">
        <v>0</v>
      </c>
    </row>
    <row r="91" spans="1:37" hidden="1" x14ac:dyDescent="0.2">
      <c r="A91" t="s">
        <v>221</v>
      </c>
      <c r="B91" t="s">
        <v>222</v>
      </c>
      <c r="C91" t="s">
        <v>221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6.4</v>
      </c>
      <c r="AE91">
        <v>411</v>
      </c>
      <c r="AF91">
        <v>18.08219178082193</v>
      </c>
      <c r="AG91">
        <v>22.277147729872809</v>
      </c>
      <c r="AH91">
        <v>8.6231621824573139</v>
      </c>
      <c r="AI91">
        <f>0.983509459608848*1</f>
        <v>0.98350945960884795</v>
      </c>
      <c r="AJ91">
        <v>1</v>
      </c>
      <c r="AK91">
        <v>0</v>
      </c>
    </row>
    <row r="92" spans="1:37" hidden="1" x14ac:dyDescent="0.2">
      <c r="A92" t="s">
        <v>223</v>
      </c>
      <c r="B92" t="s">
        <v>224</v>
      </c>
      <c r="C92" t="s">
        <v>224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6.3</v>
      </c>
      <c r="AE92">
        <v>415</v>
      </c>
      <c r="AF92">
        <v>16.714285714285712</v>
      </c>
      <c r="AG92">
        <v>23.706757320412379</v>
      </c>
      <c r="AH92">
        <v>20.612500000000001</v>
      </c>
      <c r="AI92">
        <f>3.59129407232724*1</f>
        <v>3.5912940723272402</v>
      </c>
      <c r="AJ92">
        <v>1</v>
      </c>
      <c r="AK92">
        <v>0</v>
      </c>
    </row>
    <row r="93" spans="1:37" hidden="1" x14ac:dyDescent="0.2">
      <c r="A93" t="s">
        <v>225</v>
      </c>
      <c r="B93" t="s">
        <v>226</v>
      </c>
      <c r="C93" t="s">
        <v>227</v>
      </c>
      <c r="D93" t="s">
        <v>3</v>
      </c>
      <c r="E93">
        <v>1</v>
      </c>
      <c r="F93">
        <v>0</v>
      </c>
      <c r="G93">
        <v>0</v>
      </c>
      <c r="H93">
        <v>0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5.5</v>
      </c>
      <c r="AE93">
        <v>416</v>
      </c>
      <c r="AF93">
        <v>16.906406842179571</v>
      </c>
      <c r="AG93">
        <v>20.54623552095703</v>
      </c>
      <c r="AH93">
        <v>7.2822941327678166</v>
      </c>
      <c r="AI93">
        <f>1.41489384469607*1</f>
        <v>1.4148938446960699</v>
      </c>
      <c r="AJ93">
        <v>1</v>
      </c>
      <c r="AK93">
        <v>0</v>
      </c>
    </row>
    <row r="94" spans="1:37" hidden="1" x14ac:dyDescent="0.2">
      <c r="A94" t="s">
        <v>228</v>
      </c>
      <c r="B94" t="s">
        <v>229</v>
      </c>
      <c r="C94" t="s">
        <v>229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9.1999999999999993</v>
      </c>
      <c r="AE94">
        <v>417</v>
      </c>
      <c r="AF94">
        <v>27.112626588907141</v>
      </c>
      <c r="AG94">
        <v>22.466844134236968</v>
      </c>
      <c r="AH94">
        <v>26.366666666666671</v>
      </c>
      <c r="AI94">
        <f>1.33912526042062*1</f>
        <v>1.3391252604206201</v>
      </c>
      <c r="AJ94">
        <v>1</v>
      </c>
      <c r="AK94">
        <v>0</v>
      </c>
    </row>
    <row r="95" spans="1:37" hidden="1" x14ac:dyDescent="0.2">
      <c r="A95" t="s">
        <v>230</v>
      </c>
      <c r="B95" t="s">
        <v>231</v>
      </c>
      <c r="C95" t="s">
        <v>231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6.3</v>
      </c>
      <c r="AE95">
        <v>419</v>
      </c>
      <c r="AF95">
        <v>20</v>
      </c>
      <c r="AG95">
        <v>19.320455892106772</v>
      </c>
      <c r="AH95">
        <v>35.759307691801212</v>
      </c>
      <c r="AI95">
        <f>2.79194786277988*1</f>
        <v>2.7919478627798799</v>
      </c>
      <c r="AJ95">
        <v>1</v>
      </c>
      <c r="AK95">
        <v>0</v>
      </c>
    </row>
    <row r="96" spans="1:37" hidden="1" x14ac:dyDescent="0.2">
      <c r="A96" t="s">
        <v>232</v>
      </c>
      <c r="B96" t="s">
        <v>233</v>
      </c>
      <c r="C96" t="s">
        <v>233</v>
      </c>
      <c r="D96" t="s">
        <v>6</v>
      </c>
      <c r="E96">
        <v>0</v>
      </c>
      <c r="F96">
        <v>0</v>
      </c>
      <c r="G96">
        <v>0</v>
      </c>
      <c r="H96">
        <v>1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15.2</v>
      </c>
      <c r="AE96">
        <v>420</v>
      </c>
      <c r="AF96">
        <v>38.873239436619727</v>
      </c>
      <c r="AG96">
        <v>37.655494150254299</v>
      </c>
      <c r="AH96">
        <v>25.72941176470588</v>
      </c>
      <c r="AI96">
        <f>4.67586349330213*1</f>
        <v>4.6758634933021304</v>
      </c>
      <c r="AJ96">
        <v>1</v>
      </c>
      <c r="AK96">
        <v>0</v>
      </c>
    </row>
    <row r="97" spans="1:37" hidden="1" x14ac:dyDescent="0.2">
      <c r="A97" t="s">
        <v>234</v>
      </c>
      <c r="B97" t="s">
        <v>235</v>
      </c>
      <c r="C97" t="s">
        <v>235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5.6</v>
      </c>
      <c r="AE97">
        <v>423</v>
      </c>
      <c r="AF97">
        <v>22.13973323358222</v>
      </c>
      <c r="AG97">
        <v>10.74504918267243</v>
      </c>
      <c r="AH97">
        <v>14.625</v>
      </c>
      <c r="AI97">
        <f>0.914516585499899*0</f>
        <v>0</v>
      </c>
      <c r="AJ97">
        <v>0</v>
      </c>
      <c r="AK97">
        <v>0</v>
      </c>
    </row>
    <row r="98" spans="1:37" hidden="1" x14ac:dyDescent="0.2">
      <c r="A98" t="s">
        <v>236</v>
      </c>
      <c r="B98" t="s">
        <v>67</v>
      </c>
      <c r="C98" t="s">
        <v>67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4.9000000000000004</v>
      </c>
      <c r="AE98">
        <v>424</v>
      </c>
      <c r="AF98">
        <v>15.99631724673347</v>
      </c>
      <c r="AG98">
        <v>18.212984796148049</v>
      </c>
      <c r="AH98">
        <v>13.385440511654</v>
      </c>
      <c r="AI98">
        <f>1.46642121869436*1</f>
        <v>1.4664212186943599</v>
      </c>
      <c r="AJ98">
        <v>1</v>
      </c>
      <c r="AK98">
        <v>0</v>
      </c>
    </row>
    <row r="99" spans="1:37" hidden="1" x14ac:dyDescent="0.2">
      <c r="A99" t="s">
        <v>237</v>
      </c>
      <c r="B99" t="s">
        <v>238</v>
      </c>
      <c r="C99" t="s">
        <v>239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4.9000000000000004</v>
      </c>
      <c r="AE99">
        <v>425</v>
      </c>
      <c r="AF99">
        <v>10.91666666666667</v>
      </c>
      <c r="AG99">
        <v>11.78310175432353</v>
      </c>
      <c r="AH99">
        <v>9.8488707821512964</v>
      </c>
      <c r="AI99">
        <f>1.91696395811665*1</f>
        <v>1.91696395811665</v>
      </c>
      <c r="AJ99">
        <v>1</v>
      </c>
      <c r="AK99">
        <v>0</v>
      </c>
    </row>
    <row r="100" spans="1:37" hidden="1" x14ac:dyDescent="0.2">
      <c r="A100" t="s">
        <v>240</v>
      </c>
      <c r="B100" t="s">
        <v>241</v>
      </c>
      <c r="C100" t="s">
        <v>240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5.4</v>
      </c>
      <c r="AE100">
        <v>429</v>
      </c>
      <c r="AF100">
        <v>14.50819672131148</v>
      </c>
      <c r="AG100">
        <v>14.264778021073459</v>
      </c>
      <c r="AH100">
        <v>18.166666666666671</v>
      </c>
      <c r="AI100">
        <f>1.15222863317876*1</f>
        <v>1.1522286331787599</v>
      </c>
      <c r="AJ100">
        <v>1</v>
      </c>
      <c r="AK100">
        <v>0</v>
      </c>
    </row>
    <row r="101" spans="1:37" hidden="1" x14ac:dyDescent="0.2">
      <c r="A101" t="s">
        <v>242</v>
      </c>
      <c r="B101" t="s">
        <v>243</v>
      </c>
      <c r="C101" t="s">
        <v>243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6.5</v>
      </c>
      <c r="AE101">
        <v>434</v>
      </c>
      <c r="AF101">
        <v>18.064454243060961</v>
      </c>
      <c r="AG101">
        <v>22.317354158229708</v>
      </c>
      <c r="AH101">
        <v>13.275987609969301</v>
      </c>
      <c r="AI101">
        <f>1.31188817871356*1</f>
        <v>1.3118881787135599</v>
      </c>
      <c r="AJ101">
        <v>1</v>
      </c>
      <c r="AK101">
        <v>0</v>
      </c>
    </row>
    <row r="102" spans="1:37" hidden="1" x14ac:dyDescent="0.2">
      <c r="A102" t="s">
        <v>244</v>
      </c>
      <c r="B102" t="s">
        <v>245</v>
      </c>
      <c r="C102" t="s">
        <v>244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4.9000000000000004</v>
      </c>
      <c r="AE102">
        <v>439</v>
      </c>
      <c r="AF102">
        <v>0</v>
      </c>
      <c r="AG102">
        <v>0</v>
      </c>
      <c r="AH102">
        <v>0</v>
      </c>
      <c r="AI102">
        <f>0*1</f>
        <v>0</v>
      </c>
      <c r="AJ102">
        <v>1</v>
      </c>
      <c r="AK102">
        <v>0</v>
      </c>
    </row>
    <row r="103" spans="1:37" hidden="1" x14ac:dyDescent="0.2">
      <c r="A103" t="s">
        <v>246</v>
      </c>
      <c r="B103" t="s">
        <v>247</v>
      </c>
      <c r="C103" t="s">
        <v>248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8.4</v>
      </c>
      <c r="AE103">
        <v>441</v>
      </c>
      <c r="AF103">
        <v>25.893800227726569</v>
      </c>
      <c r="AG103">
        <v>20.09503327133579</v>
      </c>
      <c r="AH103">
        <v>47.46153846153846</v>
      </c>
      <c r="AI103">
        <f>3.85336822851699*1</f>
        <v>3.8533682285169899</v>
      </c>
      <c r="AJ103">
        <v>1</v>
      </c>
      <c r="AK103">
        <v>0</v>
      </c>
    </row>
    <row r="104" spans="1:37" hidden="1" x14ac:dyDescent="0.2">
      <c r="A104" t="s">
        <v>249</v>
      </c>
      <c r="B104" t="s">
        <v>250</v>
      </c>
      <c r="C104" t="s">
        <v>251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4.8</v>
      </c>
      <c r="AE104">
        <v>443</v>
      </c>
      <c r="AF104">
        <v>12.711864406779659</v>
      </c>
      <c r="AG104">
        <v>14.49311077534022</v>
      </c>
      <c r="AH104">
        <v>12.36032528396604</v>
      </c>
      <c r="AI104">
        <f>1.88015554816679*1</f>
        <v>1.88015554816679</v>
      </c>
      <c r="AJ104">
        <v>1</v>
      </c>
      <c r="AK104">
        <v>0</v>
      </c>
    </row>
    <row r="105" spans="1:37" hidden="1" x14ac:dyDescent="0.2">
      <c r="A105" t="s">
        <v>295</v>
      </c>
      <c r="B105" t="s">
        <v>296</v>
      </c>
      <c r="C105" t="s">
        <v>296</v>
      </c>
      <c r="D105" t="s">
        <v>6</v>
      </c>
      <c r="E105">
        <v>0</v>
      </c>
      <c r="F105">
        <v>0</v>
      </c>
      <c r="G105">
        <v>0</v>
      </c>
      <c r="H105">
        <v>1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6.6</v>
      </c>
      <c r="AE105">
        <v>530</v>
      </c>
      <c r="AF105">
        <v>18.129602665585889</v>
      </c>
      <c r="AG105">
        <v>16.931292080225951</v>
      </c>
      <c r="AH105">
        <v>24.934006566420649</v>
      </c>
      <c r="AI105">
        <f>3.25300271855517*1</f>
        <v>3.25300271855517</v>
      </c>
      <c r="AJ105">
        <v>1</v>
      </c>
      <c r="AK105">
        <v>0</v>
      </c>
    </row>
    <row r="106" spans="1:37" hidden="1" x14ac:dyDescent="0.2">
      <c r="A106" t="s">
        <v>255</v>
      </c>
      <c r="B106" t="s">
        <v>256</v>
      </c>
      <c r="C106" t="s">
        <v>256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6.4</v>
      </c>
      <c r="AE106">
        <v>447</v>
      </c>
      <c r="AF106">
        <v>19.322467556557651</v>
      </c>
      <c r="AG106">
        <v>16.136222769696349</v>
      </c>
      <c r="AH106">
        <v>23.155890094954952</v>
      </c>
      <c r="AI106">
        <f>3.19633301027949*1</f>
        <v>3.1963330102794898</v>
      </c>
      <c r="AJ106">
        <v>1</v>
      </c>
      <c r="AK106">
        <v>0</v>
      </c>
    </row>
    <row r="107" spans="1:37" hidden="1" x14ac:dyDescent="0.2">
      <c r="A107" t="s">
        <v>257</v>
      </c>
      <c r="B107" t="s">
        <v>258</v>
      </c>
      <c r="C107" t="s">
        <v>56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4.4000000000000004</v>
      </c>
      <c r="AE107">
        <v>455</v>
      </c>
      <c r="AF107">
        <v>13.33333333333333</v>
      </c>
      <c r="AG107">
        <v>12.68380683965551</v>
      </c>
      <c r="AH107">
        <v>12.14117449495496</v>
      </c>
      <c r="AI107">
        <f>1.32851038474235*1</f>
        <v>1.3285103847423501</v>
      </c>
      <c r="AJ107">
        <v>1</v>
      </c>
      <c r="AK107">
        <v>0</v>
      </c>
    </row>
    <row r="108" spans="1:37" hidden="1" x14ac:dyDescent="0.2">
      <c r="A108" t="s">
        <v>40</v>
      </c>
      <c r="B108" t="s">
        <v>41</v>
      </c>
      <c r="C108" t="s">
        <v>40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8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6.1</v>
      </c>
      <c r="AE108">
        <v>2</v>
      </c>
      <c r="AF108">
        <v>19.106295306102769</v>
      </c>
      <c r="AG108">
        <v>22.1366595093243</v>
      </c>
      <c r="AH108">
        <v>8.2809250709962257</v>
      </c>
      <c r="AI108">
        <f>2.94141263107225*1</f>
        <v>2.9414126310722502</v>
      </c>
      <c r="AJ108">
        <v>1</v>
      </c>
      <c r="AK108">
        <v>0</v>
      </c>
    </row>
    <row r="109" spans="1:37" hidden="1" x14ac:dyDescent="0.2">
      <c r="A109" t="s">
        <v>80</v>
      </c>
      <c r="B109" t="s">
        <v>261</v>
      </c>
      <c r="C109" t="s">
        <v>261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6.9</v>
      </c>
      <c r="AE109">
        <v>460</v>
      </c>
      <c r="AF109">
        <v>20.784342668661129</v>
      </c>
      <c r="AG109">
        <v>25.355739710472999</v>
      </c>
      <c r="AH109">
        <v>11.38785345995962</v>
      </c>
      <c r="AI109">
        <f>2.57633694172456*1</f>
        <v>2.5763369417245601</v>
      </c>
      <c r="AJ109">
        <v>1</v>
      </c>
      <c r="AK109">
        <v>0</v>
      </c>
    </row>
    <row r="110" spans="1:37" hidden="1" x14ac:dyDescent="0.2">
      <c r="A110" t="s">
        <v>100</v>
      </c>
      <c r="B110" t="s">
        <v>101</v>
      </c>
      <c r="C110" t="s">
        <v>101</v>
      </c>
      <c r="D110" t="s">
        <v>6</v>
      </c>
      <c r="E110">
        <v>0</v>
      </c>
      <c r="F110">
        <v>0</v>
      </c>
      <c r="G110">
        <v>0</v>
      </c>
      <c r="H110">
        <v>1</v>
      </c>
      <c r="I110" t="s">
        <v>11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6.1</v>
      </c>
      <c r="AE110">
        <v>124</v>
      </c>
      <c r="AF110">
        <v>28.686058147047522</v>
      </c>
      <c r="AG110">
        <v>14.649532501635329</v>
      </c>
      <c r="AH110">
        <v>35.349553571428572</v>
      </c>
      <c r="AI110">
        <f>3.58072608999026*0.75</f>
        <v>2.6855445674926948</v>
      </c>
      <c r="AJ110">
        <v>0.75</v>
      </c>
      <c r="AK110">
        <v>0</v>
      </c>
    </row>
    <row r="111" spans="1:37" hidden="1" x14ac:dyDescent="0.2">
      <c r="A111" t="s">
        <v>246</v>
      </c>
      <c r="B111" t="s">
        <v>264</v>
      </c>
      <c r="C111" t="s">
        <v>265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6.2</v>
      </c>
      <c r="AE111">
        <v>476</v>
      </c>
      <c r="AF111">
        <v>18.296703296703289</v>
      </c>
      <c r="AG111">
        <v>16.947813819052168</v>
      </c>
      <c r="AH111">
        <v>17.262544648595359</v>
      </c>
      <c r="AI111">
        <f>1.68294461571924*1</f>
        <v>1.68294461571924</v>
      </c>
      <c r="AJ111">
        <v>1</v>
      </c>
      <c r="AK111">
        <v>0</v>
      </c>
    </row>
    <row r="112" spans="1:37" hidden="1" x14ac:dyDescent="0.2">
      <c r="A112" t="s">
        <v>266</v>
      </c>
      <c r="B112" t="s">
        <v>267</v>
      </c>
      <c r="C112" t="s">
        <v>267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22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4.4000000000000004</v>
      </c>
      <c r="AE112">
        <v>477</v>
      </c>
      <c r="AF112">
        <v>14.27964438074995</v>
      </c>
      <c r="AG112">
        <v>16.23599939179644</v>
      </c>
      <c r="AH112">
        <v>20.155693386063309</v>
      </c>
      <c r="AI112">
        <f>2.03802741873492*1</f>
        <v>2.0380274187349201</v>
      </c>
      <c r="AJ112">
        <v>1</v>
      </c>
      <c r="AK112">
        <v>0</v>
      </c>
    </row>
    <row r="113" spans="1:37" hidden="1" x14ac:dyDescent="0.2">
      <c r="A113" t="s">
        <v>268</v>
      </c>
      <c r="B113" t="s">
        <v>269</v>
      </c>
      <c r="C113" t="s">
        <v>269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7.2</v>
      </c>
      <c r="AE113">
        <v>479</v>
      </c>
      <c r="AF113">
        <v>17.031682369822271</v>
      </c>
      <c r="AG113">
        <v>15.78464965065537</v>
      </c>
      <c r="AH113">
        <v>16.628346861204381</v>
      </c>
      <c r="AI113">
        <f>1.41383506089185*1</f>
        <v>1.41383506089185</v>
      </c>
      <c r="AJ113">
        <v>1</v>
      </c>
      <c r="AK113">
        <v>0</v>
      </c>
    </row>
    <row r="114" spans="1:37" hidden="1" x14ac:dyDescent="0.2">
      <c r="A114" t="s">
        <v>67</v>
      </c>
      <c r="B114" t="s">
        <v>270</v>
      </c>
      <c r="C114" t="s">
        <v>270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4.4000000000000004</v>
      </c>
      <c r="AE114">
        <v>480</v>
      </c>
      <c r="AF114">
        <v>12.142857142857141</v>
      </c>
      <c r="AG114">
        <v>11.606658866712859</v>
      </c>
      <c r="AH114">
        <v>31.5</v>
      </c>
      <c r="AI114">
        <f>1.77327368268457*1</f>
        <v>1.7732736826845701</v>
      </c>
      <c r="AJ114">
        <v>1</v>
      </c>
      <c r="AK114">
        <v>0</v>
      </c>
    </row>
    <row r="115" spans="1:37" hidden="1" x14ac:dyDescent="0.2">
      <c r="A115" t="s">
        <v>271</v>
      </c>
      <c r="B115" t="s">
        <v>272</v>
      </c>
      <c r="C115" t="s">
        <v>272</v>
      </c>
      <c r="D115" t="s">
        <v>6</v>
      </c>
      <c r="E115">
        <v>0</v>
      </c>
      <c r="F115">
        <v>0</v>
      </c>
      <c r="G115">
        <v>0</v>
      </c>
      <c r="H115">
        <v>1</v>
      </c>
      <c r="I115" t="s">
        <v>22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8.5</v>
      </c>
      <c r="AE115">
        <v>482</v>
      </c>
      <c r="AF115">
        <v>26.72413793103448</v>
      </c>
      <c r="AG115">
        <v>22.940687793611382</v>
      </c>
      <c r="AH115">
        <v>39.023227510612848</v>
      </c>
      <c r="AI115">
        <f>3.20073553025235*1</f>
        <v>3.2007355302523499</v>
      </c>
      <c r="AJ115">
        <v>1</v>
      </c>
      <c r="AK115">
        <v>0</v>
      </c>
    </row>
    <row r="116" spans="1:37" hidden="1" x14ac:dyDescent="0.2">
      <c r="A116" t="s">
        <v>57</v>
      </c>
      <c r="B116" t="s">
        <v>273</v>
      </c>
      <c r="C116" t="s">
        <v>274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</v>
      </c>
      <c r="AE116">
        <v>483</v>
      </c>
      <c r="AF116">
        <v>12.17054263565892</v>
      </c>
      <c r="AG116">
        <v>9.7156948581386331</v>
      </c>
      <c r="AH116">
        <v>8.6077109869093142</v>
      </c>
      <c r="AI116">
        <f>0.55853062048306*1</f>
        <v>0.55853062048306001</v>
      </c>
      <c r="AJ116">
        <v>1</v>
      </c>
      <c r="AK116">
        <v>0</v>
      </c>
    </row>
    <row r="117" spans="1:37" hidden="1" x14ac:dyDescent="0.2">
      <c r="A117" t="s">
        <v>275</v>
      </c>
      <c r="B117" t="s">
        <v>276</v>
      </c>
      <c r="C117" t="s">
        <v>277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</v>
      </c>
      <c r="AE117">
        <v>484</v>
      </c>
      <c r="AF117">
        <v>13.036809815950919</v>
      </c>
      <c r="AG117">
        <v>11.73829474456773</v>
      </c>
      <c r="AH117">
        <v>28.706521360360071</v>
      </c>
      <c r="AI117">
        <f>2.03802763366738*1</f>
        <v>2.0380276336673799</v>
      </c>
      <c r="AJ117">
        <v>1</v>
      </c>
      <c r="AK117">
        <v>0</v>
      </c>
    </row>
    <row r="118" spans="1:37" hidden="1" x14ac:dyDescent="0.2">
      <c r="A118" t="s">
        <v>278</v>
      </c>
      <c r="B118" t="s">
        <v>279</v>
      </c>
      <c r="C118" t="s">
        <v>279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4.5</v>
      </c>
      <c r="AE118">
        <v>490</v>
      </c>
      <c r="AF118">
        <v>10.539731379217031</v>
      </c>
      <c r="AG118">
        <v>13.37755896480331</v>
      </c>
      <c r="AH118">
        <v>11.283766797836551</v>
      </c>
      <c r="AI118">
        <f>0.751944973437425*1</f>
        <v>0.75194497343742495</v>
      </c>
      <c r="AJ118">
        <v>1</v>
      </c>
      <c r="AK118">
        <v>0</v>
      </c>
    </row>
    <row r="119" spans="1:37" hidden="1" x14ac:dyDescent="0.2">
      <c r="A119" t="s">
        <v>280</v>
      </c>
      <c r="B119" t="s">
        <v>281</v>
      </c>
      <c r="C119" t="s">
        <v>281</v>
      </c>
      <c r="D119" t="s">
        <v>3</v>
      </c>
      <c r="E119">
        <v>1</v>
      </c>
      <c r="F119">
        <v>0</v>
      </c>
      <c r="G119">
        <v>0</v>
      </c>
      <c r="H119">
        <v>0</v>
      </c>
      <c r="I119" t="s">
        <v>22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</v>
      </c>
      <c r="AE119">
        <v>494</v>
      </c>
      <c r="AF119">
        <v>20.50632911392406</v>
      </c>
      <c r="AG119">
        <v>22.01325998003632</v>
      </c>
      <c r="AH119">
        <v>16.84898563600137</v>
      </c>
      <c r="AI119">
        <f>2.46075928694428*1</f>
        <v>2.4607592869442798</v>
      </c>
      <c r="AJ119">
        <v>1</v>
      </c>
      <c r="AK119">
        <v>0</v>
      </c>
    </row>
    <row r="120" spans="1:37" hidden="1" x14ac:dyDescent="0.2">
      <c r="A120" t="s">
        <v>282</v>
      </c>
      <c r="B120" t="s">
        <v>283</v>
      </c>
      <c r="C120" t="s">
        <v>283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5.4</v>
      </c>
      <c r="AE120">
        <v>496</v>
      </c>
      <c r="AF120">
        <v>14.886767765631239</v>
      </c>
      <c r="AG120">
        <v>14.9767610758795</v>
      </c>
      <c r="AH120">
        <v>14.06499089625728</v>
      </c>
      <c r="AI120">
        <f>2.2751187642216*1</f>
        <v>2.2751187642216002</v>
      </c>
      <c r="AJ120">
        <v>1</v>
      </c>
      <c r="AK120">
        <v>0</v>
      </c>
    </row>
    <row r="121" spans="1:37" hidden="1" x14ac:dyDescent="0.2">
      <c r="A121" t="s">
        <v>284</v>
      </c>
      <c r="B121" t="s">
        <v>285</v>
      </c>
      <c r="C121" t="s">
        <v>285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4.8</v>
      </c>
      <c r="AE121">
        <v>506</v>
      </c>
      <c r="AF121">
        <v>17.277421405472278</v>
      </c>
      <c r="AG121">
        <v>14.64219777339863</v>
      </c>
      <c r="AH121">
        <v>22.788307053766889</v>
      </c>
      <c r="AI121">
        <f>3.40546440041803*0.75</f>
        <v>2.5540983003135227</v>
      </c>
      <c r="AJ121">
        <v>0.75</v>
      </c>
      <c r="AK121">
        <v>0</v>
      </c>
    </row>
    <row r="122" spans="1:37" hidden="1" x14ac:dyDescent="0.2">
      <c r="A122" t="s">
        <v>286</v>
      </c>
      <c r="B122" t="s">
        <v>287</v>
      </c>
      <c r="C122" t="s">
        <v>287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5</v>
      </c>
      <c r="AE122">
        <v>507</v>
      </c>
      <c r="AF122">
        <v>8.3688765242121033</v>
      </c>
      <c r="AG122">
        <v>7.9635745478037876</v>
      </c>
      <c r="AH122">
        <v>17.54666666666667</v>
      </c>
      <c r="AI122">
        <f>2.39548907312035*1</f>
        <v>2.3954890731203502</v>
      </c>
      <c r="AJ122">
        <v>1</v>
      </c>
      <c r="AK122">
        <v>0</v>
      </c>
    </row>
    <row r="123" spans="1:37" hidden="1" x14ac:dyDescent="0.2">
      <c r="A123" t="s">
        <v>268</v>
      </c>
      <c r="B123" t="s">
        <v>288</v>
      </c>
      <c r="C123" t="s">
        <v>288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5.2</v>
      </c>
      <c r="AE123">
        <v>516</v>
      </c>
      <c r="AF123">
        <v>14.133655467456229</v>
      </c>
      <c r="AG123">
        <v>15.983172548596469</v>
      </c>
      <c r="AH123">
        <v>18.518193959781481</v>
      </c>
      <c r="AI123">
        <f>2.05550946043867*1</f>
        <v>2.0555094604386701</v>
      </c>
      <c r="AJ123">
        <v>1</v>
      </c>
      <c r="AK123">
        <v>0</v>
      </c>
    </row>
    <row r="124" spans="1:37" hidden="1" x14ac:dyDescent="0.2">
      <c r="A124" t="s">
        <v>289</v>
      </c>
      <c r="B124" t="s">
        <v>290</v>
      </c>
      <c r="C124" t="s">
        <v>290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5.4</v>
      </c>
      <c r="AE124">
        <v>518</v>
      </c>
      <c r="AF124">
        <v>17.690900151798719</v>
      </c>
      <c r="AG124">
        <v>13.722645154851421</v>
      </c>
      <c r="AH124">
        <v>33.470873339948632</v>
      </c>
      <c r="AI124">
        <f>2.81574023533881*1</f>
        <v>2.8157402353388101</v>
      </c>
      <c r="AJ124">
        <v>1</v>
      </c>
      <c r="AK124">
        <v>0</v>
      </c>
    </row>
    <row r="125" spans="1:37" x14ac:dyDescent="0.2">
      <c r="A125" t="s">
        <v>291</v>
      </c>
      <c r="B125" t="s">
        <v>292</v>
      </c>
      <c r="C125" t="s">
        <v>291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4.5</v>
      </c>
      <c r="AE125">
        <v>520</v>
      </c>
      <c r="AF125">
        <v>11.86046511627907</v>
      </c>
      <c r="AG125">
        <v>12.375799385799199</v>
      </c>
      <c r="AH125">
        <v>19.657015097067919</v>
      </c>
      <c r="AI125">
        <f>3.72570249862142*1</f>
        <v>3.7257024986214198</v>
      </c>
      <c r="AJ125">
        <v>1</v>
      </c>
      <c r="AK125">
        <v>1</v>
      </c>
    </row>
    <row r="126" spans="1:37" hidden="1" x14ac:dyDescent="0.2">
      <c r="A126" t="s">
        <v>252</v>
      </c>
      <c r="B126" t="s">
        <v>253</v>
      </c>
      <c r="C126" t="s">
        <v>254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5.2</v>
      </c>
      <c r="AE126">
        <v>444</v>
      </c>
      <c r="AF126">
        <v>17.142857142857139</v>
      </c>
      <c r="AG126">
        <v>16.31832331634358</v>
      </c>
      <c r="AH126">
        <v>11.691992016218229</v>
      </c>
      <c r="AI126">
        <f>2.2393789115849*1</f>
        <v>2.2393789115848999</v>
      </c>
      <c r="AJ126">
        <v>1</v>
      </c>
      <c r="AK126">
        <v>0</v>
      </c>
    </row>
    <row r="127" spans="1:37" hidden="1" x14ac:dyDescent="0.2">
      <c r="A127" t="s">
        <v>215</v>
      </c>
      <c r="B127" t="s">
        <v>216</v>
      </c>
      <c r="C127" t="s">
        <v>216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19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5.9</v>
      </c>
      <c r="AE127">
        <v>402</v>
      </c>
      <c r="AF127">
        <v>19.531340947934432</v>
      </c>
      <c r="AG127">
        <v>26.048013770211131</v>
      </c>
      <c r="AH127">
        <v>27.292014142123879</v>
      </c>
      <c r="AI127">
        <f>2.0915291196851*1</f>
        <v>2.0915291196851</v>
      </c>
      <c r="AJ127">
        <v>1</v>
      </c>
      <c r="AK127">
        <v>0</v>
      </c>
    </row>
    <row r="128" spans="1:37" hidden="1" x14ac:dyDescent="0.2">
      <c r="A128" t="s">
        <v>65</v>
      </c>
      <c r="B128" t="s">
        <v>297</v>
      </c>
      <c r="C128" t="s">
        <v>297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4.9000000000000004</v>
      </c>
      <c r="AE128">
        <v>532</v>
      </c>
      <c r="AF128">
        <v>9.8611111111111089</v>
      </c>
      <c r="AG128">
        <v>6.9242454777315192</v>
      </c>
      <c r="AH128">
        <v>14.238888888888891</v>
      </c>
      <c r="AI128">
        <f>0.96258639636821*1</f>
        <v>0.96258639636820997</v>
      </c>
      <c r="AJ128">
        <v>1</v>
      </c>
      <c r="AK128">
        <v>0</v>
      </c>
    </row>
    <row r="129" spans="1:37" hidden="1" x14ac:dyDescent="0.2">
      <c r="A129" t="s">
        <v>298</v>
      </c>
      <c r="B129" t="s">
        <v>299</v>
      </c>
      <c r="C129" t="s">
        <v>299</v>
      </c>
      <c r="D129" t="s">
        <v>3</v>
      </c>
      <c r="E129">
        <v>1</v>
      </c>
      <c r="F129">
        <v>0</v>
      </c>
      <c r="G129">
        <v>0</v>
      </c>
      <c r="H129">
        <v>0</v>
      </c>
      <c r="I129" t="s">
        <v>24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4.4000000000000004</v>
      </c>
      <c r="AE129">
        <v>538</v>
      </c>
      <c r="AF129">
        <v>17.203469152035471</v>
      </c>
      <c r="AG129">
        <v>16.9218456089163</v>
      </c>
      <c r="AH129">
        <v>24.708213089390021</v>
      </c>
      <c r="AI129">
        <f>2.19470595421664*1</f>
        <v>2.1947059542166398</v>
      </c>
      <c r="AJ129">
        <v>1</v>
      </c>
      <c r="AK129">
        <v>0</v>
      </c>
    </row>
    <row r="130" spans="1:37" hidden="1" x14ac:dyDescent="0.2">
      <c r="A130" t="s">
        <v>300</v>
      </c>
      <c r="B130" t="s">
        <v>301</v>
      </c>
      <c r="C130" t="s">
        <v>301</v>
      </c>
      <c r="D130" t="s">
        <v>6</v>
      </c>
      <c r="E130">
        <v>0</v>
      </c>
      <c r="F130">
        <v>0</v>
      </c>
      <c r="G130">
        <v>0</v>
      </c>
      <c r="H130">
        <v>1</v>
      </c>
      <c r="I130" t="s">
        <v>24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5</v>
      </c>
      <c r="AE130">
        <v>539</v>
      </c>
      <c r="AF130">
        <v>11.93877551020408</v>
      </c>
      <c r="AG130">
        <v>13.31179806147289</v>
      </c>
      <c r="AH130">
        <v>9.7360461760461732</v>
      </c>
      <c r="AI130">
        <f>2.48294236338873*1</f>
        <v>2.4829423633887302</v>
      </c>
      <c r="AJ130">
        <v>1</v>
      </c>
      <c r="AK130">
        <v>0</v>
      </c>
    </row>
    <row r="131" spans="1:37" hidden="1" x14ac:dyDescent="0.2">
      <c r="A131" t="s">
        <v>302</v>
      </c>
      <c r="B131" t="s">
        <v>303</v>
      </c>
      <c r="C131" t="s">
        <v>303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24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4.4000000000000004</v>
      </c>
      <c r="AE131">
        <v>568</v>
      </c>
      <c r="AF131">
        <v>8.2636751015420611</v>
      </c>
      <c r="AG131">
        <v>17.981552396454841</v>
      </c>
      <c r="AH131">
        <v>17.219053653294871</v>
      </c>
      <c r="AI131">
        <f>2.18000439194313*1</f>
        <v>2.1800043919431298</v>
      </c>
      <c r="AJ131">
        <v>1</v>
      </c>
      <c r="AK131">
        <v>0</v>
      </c>
    </row>
    <row r="132" spans="1:37" hidden="1" x14ac:dyDescent="0.2">
      <c r="A132" t="s">
        <v>304</v>
      </c>
      <c r="B132" t="s">
        <v>305</v>
      </c>
      <c r="C132" t="s">
        <v>305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4.9000000000000004</v>
      </c>
      <c r="AE132">
        <v>580</v>
      </c>
      <c r="AF132">
        <v>9.4879518072289155</v>
      </c>
      <c r="AG132">
        <v>8.8300667072208334</v>
      </c>
      <c r="AH132">
        <v>6.9022672937577143</v>
      </c>
      <c r="AI132">
        <f>2.32978520494084*1</f>
        <v>2.3297852049408401</v>
      </c>
      <c r="AJ132">
        <v>1</v>
      </c>
      <c r="AK132">
        <v>0</v>
      </c>
    </row>
    <row r="133" spans="1:37" hidden="1" x14ac:dyDescent="0.2">
      <c r="A133" t="s">
        <v>306</v>
      </c>
      <c r="B133" t="s">
        <v>307</v>
      </c>
      <c r="C133" t="s">
        <v>307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6.8</v>
      </c>
      <c r="AE133">
        <v>589</v>
      </c>
      <c r="AF133">
        <v>17.83950617283951</v>
      </c>
      <c r="AG133">
        <v>15.123439200513729</v>
      </c>
      <c r="AH133">
        <v>35.658216726084383</v>
      </c>
      <c r="AI133">
        <f>4.80199205196184*1</f>
        <v>4.8019920519618404</v>
      </c>
      <c r="AJ133">
        <v>1</v>
      </c>
      <c r="AK133">
        <v>0</v>
      </c>
    </row>
    <row r="134" spans="1:37" hidden="1" x14ac:dyDescent="0.2">
      <c r="A134" t="s">
        <v>308</v>
      </c>
      <c r="B134" t="s">
        <v>309</v>
      </c>
      <c r="C134" t="s">
        <v>309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6.3</v>
      </c>
      <c r="AE134">
        <v>590</v>
      </c>
      <c r="AF134">
        <v>19.269662921348321</v>
      </c>
      <c r="AG134">
        <v>22.56855621558152</v>
      </c>
      <c r="AH134">
        <v>9.2285714285714295</v>
      </c>
      <c r="AI134">
        <f>1.52214637050147*1</f>
        <v>1.5221463705014699</v>
      </c>
      <c r="AJ134">
        <v>1</v>
      </c>
      <c r="AK134">
        <v>0</v>
      </c>
    </row>
    <row r="135" spans="1:37" hidden="1" x14ac:dyDescent="0.2">
      <c r="A135" t="s">
        <v>154</v>
      </c>
      <c r="B135" t="s">
        <v>310</v>
      </c>
      <c r="C135" t="s">
        <v>310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7.6</v>
      </c>
      <c r="AE135">
        <v>592</v>
      </c>
      <c r="AF135">
        <v>20.890027748788501</v>
      </c>
      <c r="AG135">
        <v>22.542870656152569</v>
      </c>
      <c r="AH135">
        <v>19.431198817311142</v>
      </c>
      <c r="AI135">
        <f>3.59149492794422*1</f>
        <v>3.5914949279442201</v>
      </c>
      <c r="AJ135">
        <v>1</v>
      </c>
      <c r="AK135">
        <v>0</v>
      </c>
    </row>
    <row r="136" spans="1:37" hidden="1" x14ac:dyDescent="0.2">
      <c r="A136" t="s">
        <v>125</v>
      </c>
      <c r="B136" t="s">
        <v>311</v>
      </c>
      <c r="C136" t="s">
        <v>312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25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5.5</v>
      </c>
      <c r="AE136">
        <v>593</v>
      </c>
      <c r="AF136">
        <v>18.644067796610159</v>
      </c>
      <c r="AG136">
        <v>16.751399489315109</v>
      </c>
      <c r="AH136">
        <v>11.36</v>
      </c>
      <c r="AI136">
        <f>0.96619929753976*1</f>
        <v>0.96619929753975997</v>
      </c>
      <c r="AJ136">
        <v>1</v>
      </c>
      <c r="AK136">
        <v>0</v>
      </c>
    </row>
    <row r="137" spans="1:37" hidden="1" x14ac:dyDescent="0.2">
      <c r="A137" t="s">
        <v>313</v>
      </c>
      <c r="B137" t="s">
        <v>314</v>
      </c>
      <c r="C137" t="s">
        <v>313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9.9</v>
      </c>
      <c r="AE137">
        <v>600</v>
      </c>
      <c r="AF137">
        <v>26.968869211255701</v>
      </c>
      <c r="AG137">
        <v>31.585243135269831</v>
      </c>
      <c r="AH137">
        <v>27.110357517240551</v>
      </c>
      <c r="AI137">
        <f>4.96166904035868*1</f>
        <v>4.9616690403586796</v>
      </c>
      <c r="AJ137">
        <v>1</v>
      </c>
      <c r="AK137">
        <v>0</v>
      </c>
    </row>
    <row r="138" spans="1:37" hidden="1" x14ac:dyDescent="0.2">
      <c r="A138" t="s">
        <v>315</v>
      </c>
      <c r="B138" t="s">
        <v>316</v>
      </c>
      <c r="C138" t="s">
        <v>316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4.9000000000000004</v>
      </c>
      <c r="AE138">
        <v>602</v>
      </c>
      <c r="AF138">
        <v>13.07692307692308</v>
      </c>
      <c r="AG138">
        <v>12.97298002152127</v>
      </c>
      <c r="AH138">
        <v>9.0974483430458886</v>
      </c>
      <c r="AI138">
        <f>1.14561101372989*1</f>
        <v>1.14561101372989</v>
      </c>
      <c r="AJ138">
        <v>1</v>
      </c>
      <c r="AK138">
        <v>0</v>
      </c>
    </row>
    <row r="139" spans="1:37" hidden="1" x14ac:dyDescent="0.2">
      <c r="A139" t="s">
        <v>317</v>
      </c>
      <c r="B139" t="s">
        <v>318</v>
      </c>
      <c r="C139" t="s">
        <v>319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4.5999999999999996</v>
      </c>
      <c r="AE139">
        <v>603</v>
      </c>
      <c r="AF139">
        <v>14.54545454545454</v>
      </c>
      <c r="AG139">
        <v>15.837216529226049</v>
      </c>
      <c r="AH139">
        <v>10.535850102278671</v>
      </c>
      <c r="AI139">
        <f>7.82930447055391*0</f>
        <v>0</v>
      </c>
      <c r="AJ139">
        <v>0</v>
      </c>
      <c r="AK139">
        <v>0</v>
      </c>
    </row>
    <row r="140" spans="1:37" hidden="1" x14ac:dyDescent="0.2">
      <c r="A140" t="s">
        <v>320</v>
      </c>
      <c r="B140" t="s">
        <v>321</v>
      </c>
      <c r="C140" t="s">
        <v>321</v>
      </c>
      <c r="D140" t="s">
        <v>6</v>
      </c>
      <c r="E140">
        <v>0</v>
      </c>
      <c r="F140">
        <v>0</v>
      </c>
      <c r="G140">
        <v>0</v>
      </c>
      <c r="H140">
        <v>1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5.4</v>
      </c>
      <c r="AE140">
        <v>613</v>
      </c>
      <c r="AF140">
        <v>17.89189189189187</v>
      </c>
      <c r="AG140">
        <v>19.22267504156607</v>
      </c>
      <c r="AH140">
        <v>8.3853132366182788</v>
      </c>
      <c r="AI140">
        <f>2.8303823841416*1</f>
        <v>2.8303823841416</v>
      </c>
      <c r="AJ140">
        <v>1</v>
      </c>
      <c r="AK140">
        <v>0</v>
      </c>
    </row>
    <row r="141" spans="1:37" hidden="1" x14ac:dyDescent="0.2">
      <c r="A141" t="s">
        <v>322</v>
      </c>
      <c r="B141" t="s">
        <v>323</v>
      </c>
      <c r="C141" t="s">
        <v>323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7.5</v>
      </c>
      <c r="AE141">
        <v>615</v>
      </c>
      <c r="AF141">
        <v>23.564752381364961</v>
      </c>
      <c r="AG141">
        <v>22.395172857915689</v>
      </c>
      <c r="AH141">
        <v>16.468429345876238</v>
      </c>
      <c r="AI141">
        <f>2.17885711791606*1</f>
        <v>2.1788571179160598</v>
      </c>
      <c r="AJ141">
        <v>1</v>
      </c>
      <c r="AK141">
        <v>0</v>
      </c>
    </row>
    <row r="142" spans="1:37" hidden="1" x14ac:dyDescent="0.2">
      <c r="A142" t="s">
        <v>324</v>
      </c>
      <c r="B142" t="s">
        <v>325</v>
      </c>
      <c r="C142" t="s">
        <v>325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4.5</v>
      </c>
      <c r="AE142">
        <v>623</v>
      </c>
      <c r="AF142">
        <v>14.22222222222222</v>
      </c>
      <c r="AG142">
        <v>16.771753722243041</v>
      </c>
      <c r="AH142">
        <v>8.7562111901186732</v>
      </c>
      <c r="AI142">
        <f>0.682587160830522*1</f>
        <v>0.68258716083052196</v>
      </c>
      <c r="AJ142">
        <v>1</v>
      </c>
      <c r="AK142">
        <v>0</v>
      </c>
    </row>
    <row r="143" spans="1:37" hidden="1" x14ac:dyDescent="0.2">
      <c r="A143" t="s">
        <v>326</v>
      </c>
      <c r="B143" t="s">
        <v>327</v>
      </c>
      <c r="C143" t="s">
        <v>327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6.2</v>
      </c>
      <c r="AE143">
        <v>624</v>
      </c>
      <c r="AF143">
        <v>18.92989137747746</v>
      </c>
      <c r="AG143">
        <v>27.88269811033717</v>
      </c>
      <c r="AH143">
        <v>18.155359866672161</v>
      </c>
      <c r="AI143">
        <f>2.68074016098836*1</f>
        <v>2.6807401609883601</v>
      </c>
      <c r="AJ143">
        <v>1</v>
      </c>
      <c r="AK143">
        <v>0</v>
      </c>
    </row>
    <row r="144" spans="1:37" hidden="1" x14ac:dyDescent="0.2">
      <c r="A144" t="s">
        <v>52</v>
      </c>
      <c r="B144" t="s">
        <v>328</v>
      </c>
      <c r="C144" t="s">
        <v>329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5.8</v>
      </c>
      <c r="AE144">
        <v>626</v>
      </c>
      <c r="AF144">
        <v>16.651814030166111</v>
      </c>
      <c r="AG144">
        <v>18.88211674510266</v>
      </c>
      <c r="AH144">
        <v>10.56</v>
      </c>
      <c r="AI144">
        <f>1.18507440473277*1</f>
        <v>1.1850744047327699</v>
      </c>
      <c r="AJ144">
        <v>1</v>
      </c>
      <c r="AK144">
        <v>0</v>
      </c>
    </row>
    <row r="145" spans="1:37" hidden="1" x14ac:dyDescent="0.2">
      <c r="A145" t="s">
        <v>330</v>
      </c>
      <c r="B145" t="s">
        <v>331</v>
      </c>
      <c r="C145" t="s">
        <v>331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4.9000000000000004</v>
      </c>
      <c r="AE145">
        <v>629</v>
      </c>
      <c r="AF145">
        <v>15.74468085106383</v>
      </c>
      <c r="AG145">
        <v>13.656227721447539</v>
      </c>
      <c r="AH145">
        <v>10.16</v>
      </c>
      <c r="AI145">
        <f>1.58112493515602*1</f>
        <v>1.5811249351560199</v>
      </c>
      <c r="AJ145">
        <v>1</v>
      </c>
      <c r="AK145">
        <v>0</v>
      </c>
    </row>
    <row r="146" spans="1:37" hidden="1" x14ac:dyDescent="0.2">
      <c r="A146" t="s">
        <v>332</v>
      </c>
      <c r="B146" t="s">
        <v>333</v>
      </c>
      <c r="C146" t="s">
        <v>333</v>
      </c>
      <c r="D146" t="s">
        <v>4</v>
      </c>
      <c r="E146">
        <v>0</v>
      </c>
      <c r="F146">
        <v>1</v>
      </c>
      <c r="G146">
        <v>0</v>
      </c>
      <c r="H146">
        <v>0</v>
      </c>
      <c r="I146" t="s">
        <v>27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4.7</v>
      </c>
      <c r="AE146">
        <v>640</v>
      </c>
      <c r="AF146">
        <v>13.2025332009436</v>
      </c>
      <c r="AG146">
        <v>9.508966530005921</v>
      </c>
      <c r="AH146">
        <v>28.722222222222221</v>
      </c>
      <c r="AI146">
        <f>3.64429417394212*1</f>
        <v>3.6442941739421202</v>
      </c>
      <c r="AJ146">
        <v>1</v>
      </c>
      <c r="AK146">
        <v>0</v>
      </c>
    </row>
    <row r="147" spans="1:37" hidden="1" x14ac:dyDescent="0.2">
      <c r="A147" t="s">
        <v>198</v>
      </c>
      <c r="B147" t="s">
        <v>199</v>
      </c>
      <c r="C147" t="s">
        <v>199</v>
      </c>
      <c r="D147" t="s">
        <v>4</v>
      </c>
      <c r="E147">
        <v>0</v>
      </c>
      <c r="F147">
        <v>1</v>
      </c>
      <c r="G147">
        <v>0</v>
      </c>
      <c r="H147">
        <v>0</v>
      </c>
      <c r="I147" t="s">
        <v>19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7</v>
      </c>
      <c r="AE147">
        <v>379</v>
      </c>
      <c r="AF147">
        <v>24.885995615837171</v>
      </c>
      <c r="AG147">
        <v>29.890333814648159</v>
      </c>
      <c r="AH147">
        <v>12.641380795827599</v>
      </c>
      <c r="AI147">
        <f>2.44990701601687*0.25</f>
        <v>0.61247675400421753</v>
      </c>
      <c r="AJ147">
        <v>0.25</v>
      </c>
      <c r="AK147">
        <v>0</v>
      </c>
    </row>
    <row r="148" spans="1:37" hidden="1" x14ac:dyDescent="0.2">
      <c r="A148" t="s">
        <v>337</v>
      </c>
      <c r="B148" t="s">
        <v>338</v>
      </c>
      <c r="C148" t="s">
        <v>339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4.9000000000000004</v>
      </c>
      <c r="AE148">
        <v>660</v>
      </c>
      <c r="AF148">
        <v>10.90909090909091</v>
      </c>
      <c r="AG148">
        <v>8.3699827541790608</v>
      </c>
      <c r="AH148">
        <v>12.035756819461589</v>
      </c>
      <c r="AI148">
        <f>2.17229839334443*1</f>
        <v>2.17229839334443</v>
      </c>
      <c r="AJ148">
        <v>1</v>
      </c>
      <c r="AK148">
        <v>0</v>
      </c>
    </row>
    <row r="149" spans="1:37" hidden="1" x14ac:dyDescent="0.2">
      <c r="A149" t="s">
        <v>340</v>
      </c>
      <c r="B149" t="s">
        <v>341</v>
      </c>
      <c r="C149" t="s">
        <v>342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5</v>
      </c>
      <c r="AE149">
        <v>664</v>
      </c>
      <c r="AF149">
        <v>11.63636363636363</v>
      </c>
      <c r="AG149">
        <v>10.13513050958241</v>
      </c>
      <c r="AH149">
        <v>14.9120284597577</v>
      </c>
      <c r="AI149">
        <f>2.61603246445366*1</f>
        <v>2.6160324644536601</v>
      </c>
      <c r="AJ149">
        <v>1</v>
      </c>
      <c r="AK149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2024-11-22T21:52:12Z</dcterms:created>
  <dcterms:modified xsi:type="dcterms:W3CDTF">2024-11-22T22:01:11Z</dcterms:modified>
</cp:coreProperties>
</file>