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F815EAEE-DF9D-EE4C-A51B-AFEA7F6C5E63}" xr6:coauthVersionLast="47" xr6:coauthVersionMax="47" xr10:uidLastSave="{00000000-0000-0000-0000-000000000000}"/>
  <bookViews>
    <workbookView xWindow="9620" yWindow="7320" windowWidth="34960" windowHeight="24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7" i="1" l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3" i="1"/>
  <c r="AI13" i="1"/>
  <c r="AP18" i="1"/>
  <c r="AJ10" i="1"/>
  <c r="AI10" i="1"/>
  <c r="AJ17" i="1"/>
  <c r="AI17" i="1"/>
  <c r="AJ16" i="1"/>
  <c r="AI16" i="1"/>
  <c r="AJ15" i="1"/>
  <c r="AI15" i="1"/>
  <c r="AJ19" i="1"/>
  <c r="AI19" i="1"/>
  <c r="AJ18" i="1"/>
  <c r="AI18" i="1"/>
  <c r="AJ12" i="1"/>
  <c r="AI12" i="1"/>
  <c r="AP11" i="1"/>
  <c r="AP14" i="1" s="1"/>
  <c r="AJ11" i="1"/>
  <c r="AI11" i="1"/>
  <c r="AJ14" i="1"/>
  <c r="AI14" i="1"/>
  <c r="AP9" i="1"/>
  <c r="AJ9" i="1"/>
  <c r="AI9" i="1"/>
  <c r="AP8" i="1"/>
  <c r="AJ8" i="1"/>
  <c r="AI8" i="1"/>
  <c r="AP7" i="1"/>
  <c r="AJ7" i="1"/>
  <c r="AI7" i="1"/>
  <c r="AP6" i="1"/>
  <c r="AJ6" i="1"/>
  <c r="AI6" i="1"/>
  <c r="AJ5" i="1"/>
  <c r="AI5" i="1"/>
  <c r="AP4" i="1"/>
  <c r="AJ4" i="1"/>
  <c r="AI4" i="1"/>
  <c r="AJ3" i="1"/>
  <c r="AI3" i="1"/>
  <c r="AP2" i="1"/>
  <c r="AJ2" i="1"/>
  <c r="AI2" i="1"/>
  <c r="AP16" i="1" l="1"/>
</calcChain>
</file>

<file path=xl/sharedStrings.xml><?xml version="1.0" encoding="utf-8"?>
<sst xmlns="http://schemas.openxmlformats.org/spreadsheetml/2006/main" count="190" uniqueCount="100">
  <si>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</si>
  <si>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</si>
  <si>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</si>
  <si>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</si>
  <si>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</si>
  <si>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</si>
  <si>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</si>
  <si>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</si>
  <si>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</si>
  <si>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</si>
  <si>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</si>
  <si>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</si>
  <si>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</si>
  <si>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</si>
  <si>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</si>
  <si>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</si>
  <si>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</si>
  <si>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</si>
  <si>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</si>
  <si>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</si>
  <si>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</si>
  <si>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</si>
  <si>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</si>
  <si>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</si>
  <si>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</si>
  <si>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</si>
  <si>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</si>
  <si>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</si>
  <si>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</si>
  <si>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</si>
  <si>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</si>
  <si>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</si>
  <si>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</si>
  <si>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</si>
  <si>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</si>
  <si>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</si>
  <si>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</si>
  <si>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</si>
  <si>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</si>
  <si>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</si>
  <si>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</si>
  <si>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</si>
  <si>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</si>
  <si>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</si>
  <si>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</si>
  <si>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Kai</t>
  </si>
  <si>
    <t>Havertz</t>
  </si>
  <si>
    <t>David</t>
  </si>
  <si>
    <t>Raya Martin</t>
  </si>
  <si>
    <t>Raya</t>
  </si>
  <si>
    <t>Ollie</t>
  </si>
  <si>
    <t>Watkins</t>
  </si>
  <si>
    <t>Norberto</t>
  </si>
  <si>
    <t>Murara Neto</t>
  </si>
  <si>
    <t>Neto</t>
  </si>
  <si>
    <t>Yoane</t>
  </si>
  <si>
    <t>Wissa</t>
  </si>
  <si>
    <t>João Pedro</t>
  </si>
  <si>
    <t>Junqueira de Jesus</t>
  </si>
  <si>
    <t>Danny</t>
  </si>
  <si>
    <t>Welbeck</t>
  </si>
  <si>
    <t>Nicolas</t>
  </si>
  <si>
    <t>Jackson</t>
  </si>
  <si>
    <t>N.Jackson</t>
  </si>
  <si>
    <t>Dominic</t>
  </si>
  <si>
    <t>Calvert-Lewin</t>
  </si>
  <si>
    <t>Bernd</t>
  </si>
  <si>
    <t>Leno</t>
  </si>
  <si>
    <t>Alisson</t>
  </si>
  <si>
    <t>Ramses Becker</t>
  </si>
  <si>
    <t>A.Becker</t>
  </si>
  <si>
    <t>Cody</t>
  </si>
  <si>
    <t>Gakpo</t>
  </si>
  <si>
    <t>Ederson</t>
  </si>
  <si>
    <t>Santana de Moraes</t>
  </si>
  <si>
    <t>Ederson M.</t>
  </si>
  <si>
    <t>Erling</t>
  </si>
  <si>
    <t>Haaland</t>
  </si>
  <si>
    <t>Rasmus</t>
  </si>
  <si>
    <t>Højlund</t>
  </si>
  <si>
    <t>André</t>
  </si>
  <si>
    <t>Onana</t>
  </si>
  <si>
    <t>Alexander</t>
  </si>
  <si>
    <t>Isak</t>
  </si>
  <si>
    <t>Chris</t>
  </si>
  <si>
    <t>Wood</t>
  </si>
  <si>
    <t>Cameron</t>
  </si>
  <si>
    <t>Archer</t>
  </si>
  <si>
    <t>Guglielmo</t>
  </si>
  <si>
    <t>Vicario</t>
  </si>
  <si>
    <t>Michail</t>
  </si>
  <si>
    <t>Antonio</t>
  </si>
  <si>
    <t>Wes</t>
  </si>
  <si>
    <t>Foderingham</t>
  </si>
  <si>
    <t>Matheus</t>
  </si>
  <si>
    <t>Santos Carneiro Da Cunha</t>
  </si>
  <si>
    <t>Cunha</t>
  </si>
  <si>
    <t>José</t>
  </si>
  <si>
    <t>Malheiro de Sá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</si>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</sst>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25" totalsRowShown="0">
  <autoFilter ref="A1:AM25" xr:uid="{00000000-0009-0000-0100-000001000000}">
    <filterColumn colId="38">
      <filters>
        <filter val="1"/>
      </filters>
    </filterColumn>
  </autoFilter>
  <sortState xmlns:xlrd2="http://schemas.microsoft.com/office/spreadsheetml/2017/richdata2" ref="A10:AM19">
    <sortCondition descending="1" ref="AJ1:AJ25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abSelected="1" workbookViewId="0">
      <selection activeCell="AJ10" sqref="AJ10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hidden="1" x14ac:dyDescent="0.2">
      <c r="A2" t="s">
        <v>45</v>
      </c>
      <c r="B2" t="s">
        <v>46</v>
      </c>
      <c r="C2" t="s">
        <v>46</v>
      </c>
      <c r="D2" t="s">
        <v>6</v>
      </c>
      <c r="E2">
        <v>0</v>
      </c>
      <c r="F2">
        <v>0</v>
      </c>
      <c r="G2">
        <v>0</v>
      </c>
      <c r="H2">
        <v>1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3</v>
      </c>
      <c r="AF2">
        <v>6.8828849811479174</v>
      </c>
      <c r="AG2">
        <v>4.059979873166836</v>
      </c>
      <c r="AH2">
        <v>8.1891995586113229</v>
      </c>
      <c r="AI2">
        <f>2.77932625588324*1</f>
        <v>2.7793262558832401</v>
      </c>
      <c r="AJ2">
        <f>2.77932625588324*1</f>
        <v>2.7793262558832401</v>
      </c>
      <c r="AK2">
        <v>1</v>
      </c>
      <c r="AL2">
        <v>0</v>
      </c>
      <c r="AM2">
        <v>0</v>
      </c>
      <c r="AO2" t="s">
        <v>0</v>
      </c>
      <c r="AP2">
        <f>SUMPRODUCT(Table1[Selected], Table1[PP])</f>
        <v>30.162262750859217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49</v>
      </c>
      <c r="D3" t="s">
        <v>3</v>
      </c>
      <c r="E3">
        <v>1</v>
      </c>
      <c r="F3">
        <v>0</v>
      </c>
      <c r="G3">
        <v>0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5.5</v>
      </c>
      <c r="AE3">
        <v>14</v>
      </c>
      <c r="AF3">
        <v>4.575040393360772</v>
      </c>
      <c r="AG3">
        <v>3.5818307028211529</v>
      </c>
      <c r="AH3">
        <v>3.4944073098618551</v>
      </c>
      <c r="AI3">
        <f>2.46992686647531*1</f>
        <v>2.4699268664753098</v>
      </c>
      <c r="AJ3">
        <f>2.46992686647531*1</f>
        <v>2.4699268664753098</v>
      </c>
      <c r="AK3">
        <v>1</v>
      </c>
      <c r="AL3">
        <v>0</v>
      </c>
      <c r="AM3">
        <v>0</v>
      </c>
    </row>
    <row r="4" spans="1:43" hidden="1" x14ac:dyDescent="0.2">
      <c r="A4" t="s">
        <v>50</v>
      </c>
      <c r="B4" t="s">
        <v>51</v>
      </c>
      <c r="C4" t="s">
        <v>51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12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57</v>
      </c>
      <c r="AF4">
        <v>6.2999999999999972</v>
      </c>
      <c r="AG4">
        <v>6.4692690096831376</v>
      </c>
      <c r="AH4">
        <v>4.1585380559044731</v>
      </c>
      <c r="AI4">
        <f>2.68802196857169*1</f>
        <v>2.68802196857169</v>
      </c>
      <c r="AJ4">
        <f>2.68802196857169*1</f>
        <v>2.68802196857169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33.5</v>
      </c>
      <c r="AQ4">
        <v>35</v>
      </c>
    </row>
    <row r="5" spans="1:43" hidden="1" x14ac:dyDescent="0.2">
      <c r="A5" t="s">
        <v>52</v>
      </c>
      <c r="B5" t="s">
        <v>53</v>
      </c>
      <c r="C5" t="s">
        <v>54</v>
      </c>
      <c r="D5" t="s">
        <v>3</v>
      </c>
      <c r="E5">
        <v>1</v>
      </c>
      <c r="F5">
        <v>0</v>
      </c>
      <c r="G5">
        <v>0</v>
      </c>
      <c r="H5">
        <v>0</v>
      </c>
      <c r="I5" t="s">
        <v>13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4.5</v>
      </c>
      <c r="AE5">
        <v>75</v>
      </c>
      <c r="AF5">
        <v>3.3880378682479031</v>
      </c>
      <c r="AG5">
        <v>3.8827534631159311</v>
      </c>
      <c r="AH5">
        <v>2.6036886006611022</v>
      </c>
      <c r="AI5">
        <f>2.95191469116632*1</f>
        <v>2.9519146911663201</v>
      </c>
      <c r="AJ5">
        <f>2.95191469116632*1</f>
        <v>2.9519146911663201</v>
      </c>
      <c r="AK5">
        <v>1</v>
      </c>
      <c r="AL5">
        <v>0</v>
      </c>
      <c r="AM5">
        <v>0</v>
      </c>
    </row>
    <row r="6" spans="1:43" hidden="1" x14ac:dyDescent="0.2">
      <c r="A6" t="s">
        <v>55</v>
      </c>
      <c r="B6" t="s">
        <v>56</v>
      </c>
      <c r="C6" t="s">
        <v>56</v>
      </c>
      <c r="D6" t="s">
        <v>6</v>
      </c>
      <c r="E6">
        <v>0</v>
      </c>
      <c r="F6">
        <v>0</v>
      </c>
      <c r="G6">
        <v>0</v>
      </c>
      <c r="H6">
        <v>1</v>
      </c>
      <c r="I6" t="s">
        <v>14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114</v>
      </c>
      <c r="AF6">
        <v>5.8311721582393083</v>
      </c>
      <c r="AG6">
        <v>3.719865657829498</v>
      </c>
      <c r="AH6">
        <v>7.2987291455449386</v>
      </c>
      <c r="AI6">
        <f>4.03300797717649*1</f>
        <v>4.0330079771764904</v>
      </c>
      <c r="AJ6">
        <f>4.03300797717649*1</f>
        <v>4.0330079771764904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1</v>
      </c>
      <c r="AQ6">
        <v>2</v>
      </c>
    </row>
    <row r="7" spans="1:43" hidden="1" x14ac:dyDescent="0.2">
      <c r="A7" t="s">
        <v>57</v>
      </c>
      <c r="B7" t="s">
        <v>58</v>
      </c>
      <c r="C7" t="s">
        <v>57</v>
      </c>
      <c r="D7" t="s">
        <v>6</v>
      </c>
      <c r="E7">
        <v>0</v>
      </c>
      <c r="F7">
        <v>0</v>
      </c>
      <c r="G7">
        <v>0</v>
      </c>
      <c r="H7">
        <v>1</v>
      </c>
      <c r="I7" t="s">
        <v>15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5.5</v>
      </c>
      <c r="AE7">
        <v>134</v>
      </c>
      <c r="AF7">
        <v>1.993454027686866</v>
      </c>
      <c r="AG7">
        <v>3.6993798746273772</v>
      </c>
      <c r="AH7">
        <v>6.58</v>
      </c>
      <c r="AI7">
        <f>1.3824823956869*1</f>
        <v>1.3824823956868999</v>
      </c>
      <c r="AJ7">
        <f>1.3824823956869*1</f>
        <v>1.3824823956868999</v>
      </c>
      <c r="AK7">
        <v>1</v>
      </c>
      <c r="AL7">
        <v>0</v>
      </c>
      <c r="AM7">
        <v>0</v>
      </c>
      <c r="AO7" t="s">
        <v>4</v>
      </c>
      <c r="AP7">
        <f>SUMPRODUCT(Table1[Selected],Table1[DEF])</f>
        <v>0</v>
      </c>
      <c r="AQ7">
        <v>5</v>
      </c>
    </row>
    <row r="8" spans="1:43" hidden="1" x14ac:dyDescent="0.2">
      <c r="A8" t="s">
        <v>59</v>
      </c>
      <c r="B8" t="s">
        <v>60</v>
      </c>
      <c r="C8" t="s">
        <v>60</v>
      </c>
      <c r="D8" t="s">
        <v>6</v>
      </c>
      <c r="E8">
        <v>0</v>
      </c>
      <c r="F8">
        <v>0</v>
      </c>
      <c r="G8">
        <v>0</v>
      </c>
      <c r="H8">
        <v>1</v>
      </c>
      <c r="I8" t="s">
        <v>15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5.5</v>
      </c>
      <c r="AE8">
        <v>153</v>
      </c>
      <c r="AF8">
        <v>3.832000000000003</v>
      </c>
      <c r="AG8">
        <v>3.1942074933402602</v>
      </c>
      <c r="AH8">
        <v>4.9150476053389749</v>
      </c>
      <c r="AI8">
        <f>3.431206496213*1</f>
        <v>3.431206496213</v>
      </c>
      <c r="AJ8">
        <f>3.431206496213*1</f>
        <v>3.431206496213</v>
      </c>
      <c r="AK8">
        <v>1</v>
      </c>
      <c r="AL8">
        <v>0</v>
      </c>
      <c r="AM8">
        <v>0</v>
      </c>
      <c r="AO8" t="s">
        <v>5</v>
      </c>
      <c r="AP8">
        <f>SUMPRODUCT(Table1[Selected],Table1[MID])</f>
        <v>0</v>
      </c>
      <c r="AQ8">
        <v>5</v>
      </c>
    </row>
    <row r="9" spans="1:43" hidden="1" x14ac:dyDescent="0.2">
      <c r="A9" t="s">
        <v>61</v>
      </c>
      <c r="B9" t="s">
        <v>62</v>
      </c>
      <c r="C9" t="s">
        <v>63</v>
      </c>
      <c r="D9" t="s">
        <v>6</v>
      </c>
      <c r="E9">
        <v>0</v>
      </c>
      <c r="F9">
        <v>0</v>
      </c>
      <c r="G9">
        <v>0</v>
      </c>
      <c r="H9">
        <v>1</v>
      </c>
      <c r="I9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7.5</v>
      </c>
      <c r="AE9">
        <v>189</v>
      </c>
      <c r="AF9">
        <v>5.6666666666666643</v>
      </c>
      <c r="AG9">
        <v>4.0462657188843831</v>
      </c>
      <c r="AH9">
        <v>12.25454545454545</v>
      </c>
      <c r="AI9">
        <f>3.99727609575654*1</f>
        <v>3.9972760957565399</v>
      </c>
      <c r="AJ9">
        <f>3.99727609575654*1</f>
        <v>3.9972760957565399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4</v>
      </c>
      <c r="AQ9">
        <v>3</v>
      </c>
    </row>
    <row r="10" spans="1:43" x14ac:dyDescent="0.2">
      <c r="A10" t="s">
        <v>82</v>
      </c>
      <c r="B10" t="s">
        <v>83</v>
      </c>
      <c r="C10" t="s">
        <v>83</v>
      </c>
      <c r="D10" t="s">
        <v>6</v>
      </c>
      <c r="E10">
        <v>0</v>
      </c>
      <c r="F10">
        <v>0</v>
      </c>
      <c r="G10">
        <v>0</v>
      </c>
      <c r="H10">
        <v>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8.5</v>
      </c>
      <c r="AE10">
        <v>432</v>
      </c>
      <c r="AF10">
        <v>7.9591836734693864</v>
      </c>
      <c r="AG10">
        <v>4.7114255348793268</v>
      </c>
      <c r="AH10">
        <v>10.018181818181819</v>
      </c>
      <c r="AI10">
        <f>8.87725230937391*1</f>
        <v>8.87725230937391</v>
      </c>
      <c r="AJ10">
        <f>8.87725230937391*1</f>
        <v>8.87725230937391</v>
      </c>
      <c r="AK10">
        <v>1</v>
      </c>
      <c r="AL10">
        <v>0</v>
      </c>
      <c r="AM10">
        <v>1</v>
      </c>
    </row>
    <row r="11" spans="1:43" hidden="1" x14ac:dyDescent="0.2">
      <c r="A11" t="s">
        <v>66</v>
      </c>
      <c r="B11" t="s">
        <v>67</v>
      </c>
      <c r="C11" t="s">
        <v>67</v>
      </c>
      <c r="D11" t="s">
        <v>3</v>
      </c>
      <c r="E11">
        <v>1</v>
      </c>
      <c r="F11">
        <v>0</v>
      </c>
      <c r="G11">
        <v>0</v>
      </c>
      <c r="H11">
        <v>0</v>
      </c>
      <c r="I11" t="s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264</v>
      </c>
      <c r="AF11">
        <v>3.837425300475064</v>
      </c>
      <c r="AG11">
        <v>3.7380835573979341</v>
      </c>
      <c r="AH11">
        <v>2.7134335875339128</v>
      </c>
      <c r="AI11">
        <f>2.62915691223145*1</f>
        <v>2.62915691223145</v>
      </c>
      <c r="AJ11">
        <f>2.62915691223145*1</f>
        <v>2.62915691223145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5</v>
      </c>
    </row>
    <row r="12" spans="1:43" hidden="1" x14ac:dyDescent="0.2">
      <c r="A12" t="s">
        <v>68</v>
      </c>
      <c r="B12" t="s">
        <v>69</v>
      </c>
      <c r="C12" t="s">
        <v>70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5.5</v>
      </c>
      <c r="AE12">
        <v>338</v>
      </c>
      <c r="AF12">
        <v>4.5926069150147537</v>
      </c>
      <c r="AG12">
        <v>4.7514641101974533</v>
      </c>
      <c r="AH12">
        <v>3.5120871978877379</v>
      </c>
      <c r="AI12">
        <f>2.93792432263967*1</f>
        <v>2.9379243226396698</v>
      </c>
      <c r="AJ12">
        <f>2.93792432263967*1</f>
        <v>2.9379243226396698</v>
      </c>
      <c r="AK12">
        <v>1</v>
      </c>
      <c r="AL12">
        <v>0</v>
      </c>
      <c r="AM12">
        <v>0</v>
      </c>
      <c r="AO12" t="s">
        <v>8</v>
      </c>
      <c r="AP12">
        <v>15</v>
      </c>
    </row>
    <row r="13" spans="1:43" x14ac:dyDescent="0.2">
      <c r="A13" t="s">
        <v>84</v>
      </c>
      <c r="B13" t="s">
        <v>85</v>
      </c>
      <c r="C13" t="s">
        <v>85</v>
      </c>
      <c r="D13" t="s">
        <v>6</v>
      </c>
      <c r="E13">
        <v>0</v>
      </c>
      <c r="F13">
        <v>0</v>
      </c>
      <c r="G13">
        <v>0</v>
      </c>
      <c r="H13">
        <v>1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480</v>
      </c>
      <c r="AF13">
        <v>7.4247091854710554</v>
      </c>
      <c r="AG13">
        <v>2.9943739809178451</v>
      </c>
      <c r="AH13">
        <v>8.5716599024811018</v>
      </c>
      <c r="AI13">
        <f>8.08674557865634*1</f>
        <v>8.0867455786563394</v>
      </c>
      <c r="AJ13">
        <f>8.08674557865634*1</f>
        <v>8.0867455786563394</v>
      </c>
      <c r="AK13">
        <v>1</v>
      </c>
      <c r="AL13">
        <v>0</v>
      </c>
      <c r="AM13">
        <v>1</v>
      </c>
    </row>
    <row r="14" spans="1:43" x14ac:dyDescent="0.2">
      <c r="A14" t="s">
        <v>64</v>
      </c>
      <c r="B14" t="s">
        <v>65</v>
      </c>
      <c r="C14" t="s">
        <v>65</v>
      </c>
      <c r="D14" t="s">
        <v>6</v>
      </c>
      <c r="E14">
        <v>0</v>
      </c>
      <c r="F14">
        <v>0</v>
      </c>
      <c r="G14">
        <v>0</v>
      </c>
      <c r="H14">
        <v>1</v>
      </c>
      <c r="I14" t="s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232</v>
      </c>
      <c r="AF14">
        <v>4.1617179929134638</v>
      </c>
      <c r="AG14">
        <v>6.2063428527717974</v>
      </c>
      <c r="AH14">
        <v>5.2664517777109179</v>
      </c>
      <c r="AI14">
        <f>5.17689337844596*1</f>
        <v>5.1768933784459596</v>
      </c>
      <c r="AJ14">
        <f>5.17689337844596*1</f>
        <v>5.1768933784459596</v>
      </c>
      <c r="AK14">
        <v>1</v>
      </c>
      <c r="AL14">
        <v>0</v>
      </c>
      <c r="AM14">
        <v>1</v>
      </c>
      <c r="AO14" t="s">
        <v>9</v>
      </c>
      <c r="AP14">
        <f>((AP11-AP12)+ABS((AP11-AP12)))/2*0</f>
        <v>0</v>
      </c>
    </row>
    <row r="15" spans="1:43" hidden="1" x14ac:dyDescent="0.2">
      <c r="A15" t="s">
        <v>76</v>
      </c>
      <c r="B15" t="s">
        <v>77</v>
      </c>
      <c r="C15" t="s">
        <v>77</v>
      </c>
      <c r="D15" t="s">
        <v>6</v>
      </c>
      <c r="E15">
        <v>0</v>
      </c>
      <c r="F15">
        <v>0</v>
      </c>
      <c r="G15">
        <v>0</v>
      </c>
      <c r="H15">
        <v>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378</v>
      </c>
      <c r="AF15">
        <v>13.87252785819388</v>
      </c>
      <c r="AG15">
        <v>11.642601722774559</v>
      </c>
      <c r="AH15">
        <v>14.1367295496506</v>
      </c>
      <c r="AI15">
        <f>9.90014010044261*1</f>
        <v>9.9001401004426093</v>
      </c>
      <c r="AJ15">
        <f>9.90014010044261*1</f>
        <v>9.9001401004426093</v>
      </c>
      <c r="AK15">
        <v>1</v>
      </c>
      <c r="AL15">
        <v>0</v>
      </c>
      <c r="AM15">
        <v>0</v>
      </c>
    </row>
    <row r="16" spans="1:43" hidden="1" x14ac:dyDescent="0.2">
      <c r="A16" t="s">
        <v>78</v>
      </c>
      <c r="B16" t="s">
        <v>79</v>
      </c>
      <c r="C16" t="s">
        <v>79</v>
      </c>
      <c r="D16" t="s">
        <v>6</v>
      </c>
      <c r="E16">
        <v>0</v>
      </c>
      <c r="F16">
        <v>0</v>
      </c>
      <c r="G16">
        <v>0</v>
      </c>
      <c r="H16">
        <v>1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403</v>
      </c>
      <c r="AF16">
        <v>8.0591495354593707</v>
      </c>
      <c r="AG16">
        <v>4.39638825099426</v>
      </c>
      <c r="AH16">
        <v>5.08</v>
      </c>
      <c r="AI16">
        <f>2.36870653371955*1</f>
        <v>2.3687065337195499</v>
      </c>
      <c r="AJ16">
        <f>2.36870653371955*1</f>
        <v>2.3687065337195499</v>
      </c>
      <c r="AK16">
        <v>1</v>
      </c>
      <c r="AL16">
        <v>0</v>
      </c>
      <c r="AM16">
        <v>0</v>
      </c>
      <c r="AO16" t="s">
        <v>10</v>
      </c>
      <c r="AP16">
        <f>AP2-AP14*1</f>
        <v>30.162262750859217</v>
      </c>
    </row>
    <row r="17" spans="1:43" hidden="1" x14ac:dyDescent="0.2">
      <c r="A17" t="s">
        <v>80</v>
      </c>
      <c r="B17" t="s">
        <v>81</v>
      </c>
      <c r="C17" t="s">
        <v>81</v>
      </c>
      <c r="D17" t="s">
        <v>3</v>
      </c>
      <c r="E17">
        <v>1</v>
      </c>
      <c r="F17">
        <v>0</v>
      </c>
      <c r="G17">
        <v>0</v>
      </c>
      <c r="H17">
        <v>0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411</v>
      </c>
      <c r="AF17">
        <v>3.64864864864865</v>
      </c>
      <c r="AG17">
        <v>4.1116615757516586</v>
      </c>
      <c r="AH17">
        <v>3.1995446212719179</v>
      </c>
      <c r="AI17">
        <f>3.60897424856399*1</f>
        <v>3.6089742485639902</v>
      </c>
      <c r="AJ17">
        <f>3.60897424856399*1</f>
        <v>3.6089742485639902</v>
      </c>
      <c r="AK17">
        <v>1</v>
      </c>
      <c r="AL17">
        <v>0</v>
      </c>
      <c r="AM17">
        <v>0</v>
      </c>
    </row>
    <row r="18" spans="1:43" x14ac:dyDescent="0.2">
      <c r="A18" t="s">
        <v>71</v>
      </c>
      <c r="B18" t="s">
        <v>72</v>
      </c>
      <c r="C18" t="s">
        <v>72</v>
      </c>
      <c r="D18" t="s">
        <v>6</v>
      </c>
      <c r="E18">
        <v>0</v>
      </c>
      <c r="F18">
        <v>0</v>
      </c>
      <c r="G18">
        <v>0</v>
      </c>
      <c r="H18">
        <v>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7.5</v>
      </c>
      <c r="AE18">
        <v>348</v>
      </c>
      <c r="AF18">
        <v>4.2884615384615383</v>
      </c>
      <c r="AG18">
        <v>3.9849179228982359</v>
      </c>
      <c r="AH18">
        <v>6.541388685317898</v>
      </c>
      <c r="AI18">
        <f>4.29921890979516*1</f>
        <v>4.2992189097951599</v>
      </c>
      <c r="AJ18">
        <f>4.29921890979516*1</f>
        <v>4.2992189097951599</v>
      </c>
      <c r="AK18">
        <v>1</v>
      </c>
      <c r="AL18">
        <v>0</v>
      </c>
      <c r="AM18">
        <v>1</v>
      </c>
      <c r="AO18" t="s">
        <v>11</v>
      </c>
      <c r="AP18">
        <f>SUMPRODUCT(Table1[Selected],Table1[ARS])</f>
        <v>0</v>
      </c>
      <c r="AQ18">
        <v>3</v>
      </c>
    </row>
    <row r="19" spans="1:43" x14ac:dyDescent="0.2">
      <c r="A19" t="s">
        <v>73</v>
      </c>
      <c r="B19" t="s">
        <v>74</v>
      </c>
      <c r="C19" t="s">
        <v>75</v>
      </c>
      <c r="D19" t="s">
        <v>3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5.5</v>
      </c>
      <c r="AE19">
        <v>374</v>
      </c>
      <c r="AF19">
        <v>3.9054726368159218</v>
      </c>
      <c r="AG19">
        <v>3.5739164858187258</v>
      </c>
      <c r="AH19">
        <v>3.4139403193624589</v>
      </c>
      <c r="AI19">
        <f>3.72215257458785*1</f>
        <v>3.7221525745878501</v>
      </c>
      <c r="AJ19">
        <f>3.72215257458785*1</f>
        <v>3.7221525745878501</v>
      </c>
      <c r="AK19">
        <v>1</v>
      </c>
      <c r="AL19">
        <v>0</v>
      </c>
      <c r="AM19">
        <v>1</v>
      </c>
      <c r="AO19" t="s">
        <v>12</v>
      </c>
      <c r="AP19">
        <f>SUMPRODUCT(Table1[Selected],Table1[AVL])</f>
        <v>0</v>
      </c>
      <c r="AQ19">
        <v>3</v>
      </c>
    </row>
    <row r="20" spans="1:43" hidden="1" x14ac:dyDescent="0.2">
      <c r="A20" t="s">
        <v>86</v>
      </c>
      <c r="B20" t="s">
        <v>87</v>
      </c>
      <c r="C20" t="s">
        <v>87</v>
      </c>
      <c r="D20" t="s">
        <v>6</v>
      </c>
      <c r="E20">
        <v>0</v>
      </c>
      <c r="F20">
        <v>0</v>
      </c>
      <c r="G20">
        <v>0</v>
      </c>
      <c r="H20">
        <v>1</v>
      </c>
      <c r="I20" t="s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5</v>
      </c>
      <c r="AE20">
        <v>485</v>
      </c>
      <c r="AF20">
        <v>2.7631578947368429</v>
      </c>
      <c r="AG20">
        <v>2.1098301966511208</v>
      </c>
      <c r="AH20">
        <v>2.3714705391731719</v>
      </c>
      <c r="AI20">
        <f>1.52166655703188*1</f>
        <v>1.5216665570318799</v>
      </c>
      <c r="AJ20">
        <f>1.52166655703188*1</f>
        <v>1.5216665570318799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88</v>
      </c>
      <c r="B21" t="s">
        <v>89</v>
      </c>
      <c r="C21" t="s">
        <v>89</v>
      </c>
      <c r="D21" t="s">
        <v>3</v>
      </c>
      <c r="E21">
        <v>1</v>
      </c>
      <c r="F21">
        <v>0</v>
      </c>
      <c r="G21">
        <v>0</v>
      </c>
      <c r="H21">
        <v>0</v>
      </c>
      <c r="I21" t="s">
        <v>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</v>
      </c>
      <c r="AE21">
        <v>549</v>
      </c>
      <c r="AF21">
        <v>2.6290725067617311</v>
      </c>
      <c r="AG21">
        <v>2.966944287461152</v>
      </c>
      <c r="AH21">
        <v>2.159253353112057</v>
      </c>
      <c r="AI21">
        <f>1.34745842195542*1</f>
        <v>1.34745842195542</v>
      </c>
      <c r="AJ21">
        <f>1.34745842195542*1</f>
        <v>1.34745842195542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0</v>
      </c>
      <c r="AQ21">
        <v>3</v>
      </c>
    </row>
    <row r="22" spans="1:43" hidden="1" x14ac:dyDescent="0.2">
      <c r="A22" t="s">
        <v>90</v>
      </c>
      <c r="B22" t="s">
        <v>91</v>
      </c>
      <c r="C22" t="s">
        <v>91</v>
      </c>
      <c r="D22" t="s">
        <v>6</v>
      </c>
      <c r="E22">
        <v>0</v>
      </c>
      <c r="F22">
        <v>0</v>
      </c>
      <c r="G22">
        <v>0</v>
      </c>
      <c r="H22">
        <v>1</v>
      </c>
      <c r="I22" t="s">
        <v>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5.5</v>
      </c>
      <c r="AE22">
        <v>557</v>
      </c>
      <c r="AF22">
        <v>4.0759123584984138</v>
      </c>
      <c r="AG22">
        <v>5.0446703837375031</v>
      </c>
      <c r="AH22">
        <v>2.3680128658492832</v>
      </c>
      <c r="AI22">
        <f>3.23822928857457*1</f>
        <v>3.23822928857457</v>
      </c>
      <c r="AJ22">
        <f>3.23822928857457*1</f>
        <v>3.23822928857457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0</v>
      </c>
      <c r="AQ22">
        <v>3</v>
      </c>
    </row>
    <row r="23" spans="1:43" hidden="1" x14ac:dyDescent="0.2">
      <c r="A23" t="s">
        <v>92</v>
      </c>
      <c r="B23" t="s">
        <v>93</v>
      </c>
      <c r="C23" t="s">
        <v>93</v>
      </c>
      <c r="D23" t="s">
        <v>3</v>
      </c>
      <c r="E23">
        <v>1</v>
      </c>
      <c r="F23">
        <v>0</v>
      </c>
      <c r="G23">
        <v>0</v>
      </c>
      <c r="H23">
        <v>0</v>
      </c>
      <c r="I23" t="s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4.5</v>
      </c>
      <c r="AE23">
        <v>566</v>
      </c>
      <c r="AF23">
        <v>2.333333333333333</v>
      </c>
      <c r="AG23">
        <v>2.3522580522001522</v>
      </c>
      <c r="AH23">
        <v>2.2351136743902771</v>
      </c>
      <c r="AI23">
        <f>1.51698430566323*1</f>
        <v>1.5169843056632299</v>
      </c>
      <c r="AJ23">
        <f>1.51698430566323*1</f>
        <v>1.5169843056632299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0</v>
      </c>
      <c r="AQ23">
        <v>3</v>
      </c>
    </row>
    <row r="24" spans="1:43" hidden="1" x14ac:dyDescent="0.2">
      <c r="A24" t="s">
        <v>94</v>
      </c>
      <c r="B24" t="s">
        <v>95</v>
      </c>
      <c r="C24" t="s">
        <v>96</v>
      </c>
      <c r="D24" t="s">
        <v>6</v>
      </c>
      <c r="E24">
        <v>0</v>
      </c>
      <c r="F24">
        <v>0</v>
      </c>
      <c r="G24">
        <v>0</v>
      </c>
      <c r="H24">
        <v>1</v>
      </c>
      <c r="I24" t="s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6.5</v>
      </c>
      <c r="AE24">
        <v>590</v>
      </c>
      <c r="AF24">
        <v>4.6051540135609814</v>
      </c>
      <c r="AG24">
        <v>3.051256854249107</v>
      </c>
      <c r="AH24">
        <v>4.7563369151709063</v>
      </c>
      <c r="AI24">
        <f>2.20038058726982*1</f>
        <v>2.2003805872698199</v>
      </c>
      <c r="AJ24">
        <f>2.20038058726982*1</f>
        <v>2.2003805872698199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97</v>
      </c>
      <c r="B25" t="s">
        <v>98</v>
      </c>
      <c r="C25" t="s">
        <v>99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4.5</v>
      </c>
      <c r="AE25">
        <v>603</v>
      </c>
      <c r="AF25">
        <v>3.773116280265564</v>
      </c>
      <c r="AG25">
        <v>4.0811290730822556</v>
      </c>
      <c r="AH25">
        <v>2.888676933694005</v>
      </c>
      <c r="AI25">
        <f>2.50753151509179*1</f>
        <v>2.5075315150917898</v>
      </c>
      <c r="AJ25">
        <f>2.50753151509179*1</f>
        <v>2.5075315150917898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1</v>
      </c>
      <c r="AQ25">
        <v>3</v>
      </c>
    </row>
    <row r="26" spans="1:43" x14ac:dyDescent="0.2">
      <c r="AO26" t="s">
        <v>19</v>
      </c>
      <c r="AP26">
        <f>SUMPRODUCT(Table1[Selected],Table1[FUL])</f>
        <v>0</v>
      </c>
      <c r="AQ26">
        <v>3</v>
      </c>
    </row>
    <row r="27" spans="1:43" x14ac:dyDescent="0.2">
      <c r="AO27" t="s">
        <v>20</v>
      </c>
      <c r="AP27">
        <f>SUMPRODUCT(Table1[Selected],Table1[IPS])</f>
        <v>0</v>
      </c>
      <c r="AQ27">
        <v>3</v>
      </c>
    </row>
    <row r="28" spans="1:43" x14ac:dyDescent="0.2">
      <c r="AO28" t="s">
        <v>21</v>
      </c>
      <c r="AP28">
        <f>SUMPRODUCT(Table1[Selected],Table1[LEI])</f>
        <v>0</v>
      </c>
      <c r="AQ28">
        <v>3</v>
      </c>
    </row>
    <row r="29" spans="1:43" x14ac:dyDescent="0.2">
      <c r="AO29" t="s">
        <v>22</v>
      </c>
      <c r="AP29">
        <f>SUMPRODUCT(Table1[Selected],Table1[LIV])</f>
        <v>1</v>
      </c>
      <c r="AQ29">
        <v>3</v>
      </c>
    </row>
    <row r="30" spans="1:43" x14ac:dyDescent="0.2">
      <c r="AO30" t="s">
        <v>23</v>
      </c>
      <c r="AP30">
        <f>SUMPRODUCT(Table1[Selected],Table1[MCI])</f>
        <v>1</v>
      </c>
      <c r="AQ30">
        <v>3</v>
      </c>
    </row>
    <row r="31" spans="1:43" x14ac:dyDescent="0.2">
      <c r="AO31" t="s">
        <v>24</v>
      </c>
      <c r="AP31">
        <f>SUMPRODUCT(Table1[Selected],Table1[MUN])</f>
        <v>0</v>
      </c>
      <c r="AQ31">
        <v>3</v>
      </c>
    </row>
    <row r="32" spans="1:43" x14ac:dyDescent="0.2">
      <c r="AO32" t="s">
        <v>25</v>
      </c>
      <c r="AP32">
        <f>SUMPRODUCT(Table1[Selected],Table1[NEW])</f>
        <v>1</v>
      </c>
      <c r="AQ32">
        <v>3</v>
      </c>
    </row>
    <row r="33" spans="41:43" x14ac:dyDescent="0.2">
      <c r="AO33" t="s">
        <v>26</v>
      </c>
      <c r="AP33">
        <f>SUMPRODUCT(Table1[Selected],Table1[NFO])</f>
        <v>1</v>
      </c>
      <c r="AQ33">
        <v>3</v>
      </c>
    </row>
    <row r="34" spans="41:43" x14ac:dyDescent="0.2">
      <c r="AO34" t="s">
        <v>27</v>
      </c>
      <c r="AP34">
        <f>SUMPRODUCT(Table1[Selected],Table1[SOU])</f>
        <v>0</v>
      </c>
      <c r="AQ34">
        <v>3</v>
      </c>
    </row>
    <row r="35" spans="41:43" x14ac:dyDescent="0.2">
      <c r="AO35" t="s">
        <v>28</v>
      </c>
      <c r="AP35">
        <f>SUMPRODUCT(Table1[Selected],Table1[TOT])</f>
        <v>0</v>
      </c>
      <c r="AQ35">
        <v>3</v>
      </c>
    </row>
    <row r="36" spans="41:43" x14ac:dyDescent="0.2">
      <c r="AO36" t="s">
        <v>29</v>
      </c>
      <c r="AP36">
        <f>SUMPRODUCT(Table1[Selected],Table1[WHU])</f>
        <v>0</v>
      </c>
      <c r="AQ36">
        <v>3</v>
      </c>
    </row>
    <row r="37" spans="41:43" x14ac:dyDescent="0.2">
      <c r="AO37" t="s">
        <v>30</v>
      </c>
      <c r="AP37">
        <f>SUMPRODUCT(Table1[Selected],Table1[WOL])</f>
        <v>0</v>
      </c>
      <c r="AQ3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2024-08-23T19:29:34Z</dcterms:created>
  <dcterms:modified xsi:type="dcterms:W3CDTF">2024-08-23T19:30:41Z</dcterms:modified>
</cp:coreProperties>
</file>