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D3CC9A25-F4F0-A64E-BCBA-1AA4B80CB35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7" i="1" l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04" i="1"/>
  <c r="AI104" i="1"/>
  <c r="AJ109" i="1"/>
  <c r="AI109" i="1"/>
  <c r="AJ108" i="1"/>
  <c r="AI108" i="1"/>
  <c r="AJ107" i="1"/>
  <c r="AI107" i="1"/>
  <c r="AJ106" i="1"/>
  <c r="AI106" i="1"/>
  <c r="AJ96" i="1"/>
  <c r="AI96" i="1"/>
  <c r="AJ85" i="1"/>
  <c r="AI85" i="1"/>
  <c r="AJ103" i="1"/>
  <c r="AI103" i="1"/>
  <c r="AJ102" i="1"/>
  <c r="AI102" i="1"/>
  <c r="AJ101" i="1"/>
  <c r="AI101" i="1"/>
  <c r="AJ100" i="1"/>
  <c r="AI100" i="1"/>
  <c r="AJ51" i="1"/>
  <c r="AI51" i="1"/>
  <c r="AJ98" i="1"/>
  <c r="AI98" i="1"/>
  <c r="AJ97" i="1"/>
  <c r="AI97" i="1"/>
  <c r="AJ60" i="1"/>
  <c r="AI60" i="1"/>
  <c r="AJ61" i="1"/>
  <c r="AI61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49" i="1"/>
  <c r="AI49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95" i="1"/>
  <c r="AI95" i="1"/>
  <c r="AJ110" i="1"/>
  <c r="AI11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105" i="1"/>
  <c r="AI105" i="1"/>
  <c r="AJ50" i="1"/>
  <c r="AI50" i="1"/>
  <c r="AJ48" i="1"/>
  <c r="AI48" i="1"/>
  <c r="AJ99" i="1"/>
  <c r="AI99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P14" i="1"/>
  <c r="AJ14" i="1"/>
  <c r="AI14" i="1"/>
  <c r="AJ13" i="1"/>
  <c r="AI13" i="1"/>
  <c r="AJ12" i="1"/>
  <c r="AI12" i="1"/>
  <c r="AP11" i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6" i="1"/>
  <c r="AI6" i="1"/>
  <c r="AJ5" i="1"/>
  <c r="AI5" i="1"/>
  <c r="AP4" i="1"/>
  <c r="AJ4" i="1"/>
  <c r="AI4" i="1"/>
  <c r="AJ3" i="1"/>
  <c r="AI3" i="1"/>
  <c r="AJ2" i="1"/>
  <c r="AI2" i="1"/>
  <c r="AP2" i="1" s="1"/>
  <c r="AP16" i="1" l="1"/>
</calcChain>
</file>

<file path=xl/sharedStrings.xml><?xml version="1.0" encoding="utf-8"?>
<sst xmlns="http://schemas.openxmlformats.org/spreadsheetml/2006/main" count="700" uniqueCount="312">
  <si>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</si>
  <si>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</si>
  <si>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</si>
  <si>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</si>
  <si>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</si>
  <si>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</si>
  <si>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</si>
  <si>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</si>
  <si>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</si>
  <si>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</si>
  <si>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</si>
  <si>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</si>
  <si>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</si>
  <si>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</si>
  <si>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</si>
  <si>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</si>
  <si>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</si>
  <si>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</si>
  <si>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</si>
  <si>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</si>
  <si>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</si>
  <si>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</si>
  <si>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</si>
  <si>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</si>
  <si>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</si>
  <si>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</si>
  <si>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</si>
  <si>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</si>
  <si>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</si>
  <si>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</si>
  <si>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</si>
  <si>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</si>
  <si>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</si>
  <si>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</si>
  <si>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</si>
  <si>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</si>
  <si>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</si>
  <si>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</si>
  <si>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</si>
  <si>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</si>
  <si>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</si>
  <si>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</si>
  <si>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</si>
  <si>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</si>
  <si>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</si>
  <si>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</si>
  <si>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</si>
  <si>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</si>
  <si>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</si>
  <si>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</t>
  </si>
  <si>
    <t>Ødegaard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</si>
  <si>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</si>
  <si>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</si>
  <si>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</si>
  <si>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</si>
  <si>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</si>
  <si>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</si>
  <si>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</si>
  <si>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</si>
  <si>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</si>
  <si>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</si>
  <si>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</si>
  <si>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</si>
  <si>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</si>
  <si>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</si>
  <si>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</si>
  <si>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Leon</t>
  </si>
  <si>
    <t>Bailey</t>
  </si>
  <si>
    <t>Ross</t>
  </si>
  <si>
    <t>Barkley</t>
  </si>
  <si>
    <t>Moussa</t>
  </si>
  <si>
    <t>Diaby</t>
  </si>
  <si>
    <t>Emiliano</t>
  </si>
  <si>
    <t>Martínez Romero</t>
  </si>
  <si>
    <t>Martinez</t>
  </si>
  <si>
    <t>John</t>
  </si>
  <si>
    <t>McGinn</t>
  </si>
  <si>
    <t>Pau</t>
  </si>
  <si>
    <t>Torres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</si>
  <si>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</si>
  <si>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</si>
  <si>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</si>
  <si>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</si>
  <si>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</si>
  <si>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</si>
  <si>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</si>
  <si>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</si>
  <si>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</si>
  <si>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</si>
  <si>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</si>
  <si>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</si>
  <si>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</si>
  <si>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</si>
  <si>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</si>
  <si>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</si>
  <si>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</si>
  <si>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</si>
  <si>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</si>
  <si>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</si>
  <si>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</si>
  <si>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</si>
  <si>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</si>
  <si>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</si>
  <si>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</si>
  <si>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</si>
  <si>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</si>
  <si>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</si>
  <si>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</si>
  <si>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</si>
  <si>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</si>
  <si>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</si>
  <si>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</si>
  <si>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</si>
  <si>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</si>
  <si>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</si>
  <si>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</si>
  <si>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</si>
  <si>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</si>
  <si>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</si>
  <si>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</si>
  <si>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</si>
  <si>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</si>
  <si>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</si>
  <si>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</si>
  <si>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</si>
  <si>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</si>
  <si>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</si>
  <si>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</si>
  <si>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</si>
  <si>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</si>
  <si>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</si>
  <si>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</si>
  <si>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</si>
  <si>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</si>
  <si>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</si>
  <si>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</si>
  <si>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</si>
  <si>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</si>
  <si>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</si>
  <si>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</si>
  <si>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</si>
  <si>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</si>
  <si>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</si>
  <si>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</si>
  <si>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</si>
  <si>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Cole</t>
  </si>
  <si>
    <t>Palmer</t>
  </si>
  <si>
    <t>Raheem</t>
  </si>
  <si>
    <t>Sterling</t>
  </si>
  <si>
    <t>Joachim</t>
  </si>
  <si>
    <t>Andersen</t>
  </si>
  <si>
    <t>Eberechi</t>
  </si>
  <si>
    <t>Eze</t>
  </si>
  <si>
    <t>Jean-Philippe</t>
  </si>
  <si>
    <t>Mateta</t>
  </si>
  <si>
    <t>Tyrick</t>
  </si>
  <si>
    <t>Mitchell</t>
  </si>
  <si>
    <t>Jeffrey</t>
  </si>
  <si>
    <t>Schlupp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</si>
  <si>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</si>
  <si>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</si>
  <si>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</si>
  <si>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</si>
  <si>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</si>
  <si>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</si>
  <si>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</si>
  <si>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</si>
  <si>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</si>
  <si>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</si>
  <si>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</si>
  <si>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</si>
  <si>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</si>
  <si>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</si>
  <si>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</si>
  <si>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</si>
  <si>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</si>
  <si>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Andreas</t>
  </si>
  <si>
    <t>Hoelgebaum Pereira</t>
  </si>
  <si>
    <t>Timothy</t>
  </si>
  <si>
    <t>Castagne</t>
  </si>
  <si>
    <t>Alex</t>
  </si>
  <si>
    <t>Iwobi</t>
  </si>
  <si>
    <t>Bernd</t>
  </si>
  <si>
    <t>Leno</t>
  </si>
  <si>
    <t>Antonee</t>
  </si>
  <si>
    <t>Robinson</t>
  </si>
  <si>
    <t>Harry</t>
  </si>
  <si>
    <t>Wilson</t>
  </si>
  <si>
    <t>Alisson</t>
  </si>
  <si>
    <t>Ramses Becker</t>
  </si>
  <si>
    <t>A.Becker</t>
  </si>
  <si>
    <t>Trent</t>
  </si>
  <si>
    <t>Alexander-Arnold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</si>
  <si>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</si>
  <si>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</si>
  <si>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</si>
  <si>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</si>
  <si>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</si>
  <si>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</si>
  <si>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</si>
  <si>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</si>
  <si>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</si>
  <si>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</si>
  <si>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</si>
  <si>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</si>
  <si>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</si>
  <si>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</si>
  <si>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</si>
  <si>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</si>
  <si>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</si>
  <si>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</si>
  <si>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</si>
  <si>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</si>
  <si>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</si>
  <si>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</si>
  <si>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</si>
  <si>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</si>
  <si>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</si>
  <si>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</si>
  <si>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</si>
  <si>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</si>
  <si>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</si>
  <si>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</si>
  <si>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</si>
  <si>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</si>
  <si>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</si>
  <si>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</si>
  <si>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</si>
  <si>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</si>
  <si>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</si>
  <si>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Rúben</t>
  </si>
  <si>
    <t>Gato Alves Dias</t>
  </si>
  <si>
    <t>Kyle</t>
  </si>
  <si>
    <t>Walker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</si>
  <si>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</si>
  <si>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</si>
  <si>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</si>
  <si>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</si>
  <si>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</si>
  <si>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</si>
  <si>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</si>
  <si>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</si>
  <si>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</si>
  <si>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</si>
  <si>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</si>
  <si>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</si>
  <si>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</si>
  <si>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</si>
  <si>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</si>
  <si>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</si>
  <si>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</si>
  <si>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</si>
  <si>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</si>
  <si>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</si>
  <si>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</si>
  <si>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</si>
  <si>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</si>
  <si>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</si>
  <si>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</si>
  <si>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</si>
  <si>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</si>
  <si>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</si>
  <si>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</si>
  <si>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</si>
  <si>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Chris</t>
  </si>
  <si>
    <t>Wood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</si>
  <si>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</si>
  <si>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</si>
  <si>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</si>
  <si>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</si>
  <si>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</si>
  <si>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</si>
  <si>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</si>
  <si>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</si>
  <si>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</si>
  <si>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</si>
  <si>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Son</t>
  </si>
  <si>
    <t>Heung-min</t>
  </si>
  <si>
    <t>Guglielmo</t>
  </si>
  <si>
    <t>Vicario</t>
  </si>
  <si>
    <t>Odobert</t>
  </si>
  <si>
    <t>Michail</t>
  </si>
  <si>
    <t>Antonio</t>
  </si>
  <si>
    <t>Alphonse</t>
  </si>
  <si>
    <t>Areola</t>
  </si>
  <si>
    <t>Jarrod</t>
  </si>
  <si>
    <t>Bowen</t>
  </si>
  <si>
    <t>Wes</t>
  </si>
  <si>
    <t>Foderingham</t>
  </si>
  <si>
    <t>Mohammed</t>
  </si>
  <si>
    <t>Kudus</t>
  </si>
  <si>
    <t>Lucas</t>
  </si>
  <si>
    <t>Tolentino Coelho de Lima</t>
  </si>
  <si>
    <t>L.Paquetá</t>
  </si>
  <si>
    <t>Tomáš</t>
  </si>
  <si>
    <t>Souček</t>
  </si>
  <si>
    <t>Ward-Prowse</t>
  </si>
  <si>
    <t>Matheus</t>
  </si>
  <si>
    <t>Santos Carneiro Da Cunha</t>
  </si>
  <si>
    <t>Cunha</t>
  </si>
  <si>
    <t>Hwang</t>
  </si>
  <si>
    <t>Hee-chan</t>
  </si>
  <si>
    <t>Hee Chan</t>
  </si>
  <si>
    <t>José</t>
  </si>
  <si>
    <t>Malheiro de Sá</t>
  </si>
  <si>
    <t>José Sá</t>
  </si>
  <si>
    <t>Mario</t>
  </si>
  <si>
    <t>Lemina</t>
  </si>
  <si>
    <t>Mario Jr.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</si>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</sst>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27" totalsRowShown="0">
  <autoFilter ref="A1:AM127" xr:uid="{00000000-0009-0000-0100-000001000000}">
    <filterColumn colId="38">
      <filters>
        <filter val="1"/>
      </filters>
    </filterColumn>
  </autoFilter>
  <sortState xmlns:xlrd2="http://schemas.microsoft.com/office/spreadsheetml/2017/richdata2" ref="A48:AM110">
    <sortCondition descending="1" ref="AJ1:AJ127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7"/>
  <sheetViews>
    <sheetView tabSelected="1" workbookViewId="0">
      <selection activeCell="C60" sqref="A60:C60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2</v>
      </c>
      <c r="AF2">
        <v>20.641532424404801</v>
      </c>
      <c r="AG2">
        <v>19.314281860690532</v>
      </c>
      <c r="AH2">
        <v>17.26656481158102</v>
      </c>
      <c r="AI2">
        <f>17.8080548584848*1</f>
        <v>17.808054858484802</v>
      </c>
      <c r="AJ2">
        <f>3.69941826087156*1</f>
        <v>3.69941826087156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337.42862124915854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3</v>
      </c>
      <c r="AF3">
        <v>26.491141506501759</v>
      </c>
      <c r="AG3">
        <v>14.77941481211672</v>
      </c>
      <c r="AH3">
        <v>21.372083333333329</v>
      </c>
      <c r="AI3">
        <f>8.57905263086703*1</f>
        <v>8.5790526308670305</v>
      </c>
      <c r="AJ3">
        <f>1.87952964559671*1</f>
        <v>1.8795296455967101</v>
      </c>
      <c r="AK3">
        <v>1</v>
      </c>
      <c r="AL3">
        <v>0</v>
      </c>
      <c r="AM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8.5</v>
      </c>
      <c r="AE4">
        <v>12</v>
      </c>
      <c r="AF4">
        <v>23.391304347826079</v>
      </c>
      <c r="AG4">
        <v>24.712919522114099</v>
      </c>
      <c r="AH4">
        <v>44.041823302283078</v>
      </c>
      <c r="AI4">
        <f>10.1183107248166*1</f>
        <v>10.118310724816601</v>
      </c>
      <c r="AJ4">
        <f>1.77818736370995*1</f>
        <v>1.7781873637099499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97.5</v>
      </c>
      <c r="AQ4">
        <v>100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14</v>
      </c>
      <c r="AF5">
        <v>21.156341005573822</v>
      </c>
      <c r="AG5">
        <v>17.936150577164419</v>
      </c>
      <c r="AH5">
        <v>16.9007625503749</v>
      </c>
      <c r="AI5">
        <f>12.0370138358021*1</f>
        <v>12.037013835802099</v>
      </c>
      <c r="AJ5">
        <f>2.50826817456352*1</f>
        <v>2.5082681745635198</v>
      </c>
      <c r="AK5">
        <v>1</v>
      </c>
      <c r="AL5">
        <v>0</v>
      </c>
      <c r="AM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6.5</v>
      </c>
      <c r="AE6">
        <v>15</v>
      </c>
      <c r="AF6">
        <v>21.36207680623151</v>
      </c>
      <c r="AG6">
        <v>14.966791515284349</v>
      </c>
      <c r="AH6">
        <v>45.25714285714286</v>
      </c>
      <c r="AI6">
        <f>11.6755500673594*1</f>
        <v>11.675550067359399</v>
      </c>
      <c r="AJ6">
        <f>2.20656619049393*1</f>
        <v>2.20656619049393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</v>
      </c>
      <c r="AE7">
        <v>16</v>
      </c>
      <c r="AF7">
        <v>33.754720602872723</v>
      </c>
      <c r="AG7">
        <v>24.824969564472461</v>
      </c>
      <c r="AH7">
        <v>36.377867243959187</v>
      </c>
      <c r="AI7">
        <f>13.7266201691347*1</f>
        <v>13.7266201691347</v>
      </c>
      <c r="AJ7">
        <f>2.92158345428585*1</f>
        <v>2.9215834542858499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</v>
      </c>
      <c r="AE8">
        <v>17</v>
      </c>
      <c r="AF8">
        <v>21.331453684891478</v>
      </c>
      <c r="AG8">
        <v>20.209183444671201</v>
      </c>
      <c r="AH8">
        <v>22.434051009078459</v>
      </c>
      <c r="AI8">
        <f>19.98540442069*1</f>
        <v>19.985404420689999</v>
      </c>
      <c r="AJ8">
        <f>3.97605554578928*1</f>
        <v>3.9760555457892801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</v>
      </c>
      <c r="AE9">
        <v>21</v>
      </c>
      <c r="AF9">
        <v>18.910395163679599</v>
      </c>
      <c r="AG9">
        <v>20.340467021086361</v>
      </c>
      <c r="AH9">
        <v>27.89908893101838</v>
      </c>
      <c r="AI9">
        <f>19.790944535462*1</f>
        <v>19.790944535462</v>
      </c>
      <c r="AJ9">
        <f>3.5834142925909*1</f>
        <v>3.5834142925908998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22</v>
      </c>
      <c r="AF10">
        <v>21.853564587639159</v>
      </c>
      <c r="AG10">
        <v>20.166790504183719</v>
      </c>
      <c r="AH10">
        <v>22.939939964910021</v>
      </c>
      <c r="AI10">
        <f>18.6194018997025*1</f>
        <v>18.619401899702499</v>
      </c>
      <c r="AJ10">
        <f>4.03803735799092*1</f>
        <v>4.0380373579909197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23</v>
      </c>
      <c r="AF11">
        <v>17.217391304347821</v>
      </c>
      <c r="AG11">
        <v>16.634060347178561</v>
      </c>
      <c r="AH11">
        <v>15.363233751015491</v>
      </c>
      <c r="AI11">
        <f>14.1019274321539*1</f>
        <v>14.1019274321539</v>
      </c>
      <c r="AJ11">
        <f>2.80677174504919*1</f>
        <v>2.8067717450491898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1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6.5</v>
      </c>
      <c r="AE12">
        <v>27</v>
      </c>
      <c r="AF12">
        <v>16</v>
      </c>
      <c r="AG12">
        <v>10.535661344691921</v>
      </c>
      <c r="AH12">
        <v>16.155147003175301</v>
      </c>
      <c r="AI12">
        <f>6.09056012281245*1</f>
        <v>6.09056012281245</v>
      </c>
      <c r="AJ12">
        <f>1.2516134422809*1</f>
        <v>1.2516134422809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28</v>
      </c>
      <c r="AF13">
        <v>14.10514337523934</v>
      </c>
      <c r="AG13">
        <v>11.24719993552503</v>
      </c>
      <c r="AH13">
        <v>6.6644465093753844</v>
      </c>
      <c r="AI13">
        <f>6.71736630953096*1</f>
        <v>6.7173663095309601</v>
      </c>
      <c r="AJ13">
        <f>1.43919128079652*1</f>
        <v>1.4391912807965199</v>
      </c>
      <c r="AK13">
        <v>1</v>
      </c>
      <c r="AL13">
        <v>0</v>
      </c>
      <c r="AM13">
        <v>0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6.5</v>
      </c>
      <c r="AE14">
        <v>33</v>
      </c>
      <c r="AF14">
        <v>18.684210526315798</v>
      </c>
      <c r="AG14">
        <v>23.224752828339302</v>
      </c>
      <c r="AH14">
        <v>14.18106052510681</v>
      </c>
      <c r="AI14">
        <f>25.4853011815245*1</f>
        <v>25.485301181524498</v>
      </c>
      <c r="AJ14">
        <f>5.52108803784631*1</f>
        <v>5.5210880378463099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46</v>
      </c>
      <c r="AF15">
        <v>17.318840579710141</v>
      </c>
      <c r="AG15">
        <v>17.042337822403891</v>
      </c>
      <c r="AH15">
        <v>6.3666666666666663</v>
      </c>
      <c r="AI15">
        <f>15.6327525286782*1</f>
        <v>15.6327525286782</v>
      </c>
      <c r="AJ15">
        <f>3.49344164757385*1</f>
        <v>3.4934416475738499</v>
      </c>
      <c r="AK15">
        <v>1</v>
      </c>
      <c r="AL15">
        <v>0</v>
      </c>
      <c r="AM15"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</v>
      </c>
      <c r="AE16">
        <v>47</v>
      </c>
      <c r="AF16">
        <v>15.154320987654341</v>
      </c>
      <c r="AG16">
        <v>15.131847174953361</v>
      </c>
      <c r="AH16">
        <v>8.8100546957613517</v>
      </c>
      <c r="AI16">
        <f>9.3895980744856*1</f>
        <v>9.3895980744855994</v>
      </c>
      <c r="AJ16">
        <f>1.80809965310256*1</f>
        <v>1.8080996531025599</v>
      </c>
      <c r="AK16">
        <v>1</v>
      </c>
      <c r="AL16">
        <v>0</v>
      </c>
      <c r="AM16">
        <v>0</v>
      </c>
      <c r="AO16" t="s">
        <v>10</v>
      </c>
      <c r="AP16">
        <f>AP2-AP14*5</f>
        <v>337.42862124915854</v>
      </c>
    </row>
    <row r="17" spans="1:43" hidden="1" x14ac:dyDescent="0.2">
      <c r="A17" t="s">
        <v>77</v>
      </c>
      <c r="B17" t="s">
        <v>78</v>
      </c>
      <c r="C17" t="s">
        <v>77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51</v>
      </c>
      <c r="AF17">
        <v>14.6551724137931</v>
      </c>
      <c r="AG17">
        <v>12.54220448557928</v>
      </c>
      <c r="AH17">
        <v>10.09258441892414</v>
      </c>
      <c r="AI17">
        <f>6.94958975803847*1</f>
        <v>6.9495897580384698</v>
      </c>
      <c r="AJ17">
        <f>1.51280777564111*1</f>
        <v>1.51280777564111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56</v>
      </c>
      <c r="AF18">
        <v>16.17977528089888</v>
      </c>
      <c r="AG18">
        <v>17.493671766563981</v>
      </c>
      <c r="AH18">
        <v>21.76169450776262</v>
      </c>
      <c r="AI18">
        <f>17.0905478165957*1</f>
        <v>17.090547816595699</v>
      </c>
      <c r="AJ18">
        <f>3.48883156154674*1</f>
        <v>3.48883156154674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0</v>
      </c>
      <c r="AQ18">
        <v>3</v>
      </c>
    </row>
    <row r="19" spans="1:43" hidden="1" x14ac:dyDescent="0.2">
      <c r="A19" t="s">
        <v>81</v>
      </c>
      <c r="B19" t="s">
        <v>82</v>
      </c>
      <c r="C19" t="s">
        <v>82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57</v>
      </c>
      <c r="AF19">
        <v>23.642857142857139</v>
      </c>
      <c r="AG19">
        <v>23.192669522287421</v>
      </c>
      <c r="AH19">
        <v>22.898697033049171</v>
      </c>
      <c r="AI19">
        <f>11.9105142514384*1</f>
        <v>11.9105142514384</v>
      </c>
      <c r="AJ19">
        <f>2.40550461510299*1</f>
        <v>2.40550461510299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58</v>
      </c>
      <c r="AF20">
        <v>12.31679734194371</v>
      </c>
      <c r="AG20">
        <v>11.18489348009498</v>
      </c>
      <c r="AH20">
        <v>9.5090207979891002</v>
      </c>
      <c r="AI20">
        <f>9.74641897256756*1</f>
        <v>9.7464189725675592</v>
      </c>
      <c r="AJ20">
        <f>1.86196555658502*1</f>
        <v>1.8619655565850199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65</v>
      </c>
      <c r="AF21">
        <v>10.530303030303029</v>
      </c>
      <c r="AG21">
        <v>11.039129698739821</v>
      </c>
      <c r="AH21">
        <v>13.87997577857872</v>
      </c>
      <c r="AI21">
        <f>10.2317123540164*1</f>
        <v>10.2317123540164</v>
      </c>
      <c r="AJ21">
        <f>2.044710166257*1</f>
        <v>2.044710166257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0</v>
      </c>
      <c r="AQ21">
        <v>3</v>
      </c>
    </row>
    <row r="22" spans="1:43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66</v>
      </c>
      <c r="AF22">
        <v>9.2929292929292888</v>
      </c>
      <c r="AG22">
        <v>7.0467289534243251</v>
      </c>
      <c r="AH22">
        <v>10.72838539212532</v>
      </c>
      <c r="AI22">
        <f>1.42068199204547*1</f>
        <v>1.4206819920454701</v>
      </c>
      <c r="AJ22">
        <f>0.292479063197778*1</f>
        <v>0.292479063197778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73</v>
      </c>
      <c r="AF23">
        <v>15.76426728698612</v>
      </c>
      <c r="AG23">
        <v>20.840288681157912</v>
      </c>
      <c r="AH23">
        <v>14.08727272727273</v>
      </c>
      <c r="AI23">
        <f>6.25378771820147*1</f>
        <v>6.2537877182014698</v>
      </c>
      <c r="AJ23">
        <f>1.29115733662282*1</f>
        <v>1.29115733662282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2</v>
      </c>
      <c r="AQ23">
        <v>3</v>
      </c>
    </row>
    <row r="24" spans="1:43" hidden="1" x14ac:dyDescent="0.2">
      <c r="A24" t="s">
        <v>91</v>
      </c>
      <c r="B24" t="s">
        <v>92</v>
      </c>
      <c r="C24" t="s">
        <v>93</v>
      </c>
      <c r="D24" t="s">
        <v>3</v>
      </c>
      <c r="E24">
        <v>1</v>
      </c>
      <c r="F24">
        <v>0</v>
      </c>
      <c r="G24">
        <v>0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75</v>
      </c>
      <c r="AF24">
        <v>21.312846150429539</v>
      </c>
      <c r="AG24">
        <v>21.400563623354881</v>
      </c>
      <c r="AH24">
        <v>12.83502921921467</v>
      </c>
      <c r="AI24">
        <f>15.9154548055073*1</f>
        <v>15.9154548055073</v>
      </c>
      <c r="AJ24">
        <f>2.90583571681442*1</f>
        <v>2.90583571681442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2</v>
      </c>
      <c r="AQ24">
        <v>3</v>
      </c>
    </row>
    <row r="25" spans="1:43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80</v>
      </c>
      <c r="AF25">
        <v>14.634146341463421</v>
      </c>
      <c r="AG25">
        <v>23.231678413006069</v>
      </c>
      <c r="AH25">
        <v>9.9111111111111114</v>
      </c>
      <c r="AI25">
        <f>12.9032310246304*1</f>
        <v>12.903231024630401</v>
      </c>
      <c r="AJ25">
        <f>2.66846372088646*1</f>
        <v>2.6684637208864599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2</v>
      </c>
      <c r="AQ25">
        <v>3</v>
      </c>
    </row>
    <row r="26" spans="1:43" hidden="1" x14ac:dyDescent="0.2">
      <c r="A26" t="s">
        <v>96</v>
      </c>
      <c r="B26" t="s">
        <v>97</v>
      </c>
      <c r="C26" t="s">
        <v>97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81</v>
      </c>
      <c r="AF26">
        <v>13.05987433239822</v>
      </c>
      <c r="AG26">
        <v>12.562676321751679</v>
      </c>
      <c r="AH26">
        <v>17.808586017338829</v>
      </c>
      <c r="AI26">
        <f>15.474864374198*1</f>
        <v>15.474864374198001</v>
      </c>
      <c r="AJ26">
        <f>2.48043919234602*1</f>
        <v>2.4804391923460201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83</v>
      </c>
      <c r="AF27">
        <v>12.02702702702703</v>
      </c>
      <c r="AG27">
        <v>9.9004825545467856</v>
      </c>
      <c r="AH27">
        <v>25.344762892293851</v>
      </c>
      <c r="AI27">
        <f>16.7162166722727*1</f>
        <v>16.716216672272701</v>
      </c>
      <c r="AJ27">
        <f>3.37136987482285*1</f>
        <v>3.3713698748228502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84</v>
      </c>
      <c r="AF28">
        <v>16.38103080530211</v>
      </c>
      <c r="AG28">
        <v>22.819137452586698</v>
      </c>
      <c r="AH28">
        <v>12.309680888843779</v>
      </c>
      <c r="AI28">
        <f>10.0807653548415*1</f>
        <v>10.0807653548415</v>
      </c>
      <c r="AJ28">
        <f>1.63637691867465*1</f>
        <v>1.63637691867465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102</v>
      </c>
      <c r="B29" t="s">
        <v>103</v>
      </c>
      <c r="C29" t="s">
        <v>103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90</v>
      </c>
      <c r="AF29">
        <v>14.5</v>
      </c>
      <c r="AG29">
        <v>13.52765360553814</v>
      </c>
      <c r="AH29">
        <v>17.82538630390841</v>
      </c>
      <c r="AI29">
        <f>22.6488260028778*1</f>
        <v>22.648826002877801</v>
      </c>
      <c r="AJ29">
        <f>4.54625744664558*1</f>
        <v>4.5462574466455798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0</v>
      </c>
      <c r="AQ29">
        <v>3</v>
      </c>
    </row>
    <row r="30" spans="1:43" hidden="1" x14ac:dyDescent="0.2">
      <c r="A30" t="s">
        <v>104</v>
      </c>
      <c r="B30" t="s">
        <v>105</v>
      </c>
      <c r="C30" t="s">
        <v>105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92</v>
      </c>
      <c r="AF30">
        <v>12.53333333333333</v>
      </c>
      <c r="AG30">
        <v>7.7148347168605031</v>
      </c>
      <c r="AH30">
        <v>12.239947987878001</v>
      </c>
      <c r="AI30">
        <f>13.9757169981728*1</f>
        <v>13.9757169981728</v>
      </c>
      <c r="AJ30">
        <f>2.43094853457213*1</f>
        <v>2.43094853457213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2</v>
      </c>
      <c r="AQ30">
        <v>3</v>
      </c>
    </row>
    <row r="31" spans="1:43" hidden="1" x14ac:dyDescent="0.2">
      <c r="A31" t="s">
        <v>106</v>
      </c>
      <c r="B31" t="s">
        <v>107</v>
      </c>
      <c r="C31" t="s">
        <v>107</v>
      </c>
      <c r="D31" t="s">
        <v>3</v>
      </c>
      <c r="E31">
        <v>1</v>
      </c>
      <c r="F31">
        <v>0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95</v>
      </c>
      <c r="AF31">
        <v>16.666666666666661</v>
      </c>
      <c r="AG31">
        <v>29.636321168627461</v>
      </c>
      <c r="AH31">
        <v>19.72908411707887</v>
      </c>
      <c r="AI31">
        <f>26.8774407022496*1</f>
        <v>26.877440702249601</v>
      </c>
      <c r="AJ31">
        <f>5.23661335845284*1</f>
        <v>5.23661335845284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98</v>
      </c>
      <c r="AF32">
        <v>12.900000000000009</v>
      </c>
      <c r="AG32">
        <v>16.619319592098091</v>
      </c>
      <c r="AH32">
        <v>12.31567973819241</v>
      </c>
      <c r="AI32">
        <f>13.1327600816359*1</f>
        <v>13.132760081635899</v>
      </c>
      <c r="AJ32">
        <f>2.76940756814384*1</f>
        <v>2.7694075681438401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2</v>
      </c>
      <c r="AQ32">
        <v>3</v>
      </c>
    </row>
    <row r="33" spans="1:43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105</v>
      </c>
      <c r="AF33">
        <v>14.33734939759036</v>
      </c>
      <c r="AG33">
        <v>16.48609970570131</v>
      </c>
      <c r="AH33">
        <v>12.01536762762735</v>
      </c>
      <c r="AI33">
        <f>11.0914506056766*1</f>
        <v>11.0914506056766</v>
      </c>
      <c r="AJ33">
        <f>2.16990780770041*1</f>
        <v>2.1699078077004099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2</v>
      </c>
      <c r="AQ33">
        <v>3</v>
      </c>
    </row>
    <row r="34" spans="1:43" hidden="1" x14ac:dyDescent="0.2">
      <c r="A34" t="s">
        <v>112</v>
      </c>
      <c r="B34" t="s">
        <v>113</v>
      </c>
      <c r="C34" t="s">
        <v>113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108</v>
      </c>
      <c r="AF34">
        <v>14.942528735632189</v>
      </c>
      <c r="AG34">
        <v>20.89732194054919</v>
      </c>
      <c r="AH34">
        <v>13.018003621702441</v>
      </c>
      <c r="AI34">
        <f>8.35579895737963*1</f>
        <v>8.3557989573796299</v>
      </c>
      <c r="AJ34">
        <f>1.92657859488778*1</f>
        <v>1.92657859488778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</v>
      </c>
      <c r="AE35">
        <v>114</v>
      </c>
      <c r="AF35">
        <v>17.451404503028598</v>
      </c>
      <c r="AG35">
        <v>15.35768164239949</v>
      </c>
      <c r="AH35">
        <v>38.745686274509808</v>
      </c>
      <c r="AI35">
        <f>21.1763192373613*1</f>
        <v>21.176319237361302</v>
      </c>
      <c r="AJ35">
        <f>4.90040018001824*1</f>
        <v>4.9004001800182397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119</v>
      </c>
      <c r="AF36">
        <v>12.859336297772209</v>
      </c>
      <c r="AG36">
        <v>17.963024060437899</v>
      </c>
      <c r="AH36">
        <v>12.48536975952951</v>
      </c>
      <c r="AI36">
        <f>8.59607733403206*1</f>
        <v>8.59607733403206</v>
      </c>
      <c r="AJ36">
        <f>1.82362932087859*1</f>
        <v>1.8236293208785901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87</v>
      </c>
      <c r="B37" t="s">
        <v>118</v>
      </c>
      <c r="C37" t="s">
        <v>118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125</v>
      </c>
      <c r="AF37">
        <v>15.96354166666667</v>
      </c>
      <c r="AG37">
        <v>18.673811552623309</v>
      </c>
      <c r="AH37">
        <v>13.00803771309517</v>
      </c>
      <c r="AI37">
        <f>6.55812250790226*1</f>
        <v>6.5581225079022598</v>
      </c>
      <c r="AJ37">
        <f>1.40771486804218*1</f>
        <v>1.40771486804218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119</v>
      </c>
      <c r="B38" t="s">
        <v>120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6.5</v>
      </c>
      <c r="AE38">
        <v>130</v>
      </c>
      <c r="AF38">
        <v>17.8611111111111</v>
      </c>
      <c r="AG38">
        <v>16.331266555791451</v>
      </c>
      <c r="AH38">
        <v>11.65106174447884</v>
      </c>
      <c r="AI38">
        <f>7.59645476755394*1</f>
        <v>7.59645476755394</v>
      </c>
      <c r="AJ38">
        <f>1.45596505474553*1</f>
        <v>1.4559650547455301</v>
      </c>
      <c r="AK38">
        <v>1</v>
      </c>
      <c r="AL38">
        <v>0</v>
      </c>
      <c r="AM38">
        <v>0</v>
      </c>
    </row>
    <row r="39" spans="1:43" hidden="1" x14ac:dyDescent="0.2">
      <c r="A39" t="s">
        <v>122</v>
      </c>
      <c r="B39" t="s">
        <v>123</v>
      </c>
      <c r="C39" t="s">
        <v>122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5.5</v>
      </c>
      <c r="AE39">
        <v>134</v>
      </c>
      <c r="AF39">
        <v>15.59365841129026</v>
      </c>
      <c r="AG39">
        <v>12.1682226807318</v>
      </c>
      <c r="AH39">
        <v>32.049999999999997</v>
      </c>
      <c r="AI39">
        <f>5.58639700816501*1</f>
        <v>5.5863970081650098</v>
      </c>
      <c r="AJ39">
        <f>0.679523917877198*1</f>
        <v>0.67952391787719801</v>
      </c>
      <c r="AK39">
        <v>1</v>
      </c>
      <c r="AL39">
        <v>0</v>
      </c>
      <c r="AM39">
        <v>0</v>
      </c>
    </row>
    <row r="40" spans="1:43" hidden="1" x14ac:dyDescent="0.2">
      <c r="A40" t="s">
        <v>124</v>
      </c>
      <c r="B40" t="s">
        <v>125</v>
      </c>
      <c r="C40" t="s">
        <v>126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149</v>
      </c>
      <c r="AF40">
        <v>14.89211399372927</v>
      </c>
      <c r="AG40">
        <v>9.0423267288855822</v>
      </c>
      <c r="AH40">
        <v>20.972134144580139</v>
      </c>
      <c r="AI40">
        <f>8.76182253809239*1</f>
        <v>8.7618225380923906</v>
      </c>
      <c r="AJ40">
        <f>1.71918853654531*1</f>
        <v>1.7191885365453099</v>
      </c>
      <c r="AK40">
        <v>1</v>
      </c>
      <c r="AL40">
        <v>0</v>
      </c>
      <c r="AM40">
        <v>0</v>
      </c>
    </row>
    <row r="41" spans="1:43" hidden="1" x14ac:dyDescent="0.2">
      <c r="A41" t="s">
        <v>127</v>
      </c>
      <c r="B41" t="s">
        <v>128</v>
      </c>
      <c r="C41" t="s">
        <v>128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150</v>
      </c>
      <c r="AF41">
        <v>16.424373866126011</v>
      </c>
      <c r="AG41">
        <v>17.87585381733491</v>
      </c>
      <c r="AH41">
        <v>25.87237797669307</v>
      </c>
      <c r="AI41">
        <f>22.2590667388143*1</f>
        <v>22.259066738814301</v>
      </c>
      <c r="AJ41">
        <f>4.64584898450808*1</f>
        <v>4.6458489845080804</v>
      </c>
      <c r="AK41">
        <v>1</v>
      </c>
      <c r="AL41">
        <v>0</v>
      </c>
      <c r="AM41">
        <v>0</v>
      </c>
    </row>
    <row r="42" spans="1:43" hidden="1" x14ac:dyDescent="0.2">
      <c r="A42" t="s">
        <v>129</v>
      </c>
      <c r="B42" t="s">
        <v>130</v>
      </c>
      <c r="C42" t="s">
        <v>130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5.5</v>
      </c>
      <c r="AE42">
        <v>153</v>
      </c>
      <c r="AF42">
        <v>14.79761349966016</v>
      </c>
      <c r="AG42">
        <v>15.03656050608317</v>
      </c>
      <c r="AH42">
        <v>17.98955274712538</v>
      </c>
      <c r="AI42">
        <f>13.60134841913*1</f>
        <v>13.60134841913</v>
      </c>
      <c r="AJ42">
        <f>2.41582693966083*1</f>
        <v>2.4158269396608301</v>
      </c>
      <c r="AK42">
        <v>1</v>
      </c>
      <c r="AL42">
        <v>0</v>
      </c>
      <c r="AM42">
        <v>0</v>
      </c>
    </row>
    <row r="43" spans="1:43" hidden="1" x14ac:dyDescent="0.2">
      <c r="A43" t="s">
        <v>131</v>
      </c>
      <c r="B43" t="s">
        <v>132</v>
      </c>
      <c r="C43" t="s">
        <v>133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166</v>
      </c>
      <c r="AF43">
        <v>12.34844383090932</v>
      </c>
      <c r="AG43">
        <v>7.9529394201723429</v>
      </c>
      <c r="AH43">
        <v>19.405952380952382</v>
      </c>
      <c r="AI43">
        <f>13.3443608774598*1</f>
        <v>13.344360877459801</v>
      </c>
      <c r="AJ43">
        <f>1.93924703506125*1</f>
        <v>1.9392470350612501</v>
      </c>
      <c r="AK43">
        <v>1</v>
      </c>
      <c r="AL43">
        <v>0</v>
      </c>
      <c r="AM43">
        <v>0</v>
      </c>
    </row>
    <row r="44" spans="1:43" hidden="1" x14ac:dyDescent="0.2">
      <c r="A44" t="s">
        <v>134</v>
      </c>
      <c r="B44" t="s">
        <v>135</v>
      </c>
      <c r="C44" t="s">
        <v>134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177</v>
      </c>
      <c r="AF44">
        <v>13.29545454545454</v>
      </c>
      <c r="AG44">
        <v>9.4273919974407807</v>
      </c>
      <c r="AH44">
        <v>13.525</v>
      </c>
      <c r="AI44">
        <f>12.908245590456*1</f>
        <v>12.908245590456</v>
      </c>
      <c r="AJ44">
        <f>2.53381950524662*1</f>
        <v>2.5338195052466199</v>
      </c>
      <c r="AK44">
        <v>1</v>
      </c>
      <c r="AL44">
        <v>0</v>
      </c>
      <c r="AM44">
        <v>0</v>
      </c>
    </row>
    <row r="45" spans="1:43" hidden="1" x14ac:dyDescent="0.2">
      <c r="A45" t="s">
        <v>136</v>
      </c>
      <c r="B45" t="s">
        <v>137</v>
      </c>
      <c r="C45" t="s">
        <v>137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</v>
      </c>
      <c r="AE45">
        <v>178</v>
      </c>
      <c r="AF45">
        <v>15.14988984423073</v>
      </c>
      <c r="AG45">
        <v>13.122433445517171</v>
      </c>
      <c r="AH45">
        <v>11.953040060337271</v>
      </c>
      <c r="AI45">
        <f>16.0707248418113*1</f>
        <v>16.070724841811298</v>
      </c>
      <c r="AJ45">
        <f>3.62504593255622*1</f>
        <v>3.6250459325562199</v>
      </c>
      <c r="AK45">
        <v>1</v>
      </c>
      <c r="AL45">
        <v>0</v>
      </c>
      <c r="AM45">
        <v>0</v>
      </c>
    </row>
    <row r="46" spans="1:43" hidden="1" x14ac:dyDescent="0.2">
      <c r="A46" t="s">
        <v>138</v>
      </c>
      <c r="B46" t="s">
        <v>139</v>
      </c>
      <c r="C46" t="s">
        <v>139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180</v>
      </c>
      <c r="AF46">
        <v>14.230897825130199</v>
      </c>
      <c r="AG46">
        <v>15.47055583814231</v>
      </c>
      <c r="AH46">
        <v>28.457142857142859</v>
      </c>
      <c r="AI46">
        <f>10.8923348037663*1</f>
        <v>10.8923348037663</v>
      </c>
      <c r="AJ46">
        <f>2.38895702819715*1</f>
        <v>2.3889570281971499</v>
      </c>
      <c r="AK46">
        <v>1</v>
      </c>
      <c r="AL46">
        <v>0</v>
      </c>
      <c r="AM46">
        <v>0</v>
      </c>
    </row>
    <row r="47" spans="1:43" hidden="1" x14ac:dyDescent="0.2">
      <c r="A47" t="s">
        <v>140</v>
      </c>
      <c r="B47" t="s">
        <v>141</v>
      </c>
      <c r="C47" t="s">
        <v>141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6.5</v>
      </c>
      <c r="AE47">
        <v>188</v>
      </c>
      <c r="AF47">
        <v>12.976190476190469</v>
      </c>
      <c r="AG47">
        <v>10.59746056834428</v>
      </c>
      <c r="AH47">
        <v>15.585779311325719</v>
      </c>
      <c r="AI47">
        <f>5.98583966512632*1</f>
        <v>5.9858396651263197</v>
      </c>
      <c r="AJ47">
        <f>1.21151967428396*1</f>
        <v>1.21151967428396</v>
      </c>
      <c r="AK47">
        <v>1</v>
      </c>
      <c r="AL47">
        <v>0</v>
      </c>
      <c r="AM47">
        <v>0</v>
      </c>
    </row>
    <row r="48" spans="1:43" x14ac:dyDescent="0.2">
      <c r="A48" t="s">
        <v>145</v>
      </c>
      <c r="B48" t="s">
        <v>146</v>
      </c>
      <c r="C48" t="s">
        <v>146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10.5</v>
      </c>
      <c r="AE48">
        <v>191</v>
      </c>
      <c r="AF48">
        <v>59.448878192214053</v>
      </c>
      <c r="AG48">
        <v>15.641738825447931</v>
      </c>
      <c r="AH48">
        <v>31</v>
      </c>
      <c r="AI48">
        <f>43.2972490812358*1</f>
        <v>43.297249081235798</v>
      </c>
      <c r="AJ48">
        <f>8.5109610367701*1</f>
        <v>8.5109610367700999</v>
      </c>
      <c r="AK48">
        <v>1</v>
      </c>
      <c r="AL48">
        <v>1</v>
      </c>
      <c r="AM48">
        <v>1</v>
      </c>
    </row>
    <row r="49" spans="1:39" x14ac:dyDescent="0.2">
      <c r="A49" t="s">
        <v>221</v>
      </c>
      <c r="B49" t="s">
        <v>222</v>
      </c>
      <c r="C49" t="s">
        <v>222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23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</v>
      </c>
      <c r="AE49">
        <v>377</v>
      </c>
      <c r="AF49">
        <v>19.07407407407408</v>
      </c>
      <c r="AG49">
        <v>14.79383678089132</v>
      </c>
      <c r="AH49">
        <v>34.692</v>
      </c>
      <c r="AI49">
        <f>40.1391993632367*1</f>
        <v>40.139199363236699</v>
      </c>
      <c r="AJ49">
        <f>7.47936794454167*1</f>
        <v>7.4793679445416696</v>
      </c>
      <c r="AK49">
        <v>1</v>
      </c>
      <c r="AL49">
        <v>1</v>
      </c>
      <c r="AM49">
        <v>1</v>
      </c>
    </row>
    <row r="50" spans="1:39" hidden="1" x14ac:dyDescent="0.2">
      <c r="A50" t="s">
        <v>147</v>
      </c>
      <c r="B50" t="s">
        <v>148</v>
      </c>
      <c r="C50" t="s">
        <v>148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</v>
      </c>
      <c r="AE50">
        <v>195</v>
      </c>
      <c r="AF50">
        <v>19.185200005024878</v>
      </c>
      <c r="AG50">
        <v>27.563004810468101</v>
      </c>
      <c r="AH50">
        <v>12.55880393378197</v>
      </c>
      <c r="AI50">
        <f>11.3851719705569*1</f>
        <v>11.3851719705569</v>
      </c>
      <c r="AJ50">
        <f>2.01267471956472*1</f>
        <v>2.0126747195647199</v>
      </c>
      <c r="AK50">
        <v>1</v>
      </c>
      <c r="AL50">
        <v>0</v>
      </c>
      <c r="AM50">
        <v>0</v>
      </c>
    </row>
    <row r="51" spans="1:39" x14ac:dyDescent="0.2">
      <c r="A51" t="s">
        <v>251</v>
      </c>
      <c r="B51" t="s">
        <v>252</v>
      </c>
      <c r="C51" t="s">
        <v>252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25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8.5</v>
      </c>
      <c r="AE51">
        <v>432</v>
      </c>
      <c r="AF51">
        <v>27.142857142857139</v>
      </c>
      <c r="AG51">
        <v>21.541538499052781</v>
      </c>
      <c r="AH51">
        <v>39.588083469736873</v>
      </c>
      <c r="AI51">
        <f>34.3961204816974*1</f>
        <v>34.396120481697402</v>
      </c>
      <c r="AJ51">
        <f>6.26854801989157*1</f>
        <v>6.2685480198915702</v>
      </c>
      <c r="AK51">
        <v>1</v>
      </c>
      <c r="AL51">
        <v>1</v>
      </c>
      <c r="AM51">
        <v>1</v>
      </c>
    </row>
    <row r="52" spans="1:39" hidden="1" x14ac:dyDescent="0.2">
      <c r="A52" t="s">
        <v>151</v>
      </c>
      <c r="B52" t="s">
        <v>152</v>
      </c>
      <c r="C52" t="s">
        <v>152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</v>
      </c>
      <c r="AE52">
        <v>210</v>
      </c>
      <c r="AF52">
        <v>24.739724836167749</v>
      </c>
      <c r="AG52">
        <v>17.089831374678312</v>
      </c>
      <c r="AH52">
        <v>68.2</v>
      </c>
      <c r="AI52">
        <f>13.3819505006284*1</f>
        <v>13.381950500628401</v>
      </c>
      <c r="AJ52">
        <f>2.72036760554764*1</f>
        <v>2.72036760554764</v>
      </c>
      <c r="AK52">
        <v>1</v>
      </c>
      <c r="AL52">
        <v>1</v>
      </c>
      <c r="AM52">
        <v>0</v>
      </c>
    </row>
    <row r="53" spans="1:39" x14ac:dyDescent="0.2">
      <c r="A53" t="s">
        <v>153</v>
      </c>
      <c r="B53" t="s">
        <v>154</v>
      </c>
      <c r="C53" t="s">
        <v>154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7.5</v>
      </c>
      <c r="AE53">
        <v>218</v>
      </c>
      <c r="AF53">
        <v>34.442070899752892</v>
      </c>
      <c r="AG53">
        <v>10.25847997505184</v>
      </c>
      <c r="AH53">
        <v>38.033333333333331</v>
      </c>
      <c r="AI53">
        <f>26.7525462395163*1</f>
        <v>26.752546239516299</v>
      </c>
      <c r="AJ53">
        <f>5.31248928752339*1</f>
        <v>5.3124892875233902</v>
      </c>
      <c r="AK53">
        <v>1</v>
      </c>
      <c r="AL53">
        <v>1</v>
      </c>
      <c r="AM53">
        <v>1</v>
      </c>
    </row>
    <row r="54" spans="1:39" hidden="1" x14ac:dyDescent="0.2">
      <c r="A54" t="s">
        <v>155</v>
      </c>
      <c r="B54" t="s">
        <v>156</v>
      </c>
      <c r="C54" t="s">
        <v>156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221</v>
      </c>
      <c r="AF54">
        <v>13.879219651449549</v>
      </c>
      <c r="AG54">
        <v>15.358766978451211</v>
      </c>
      <c r="AH54">
        <v>18.681077464715809</v>
      </c>
      <c r="AI54">
        <f>17.9307385083591*1</f>
        <v>17.930738508359099</v>
      </c>
      <c r="AJ54">
        <f>3.34766404199992*1</f>
        <v>3.34766404199992</v>
      </c>
      <c r="AK54">
        <v>1</v>
      </c>
      <c r="AL54">
        <v>0</v>
      </c>
      <c r="AM54">
        <v>0</v>
      </c>
    </row>
    <row r="55" spans="1:39" hidden="1" x14ac:dyDescent="0.2">
      <c r="A55" t="s">
        <v>157</v>
      </c>
      <c r="B55" t="s">
        <v>158</v>
      </c>
      <c r="C55" t="s">
        <v>158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225</v>
      </c>
      <c r="AF55">
        <v>13.12883435582822</v>
      </c>
      <c r="AG55">
        <v>14.255242025047959</v>
      </c>
      <c r="AH55">
        <v>10.052760372916961</v>
      </c>
      <c r="AI55">
        <f>9.97282568271962*1</f>
        <v>9.9728256827196198</v>
      </c>
      <c r="AJ55">
        <f>1.97730328807229*1</f>
        <v>1.9773032880722901</v>
      </c>
      <c r="AK55">
        <v>1</v>
      </c>
      <c r="AL55">
        <v>0</v>
      </c>
      <c r="AM55">
        <v>0</v>
      </c>
    </row>
    <row r="56" spans="1:39" hidden="1" x14ac:dyDescent="0.2">
      <c r="A56" t="s">
        <v>159</v>
      </c>
      <c r="B56" t="s">
        <v>160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5.5</v>
      </c>
      <c r="AE56">
        <v>229</v>
      </c>
      <c r="AF56">
        <v>16.074718171796452</v>
      </c>
      <c r="AG56">
        <v>12.84072640254435</v>
      </c>
      <c r="AH56">
        <v>17.128398171698379</v>
      </c>
      <c r="AI56">
        <f>10.883665903891*1</f>
        <v>10.883665903891</v>
      </c>
      <c r="AJ56">
        <f>2.08775682005121*1</f>
        <v>2.0877568200512102</v>
      </c>
      <c r="AK56">
        <v>1</v>
      </c>
      <c r="AL56">
        <v>0</v>
      </c>
      <c r="AM56">
        <v>0</v>
      </c>
    </row>
    <row r="57" spans="1:39" hidden="1" x14ac:dyDescent="0.2">
      <c r="A57" t="s">
        <v>162</v>
      </c>
      <c r="B57" t="s">
        <v>163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231</v>
      </c>
      <c r="AF57">
        <v>15.56818181818182</v>
      </c>
      <c r="AG57">
        <v>12.67485417465684</v>
      </c>
      <c r="AH57">
        <v>27.344185777894548</v>
      </c>
      <c r="AI57">
        <f>21.6515382891785*1</f>
        <v>21.6515382891785</v>
      </c>
      <c r="AJ57">
        <f>4.30251566086269*1</f>
        <v>4.3025156608626904</v>
      </c>
      <c r="AK57">
        <v>1</v>
      </c>
      <c r="AL57">
        <v>0</v>
      </c>
      <c r="AM57">
        <v>0</v>
      </c>
    </row>
    <row r="58" spans="1:39" hidden="1" x14ac:dyDescent="0.2">
      <c r="A58" t="s">
        <v>164</v>
      </c>
      <c r="B58" t="s">
        <v>165</v>
      </c>
      <c r="C58" t="s">
        <v>165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232</v>
      </c>
      <c r="AF58">
        <v>16.839392103822149</v>
      </c>
      <c r="AG58">
        <v>19.951470306256059</v>
      </c>
      <c r="AH58">
        <v>19.985444322693681</v>
      </c>
      <c r="AI58">
        <f>15.1511340686767*1</f>
        <v>15.151134068676701</v>
      </c>
      <c r="AJ58">
        <f>3.19490744245524*1</f>
        <v>3.1949074424552402</v>
      </c>
      <c r="AK58">
        <v>1</v>
      </c>
      <c r="AL58">
        <v>0</v>
      </c>
      <c r="AM58">
        <v>0</v>
      </c>
    </row>
    <row r="59" spans="1:39" hidden="1" x14ac:dyDescent="0.2">
      <c r="A59" t="s">
        <v>166</v>
      </c>
      <c r="B59" t="s">
        <v>167</v>
      </c>
      <c r="C59" t="s">
        <v>167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242</v>
      </c>
      <c r="AF59">
        <v>15.76258497078636</v>
      </c>
      <c r="AG59">
        <v>15.30964688114276</v>
      </c>
      <c r="AH59">
        <v>15.90341212794536</v>
      </c>
      <c r="AI59">
        <f>11.2160476365298*1</f>
        <v>11.216047636529799</v>
      </c>
      <c r="AJ59">
        <f>2.25282477252634*1</f>
        <v>2.2528247725263402</v>
      </c>
      <c r="AK59">
        <v>1</v>
      </c>
      <c r="AL59">
        <v>0</v>
      </c>
      <c r="AM59">
        <v>0</v>
      </c>
    </row>
    <row r="60" spans="1:39" x14ac:dyDescent="0.2">
      <c r="A60" t="s">
        <v>234</v>
      </c>
      <c r="B60" t="s">
        <v>245</v>
      </c>
      <c r="C60" t="s">
        <v>246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25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6.5</v>
      </c>
      <c r="AE60">
        <v>425</v>
      </c>
      <c r="AF60">
        <v>19.124999999999989</v>
      </c>
      <c r="AG60">
        <v>12.90322042801998</v>
      </c>
      <c r="AH60">
        <v>27.227730227136441</v>
      </c>
      <c r="AI60">
        <f>27.0097458634817*1</f>
        <v>27.009745863481701</v>
      </c>
      <c r="AJ60">
        <f>5.17002676394736*1</f>
        <v>5.1700267639473596</v>
      </c>
      <c r="AK60">
        <v>1</v>
      </c>
      <c r="AL60">
        <v>0</v>
      </c>
      <c r="AM60">
        <v>1</v>
      </c>
    </row>
    <row r="61" spans="1:39" x14ac:dyDescent="0.2">
      <c r="A61" t="s">
        <v>244</v>
      </c>
      <c r="B61" t="s">
        <v>84</v>
      </c>
      <c r="C61" t="s">
        <v>84</v>
      </c>
      <c r="D61" t="s">
        <v>3</v>
      </c>
      <c r="E61">
        <v>1</v>
      </c>
      <c r="F61">
        <v>0</v>
      </c>
      <c r="G61">
        <v>0</v>
      </c>
      <c r="H61">
        <v>0</v>
      </c>
      <c r="I61" t="s">
        <v>24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411</v>
      </c>
      <c r="AF61">
        <v>18.243243243243249</v>
      </c>
      <c r="AG61">
        <v>15.42475017157571</v>
      </c>
      <c r="AH61">
        <v>17.450232426349672</v>
      </c>
      <c r="AI61">
        <f>20.8297873879928*1</f>
        <v>20.829787387992798</v>
      </c>
      <c r="AJ61">
        <f>4.60824611915829*1</f>
        <v>4.6082461191582897</v>
      </c>
      <c r="AK61">
        <v>1</v>
      </c>
      <c r="AL61">
        <v>1</v>
      </c>
      <c r="AM61">
        <v>1</v>
      </c>
    </row>
    <row r="62" spans="1:39" hidden="1" x14ac:dyDescent="0.2">
      <c r="A62" t="s">
        <v>172</v>
      </c>
      <c r="B62" t="s">
        <v>173</v>
      </c>
      <c r="C62" t="s">
        <v>173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247</v>
      </c>
      <c r="AF62">
        <v>14.348174662792029</v>
      </c>
      <c r="AG62">
        <v>15.18890119220025</v>
      </c>
      <c r="AH62">
        <v>24.5566474958855</v>
      </c>
      <c r="AI62">
        <f>10.2161556731308*1</f>
        <v>10.2161556731308</v>
      </c>
      <c r="AJ62">
        <f>1.84826126996938*1</f>
        <v>1.8482612699693799</v>
      </c>
      <c r="AK62">
        <v>1</v>
      </c>
      <c r="AL62">
        <v>0</v>
      </c>
      <c r="AM62">
        <v>0</v>
      </c>
    </row>
    <row r="63" spans="1:39" hidden="1" x14ac:dyDescent="0.2">
      <c r="A63" t="s">
        <v>174</v>
      </c>
      <c r="B63" t="s">
        <v>175</v>
      </c>
      <c r="C63" t="s">
        <v>175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249</v>
      </c>
      <c r="AF63">
        <v>11.8595041322314</v>
      </c>
      <c r="AG63">
        <v>11.730372367033841</v>
      </c>
      <c r="AH63">
        <v>13.756821117240481</v>
      </c>
      <c r="AI63">
        <f>10.3209625308067*1</f>
        <v>10.3209625308067</v>
      </c>
      <c r="AJ63">
        <f>2.02504567477042*1</f>
        <v>2.02504567477042</v>
      </c>
      <c r="AK63">
        <v>1</v>
      </c>
      <c r="AL63">
        <v>0</v>
      </c>
      <c r="AM63">
        <v>0</v>
      </c>
    </row>
    <row r="64" spans="1:39" hidden="1" x14ac:dyDescent="0.2">
      <c r="A64" t="s">
        <v>176</v>
      </c>
      <c r="B64" t="s">
        <v>177</v>
      </c>
      <c r="C64" t="s">
        <v>176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256</v>
      </c>
      <c r="AF64">
        <v>17.971014492753621</v>
      </c>
      <c r="AG64">
        <v>12.998209766105109</v>
      </c>
      <c r="AH64">
        <v>12.724610466861609</v>
      </c>
      <c r="AI64">
        <f>15.1290535188215*1</f>
        <v>15.1290535188215</v>
      </c>
      <c r="AJ64">
        <f>3.0156988457543*1</f>
        <v>3.0156988457542999</v>
      </c>
      <c r="AK64">
        <v>1</v>
      </c>
      <c r="AL64">
        <v>0</v>
      </c>
      <c r="AM64">
        <v>0</v>
      </c>
    </row>
    <row r="65" spans="1:39" hidden="1" x14ac:dyDescent="0.2">
      <c r="A65" t="s">
        <v>178</v>
      </c>
      <c r="B65" t="s">
        <v>179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260</v>
      </c>
      <c r="AF65">
        <v>15.41263805126057</v>
      </c>
      <c r="AG65">
        <v>14.757996162660691</v>
      </c>
      <c r="AH65">
        <v>14.137108768296789</v>
      </c>
      <c r="AI65">
        <f>12.0901698379427*1</f>
        <v>12.0901698379427</v>
      </c>
      <c r="AJ65">
        <f>2.19710505163927*1</f>
        <v>2.1971050516392698</v>
      </c>
      <c r="AK65">
        <v>1</v>
      </c>
      <c r="AL65">
        <v>0</v>
      </c>
      <c r="AM65">
        <v>0</v>
      </c>
    </row>
    <row r="66" spans="1:39" hidden="1" x14ac:dyDescent="0.2">
      <c r="A66" t="s">
        <v>180</v>
      </c>
      <c r="B66" t="s">
        <v>181</v>
      </c>
      <c r="C66" t="s">
        <v>181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263</v>
      </c>
      <c r="AF66">
        <v>14.56798787677412</v>
      </c>
      <c r="AG66">
        <v>12.21603435041558</v>
      </c>
      <c r="AH66">
        <v>9.8187230090056801</v>
      </c>
      <c r="AI66">
        <f>5.8848515272228*1</f>
        <v>5.8848515272227999</v>
      </c>
      <c r="AJ66">
        <f>1.19170509407998*1</f>
        <v>1.19170509407998</v>
      </c>
      <c r="AK66">
        <v>1</v>
      </c>
      <c r="AL66">
        <v>0</v>
      </c>
      <c r="AM66">
        <v>0</v>
      </c>
    </row>
    <row r="67" spans="1:39" hidden="1" x14ac:dyDescent="0.2">
      <c r="A67" t="s">
        <v>182</v>
      </c>
      <c r="B67" t="s">
        <v>183</v>
      </c>
      <c r="C67" t="s">
        <v>183</v>
      </c>
      <c r="D67" t="s">
        <v>3</v>
      </c>
      <c r="E67">
        <v>1</v>
      </c>
      <c r="F67">
        <v>0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264</v>
      </c>
      <c r="AF67">
        <v>18.29127710722825</v>
      </c>
      <c r="AG67">
        <v>18.81611186843358</v>
      </c>
      <c r="AH67">
        <v>11.464343792152651</v>
      </c>
      <c r="AI67">
        <f>12.3597100827941*1</f>
        <v>12.3597100827941</v>
      </c>
      <c r="AJ67">
        <f>2.4969822541473*1</f>
        <v>2.4969822541473001</v>
      </c>
      <c r="AK67">
        <v>1</v>
      </c>
      <c r="AL67">
        <v>0</v>
      </c>
      <c r="AM67">
        <v>0</v>
      </c>
    </row>
    <row r="68" spans="1:39" hidden="1" x14ac:dyDescent="0.2">
      <c r="A68" t="s">
        <v>184</v>
      </c>
      <c r="B68" t="s">
        <v>185</v>
      </c>
      <c r="C68" t="s">
        <v>185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271</v>
      </c>
      <c r="AF68">
        <v>12.731958762886601</v>
      </c>
      <c r="AG68">
        <v>8.8741705946323108</v>
      </c>
      <c r="AH68">
        <v>10.49683312354315</v>
      </c>
      <c r="AI68">
        <f>4.85900582176798*1</f>
        <v>4.8590058217679797</v>
      </c>
      <c r="AJ68">
        <f>0.966485244767933*1</f>
        <v>0.96648524476793296</v>
      </c>
      <c r="AK68">
        <v>1</v>
      </c>
      <c r="AL68">
        <v>0</v>
      </c>
      <c r="AM68">
        <v>0</v>
      </c>
    </row>
    <row r="69" spans="1:39" hidden="1" x14ac:dyDescent="0.2">
      <c r="A69" t="s">
        <v>186</v>
      </c>
      <c r="B69" t="s">
        <v>187</v>
      </c>
      <c r="C69" t="s">
        <v>187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275</v>
      </c>
      <c r="AF69">
        <v>13.27956989247312</v>
      </c>
      <c r="AG69">
        <v>12.919855598395481</v>
      </c>
      <c r="AH69">
        <v>32.371428571428567</v>
      </c>
      <c r="AI69">
        <f>5.11525605503019*1</f>
        <v>5.1152560550301898</v>
      </c>
      <c r="AJ69">
        <f>0.754390708633516*1</f>
        <v>0.75439070863351598</v>
      </c>
      <c r="AK69">
        <v>1</v>
      </c>
      <c r="AL69">
        <v>0</v>
      </c>
      <c r="AM69">
        <v>0</v>
      </c>
    </row>
    <row r="70" spans="1:39" hidden="1" x14ac:dyDescent="0.2">
      <c r="A70" t="s">
        <v>188</v>
      </c>
      <c r="B70" t="s">
        <v>189</v>
      </c>
      <c r="C70" t="s">
        <v>190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338</v>
      </c>
      <c r="AF70">
        <v>22.17156760747686</v>
      </c>
      <c r="AG70">
        <v>22.210808468944421</v>
      </c>
      <c r="AH70">
        <v>18.073355997143182</v>
      </c>
      <c r="AI70">
        <f>15.7604240668266*1</f>
        <v>15.7604240668266</v>
      </c>
      <c r="AJ70">
        <f>3.34033549362463*1</f>
        <v>3.3403354936246301</v>
      </c>
      <c r="AK70">
        <v>1</v>
      </c>
      <c r="AL70">
        <v>0</v>
      </c>
      <c r="AM70">
        <v>0</v>
      </c>
    </row>
    <row r="71" spans="1:39" hidden="1" x14ac:dyDescent="0.2">
      <c r="A71" t="s">
        <v>191</v>
      </c>
      <c r="B71" t="s">
        <v>192</v>
      </c>
      <c r="C71" t="s">
        <v>192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22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</v>
      </c>
      <c r="AE71">
        <v>339</v>
      </c>
      <c r="AF71">
        <v>26.21942795491535</v>
      </c>
      <c r="AG71">
        <v>27.99857227209348</v>
      </c>
      <c r="AH71">
        <v>13.54970880268605</v>
      </c>
      <c r="AI71">
        <f>9.62900011231123*1</f>
        <v>9.6290001123112301</v>
      </c>
      <c r="AJ71">
        <f>1.95757107397931*1</f>
        <v>1.95757107397931</v>
      </c>
      <c r="AK71">
        <v>1</v>
      </c>
      <c r="AL71">
        <v>0</v>
      </c>
      <c r="AM71">
        <v>0</v>
      </c>
    </row>
    <row r="72" spans="1:39" hidden="1" x14ac:dyDescent="0.2">
      <c r="A72" t="s">
        <v>193</v>
      </c>
      <c r="B72" t="s">
        <v>194</v>
      </c>
      <c r="C72" t="s">
        <v>194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346</v>
      </c>
      <c r="AF72">
        <v>12.58807710525859</v>
      </c>
      <c r="AG72">
        <v>7.7999624107620136</v>
      </c>
      <c r="AH72">
        <v>31.097619047619052</v>
      </c>
      <c r="AI72">
        <f>10.6439671681522*1</f>
        <v>10.6439671681522</v>
      </c>
      <c r="AJ72">
        <f>2.21867326333092*1</f>
        <v>2.2186732633309201</v>
      </c>
      <c r="AK72">
        <v>1</v>
      </c>
      <c r="AL72">
        <v>0</v>
      </c>
      <c r="AM72">
        <v>0</v>
      </c>
    </row>
    <row r="73" spans="1:39" hidden="1" x14ac:dyDescent="0.2">
      <c r="A73" t="s">
        <v>195</v>
      </c>
      <c r="B73" t="s">
        <v>196</v>
      </c>
      <c r="C73" t="s">
        <v>196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7.5</v>
      </c>
      <c r="AE73">
        <v>348</v>
      </c>
      <c r="AF73">
        <v>16.05769230769231</v>
      </c>
      <c r="AG73">
        <v>13.731299124018291</v>
      </c>
      <c r="AH73">
        <v>24.785392572339941</v>
      </c>
      <c r="AI73">
        <f>15.5084916363239*1</f>
        <v>15.5084916363239</v>
      </c>
      <c r="AJ73">
        <f>3.10835440226941*1</f>
        <v>3.1083544022694101</v>
      </c>
      <c r="AK73">
        <v>1</v>
      </c>
      <c r="AL73">
        <v>0</v>
      </c>
      <c r="AM73">
        <v>0</v>
      </c>
    </row>
    <row r="74" spans="1:39" hidden="1" x14ac:dyDescent="0.2">
      <c r="A74" t="s">
        <v>197</v>
      </c>
      <c r="B74" t="s">
        <v>198</v>
      </c>
      <c r="C74" t="s">
        <v>199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7.5</v>
      </c>
      <c r="AE74">
        <v>354</v>
      </c>
      <c r="AF74">
        <v>18.52459016393443</v>
      </c>
      <c r="AG74">
        <v>14.2906073587961</v>
      </c>
      <c r="AH74">
        <v>15.648157925782259</v>
      </c>
      <c r="AI74">
        <f>16.7382068421671*1</f>
        <v>16.738206842167099</v>
      </c>
      <c r="AJ74">
        <f>3.45062392302989*1</f>
        <v>3.4506239230298901</v>
      </c>
      <c r="AK74">
        <v>1</v>
      </c>
      <c r="AL74">
        <v>0</v>
      </c>
      <c r="AM74">
        <v>0</v>
      </c>
    </row>
    <row r="75" spans="1:39" hidden="1" x14ac:dyDescent="0.2">
      <c r="A75" t="s">
        <v>200</v>
      </c>
      <c r="B75" t="s">
        <v>201</v>
      </c>
      <c r="C75" t="s">
        <v>202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12.5</v>
      </c>
      <c r="AE75">
        <v>355</v>
      </c>
      <c r="AF75">
        <v>34.596823788769719</v>
      </c>
      <c r="AG75">
        <v>38.810292369634247</v>
      </c>
      <c r="AH75">
        <v>27.284681005000291</v>
      </c>
      <c r="AI75">
        <f>20.7159665722598*1</f>
        <v>20.715966572259799</v>
      </c>
      <c r="AJ75">
        <f>4.26977256437845*1</f>
        <v>4.2697725643784503</v>
      </c>
      <c r="AK75">
        <v>1</v>
      </c>
      <c r="AL75">
        <v>0</v>
      </c>
      <c r="AM75">
        <v>0</v>
      </c>
    </row>
    <row r="76" spans="1:39" hidden="1" x14ac:dyDescent="0.2">
      <c r="A76" t="s">
        <v>203</v>
      </c>
      <c r="B76" t="s">
        <v>204</v>
      </c>
      <c r="C76" t="s">
        <v>204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6.5</v>
      </c>
      <c r="AE76">
        <v>356</v>
      </c>
      <c r="AF76">
        <v>15.16666666666667</v>
      </c>
      <c r="AG76">
        <v>12.54406570408633</v>
      </c>
      <c r="AH76">
        <v>23.82186029322261</v>
      </c>
      <c r="AI76">
        <f>9.48620717116026*1</f>
        <v>9.4862071711602596</v>
      </c>
      <c r="AJ76">
        <f>2.08329339414209*1</f>
        <v>2.0832933941420899</v>
      </c>
      <c r="AK76">
        <v>1</v>
      </c>
      <c r="AL76">
        <v>0</v>
      </c>
      <c r="AM76">
        <v>0</v>
      </c>
    </row>
    <row r="77" spans="1:39" hidden="1" x14ac:dyDescent="0.2">
      <c r="A77" t="s">
        <v>205</v>
      </c>
      <c r="B77" t="s">
        <v>206</v>
      </c>
      <c r="C77" t="s">
        <v>206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6.5</v>
      </c>
      <c r="AE77">
        <v>363</v>
      </c>
      <c r="AF77">
        <v>9.8746623015679091</v>
      </c>
      <c r="AG77">
        <v>18.66375443194902</v>
      </c>
      <c r="AH77">
        <v>6.1479166666666654</v>
      </c>
      <c r="AI77">
        <f>5.60273072072336*1</f>
        <v>5.6027307207233603</v>
      </c>
      <c r="AJ77">
        <f>1.02889291720375*1</f>
        <v>1.02889291720375</v>
      </c>
      <c r="AK77">
        <v>1</v>
      </c>
      <c r="AL77">
        <v>0</v>
      </c>
      <c r="AM77">
        <v>0</v>
      </c>
    </row>
    <row r="78" spans="1:39" hidden="1" x14ac:dyDescent="0.2">
      <c r="A78" t="s">
        <v>207</v>
      </c>
      <c r="B78" t="s">
        <v>208</v>
      </c>
      <c r="C78" t="s">
        <v>207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</v>
      </c>
      <c r="AE78">
        <v>366</v>
      </c>
      <c r="AF78">
        <v>19.909620431585541</v>
      </c>
      <c r="AG78">
        <v>27.38476068905311</v>
      </c>
      <c r="AH78">
        <v>14.26382254503311</v>
      </c>
      <c r="AI78">
        <f>8.61422086950745*1</f>
        <v>8.6142208695074505</v>
      </c>
      <c r="AJ78">
        <f>1.96491684119446*1</f>
        <v>1.96491684119446</v>
      </c>
      <c r="AK78">
        <v>1</v>
      </c>
      <c r="AL78">
        <v>0</v>
      </c>
      <c r="AM78">
        <v>0</v>
      </c>
    </row>
    <row r="79" spans="1:39" hidden="1" x14ac:dyDescent="0.2">
      <c r="A79" t="s">
        <v>209</v>
      </c>
      <c r="B79" t="s">
        <v>210</v>
      </c>
      <c r="C79" t="s">
        <v>210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5.5</v>
      </c>
      <c r="AE79">
        <v>367</v>
      </c>
      <c r="AF79">
        <v>16.851851851851851</v>
      </c>
      <c r="AG79">
        <v>15.08303685938284</v>
      </c>
      <c r="AH79">
        <v>18.240985686004979</v>
      </c>
      <c r="AI79">
        <f>11.5991271908914*1</f>
        <v>11.5991271908914</v>
      </c>
      <c r="AJ79">
        <f>2.06113923797201*1</f>
        <v>2.0611392379720099</v>
      </c>
      <c r="AK79">
        <v>1</v>
      </c>
      <c r="AL79">
        <v>0</v>
      </c>
      <c r="AM79">
        <v>0</v>
      </c>
    </row>
    <row r="80" spans="1:39" hidden="1" x14ac:dyDescent="0.2">
      <c r="A80" t="s">
        <v>104</v>
      </c>
      <c r="B80" t="s">
        <v>211</v>
      </c>
      <c r="C80" t="s">
        <v>211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368</v>
      </c>
      <c r="AF80">
        <v>16.35416666666665</v>
      </c>
      <c r="AG80">
        <v>16.206482699014469</v>
      </c>
      <c r="AH80">
        <v>15.39828188996373</v>
      </c>
      <c r="AI80">
        <f>10.5713778726807*1</f>
        <v>10.571377872680699</v>
      </c>
      <c r="AJ80">
        <f>2.07719653750113*1</f>
        <v>2.0771965375011301</v>
      </c>
      <c r="AK80">
        <v>1</v>
      </c>
      <c r="AL80">
        <v>0</v>
      </c>
      <c r="AM80">
        <v>0</v>
      </c>
    </row>
    <row r="81" spans="1:39" hidden="1" x14ac:dyDescent="0.2">
      <c r="A81" t="s">
        <v>212</v>
      </c>
      <c r="B81" t="s">
        <v>213</v>
      </c>
      <c r="C81" t="s">
        <v>212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6.5</v>
      </c>
      <c r="AE81">
        <v>369</v>
      </c>
      <c r="AF81">
        <v>18.629032258064509</v>
      </c>
      <c r="AG81">
        <v>29.594628016560069</v>
      </c>
      <c r="AH81">
        <v>22.819826149340852</v>
      </c>
      <c r="AI81">
        <f>20.4330060775825*1</f>
        <v>20.433006077582501</v>
      </c>
      <c r="AJ81">
        <f>4.21607360033191*1</f>
        <v>4.2160736003319101</v>
      </c>
      <c r="AK81">
        <v>1</v>
      </c>
      <c r="AL81">
        <v>0</v>
      </c>
      <c r="AM81">
        <v>0</v>
      </c>
    </row>
    <row r="82" spans="1:39" hidden="1" x14ac:dyDescent="0.2">
      <c r="A82" t="s">
        <v>214</v>
      </c>
      <c r="B82" t="s">
        <v>215</v>
      </c>
      <c r="C82" t="s">
        <v>215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6.5</v>
      </c>
      <c r="AE82">
        <v>373</v>
      </c>
      <c r="AF82">
        <v>17.962962962962969</v>
      </c>
      <c r="AG82">
        <v>16.55802045746562</v>
      </c>
      <c r="AH82">
        <v>15.75555555555556</v>
      </c>
      <c r="AI82">
        <f>19.4292924237252*1</f>
        <v>19.429292423725201</v>
      </c>
      <c r="AJ82">
        <f>3.52642661895791*1</f>
        <v>3.5264266189579101</v>
      </c>
      <c r="AK82">
        <v>1</v>
      </c>
      <c r="AL82">
        <v>0</v>
      </c>
      <c r="AM82">
        <v>0</v>
      </c>
    </row>
    <row r="83" spans="1:39" hidden="1" x14ac:dyDescent="0.2">
      <c r="A83" t="s">
        <v>216</v>
      </c>
      <c r="B83" t="s">
        <v>217</v>
      </c>
      <c r="C83" t="s">
        <v>218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374</v>
      </c>
      <c r="AF83">
        <v>19.527363184079611</v>
      </c>
      <c r="AG83">
        <v>20.43872894152781</v>
      </c>
      <c r="AH83">
        <v>16.583839103365928</v>
      </c>
      <c r="AI83">
        <f>16.9373996636753*1</f>
        <v>16.937399663675301</v>
      </c>
      <c r="AJ83">
        <f>3.26782825767857*1</f>
        <v>3.2678282576785702</v>
      </c>
      <c r="AK83">
        <v>1</v>
      </c>
      <c r="AL83">
        <v>0</v>
      </c>
      <c r="AM83">
        <v>0</v>
      </c>
    </row>
    <row r="84" spans="1:39" x14ac:dyDescent="0.2">
      <c r="A84" t="s">
        <v>219</v>
      </c>
      <c r="B84" t="s">
        <v>220</v>
      </c>
      <c r="C84" t="s">
        <v>220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9.5</v>
      </c>
      <c r="AE84">
        <v>375</v>
      </c>
      <c r="AF84">
        <v>35.513569243639793</v>
      </c>
      <c r="AG84">
        <v>23.245842855453191</v>
      </c>
      <c r="AH84">
        <v>66.103755886514506</v>
      </c>
      <c r="AI84">
        <f>21.5993302237311*1</f>
        <v>21.599330223731101</v>
      </c>
      <c r="AJ84">
        <f>4.36665087892988*1</f>
        <v>4.3666508789298799</v>
      </c>
      <c r="AK84">
        <v>1</v>
      </c>
      <c r="AL84">
        <v>1</v>
      </c>
      <c r="AM84">
        <v>1</v>
      </c>
    </row>
    <row r="85" spans="1:39" x14ac:dyDescent="0.2">
      <c r="A85" t="s">
        <v>260</v>
      </c>
      <c r="B85" t="s">
        <v>261</v>
      </c>
      <c r="C85" t="s">
        <v>261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6.5</v>
      </c>
      <c r="AE85">
        <v>466</v>
      </c>
      <c r="AF85">
        <v>22.469418983789421</v>
      </c>
      <c r="AG85">
        <v>11.98928061658177</v>
      </c>
      <c r="AH85">
        <v>38.676131294897452</v>
      </c>
      <c r="AI85">
        <f>21.1406089410689*1</f>
        <v>21.140608941068901</v>
      </c>
      <c r="AJ85">
        <f>4.29646589332587*1</f>
        <v>4.2964658933258697</v>
      </c>
      <c r="AK85">
        <v>1</v>
      </c>
      <c r="AL85">
        <v>1</v>
      </c>
      <c r="AM85">
        <v>1</v>
      </c>
    </row>
    <row r="86" spans="1:39" hidden="1" x14ac:dyDescent="0.2">
      <c r="A86" t="s">
        <v>223</v>
      </c>
      <c r="B86" t="s">
        <v>224</v>
      </c>
      <c r="C86" t="s">
        <v>224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15</v>
      </c>
      <c r="AE86">
        <v>378</v>
      </c>
      <c r="AF86">
        <v>39.098360655737707</v>
      </c>
      <c r="AG86">
        <v>49.893858488095887</v>
      </c>
      <c r="AH86">
        <v>42.486744505494507</v>
      </c>
      <c r="AI86">
        <f>33.8462777936808*1</f>
        <v>33.846277793680798</v>
      </c>
      <c r="AJ86">
        <f>6.37360320635329*1</f>
        <v>6.3736032063532901</v>
      </c>
      <c r="AK86">
        <v>1</v>
      </c>
      <c r="AL86">
        <v>0</v>
      </c>
      <c r="AM86">
        <v>0</v>
      </c>
    </row>
    <row r="87" spans="1:39" hidden="1" x14ac:dyDescent="0.2">
      <c r="A87" t="s">
        <v>225</v>
      </c>
      <c r="B87" t="s">
        <v>226</v>
      </c>
      <c r="C87" t="s">
        <v>227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</v>
      </c>
      <c r="AE87">
        <v>379</v>
      </c>
      <c r="AF87">
        <v>18.571428571428569</v>
      </c>
      <c r="AG87">
        <v>20.76133659056131</v>
      </c>
      <c r="AH87">
        <v>18.234930664195961</v>
      </c>
      <c r="AI87">
        <f>10.1719705219677*1</f>
        <v>10.171970521967699</v>
      </c>
      <c r="AJ87">
        <f>1.84427274991261*1</f>
        <v>1.8442727499126099</v>
      </c>
      <c r="AK87">
        <v>1</v>
      </c>
      <c r="AL87">
        <v>0</v>
      </c>
      <c r="AM87">
        <v>0</v>
      </c>
    </row>
    <row r="88" spans="1:39" hidden="1" x14ac:dyDescent="0.2">
      <c r="A88" t="s">
        <v>228</v>
      </c>
      <c r="B88" t="s">
        <v>229</v>
      </c>
      <c r="C88" t="s">
        <v>229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5.5</v>
      </c>
      <c r="AE88">
        <v>381</v>
      </c>
      <c r="AF88">
        <v>10.67923640233229</v>
      </c>
      <c r="AG88">
        <v>8.0675518305817597</v>
      </c>
      <c r="AH88">
        <v>11.01029574925456</v>
      </c>
      <c r="AI88">
        <f>13.033036180327*1</f>
        <v>13.033036180327001</v>
      </c>
      <c r="AJ88">
        <f>2.31800463800208*1</f>
        <v>2.3180046380020798</v>
      </c>
      <c r="AK88">
        <v>1</v>
      </c>
      <c r="AL88">
        <v>0</v>
      </c>
      <c r="AM88">
        <v>0</v>
      </c>
    </row>
    <row r="89" spans="1:39" hidden="1" x14ac:dyDescent="0.2">
      <c r="A89" t="s">
        <v>230</v>
      </c>
      <c r="B89" t="s">
        <v>231</v>
      </c>
      <c r="C89" t="s">
        <v>230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387</v>
      </c>
      <c r="AF89">
        <v>15.47169811320755</v>
      </c>
      <c r="AG89">
        <v>12.840915267624631</v>
      </c>
      <c r="AH89">
        <v>23.894881581267029</v>
      </c>
      <c r="AI89">
        <f>13.325447085767*1</f>
        <v>13.325447085766999</v>
      </c>
      <c r="AJ89">
        <f>2.53384585829797*1</f>
        <v>2.5338458582979699</v>
      </c>
      <c r="AK89">
        <v>1</v>
      </c>
      <c r="AL89">
        <v>0</v>
      </c>
      <c r="AM89">
        <v>0</v>
      </c>
    </row>
    <row r="90" spans="1:39" hidden="1" x14ac:dyDescent="0.2">
      <c r="A90" t="s">
        <v>232</v>
      </c>
      <c r="B90" t="s">
        <v>233</v>
      </c>
      <c r="C90" t="s">
        <v>233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389</v>
      </c>
      <c r="AF90">
        <v>19.15032679738562</v>
      </c>
      <c r="AG90">
        <v>19.68001209294609</v>
      </c>
      <c r="AH90">
        <v>16.225465006329991</v>
      </c>
      <c r="AI90">
        <f>19.3267751194568*1</f>
        <v>19.326775119456801</v>
      </c>
      <c r="AJ90">
        <f>3.72138443013307*1</f>
        <v>3.7213844301330701</v>
      </c>
      <c r="AK90">
        <v>1</v>
      </c>
      <c r="AL90">
        <v>0</v>
      </c>
      <c r="AM90">
        <v>0</v>
      </c>
    </row>
    <row r="91" spans="1:39" hidden="1" x14ac:dyDescent="0.2">
      <c r="A91" t="s">
        <v>234</v>
      </c>
      <c r="B91" t="s">
        <v>235</v>
      </c>
      <c r="C91" t="s">
        <v>236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8.5</v>
      </c>
      <c r="AE91">
        <v>394</v>
      </c>
      <c r="AF91">
        <v>21.79104477611941</v>
      </c>
      <c r="AG91">
        <v>15.60668736751423</v>
      </c>
      <c r="AH91">
        <v>9.0255144782118464</v>
      </c>
      <c r="AI91">
        <f>21.5591173047404*1</f>
        <v>21.559117304740401</v>
      </c>
      <c r="AJ91">
        <f>4.09301320678479*1</f>
        <v>4.0930132067847902</v>
      </c>
      <c r="AK91">
        <v>1</v>
      </c>
      <c r="AL91">
        <v>0</v>
      </c>
      <c r="AM91">
        <v>0</v>
      </c>
    </row>
    <row r="92" spans="1:39" x14ac:dyDescent="0.2">
      <c r="A92" t="s">
        <v>237</v>
      </c>
      <c r="B92" t="s">
        <v>238</v>
      </c>
      <c r="C92" t="s">
        <v>239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397</v>
      </c>
      <c r="AF92">
        <v>17.54237288135592</v>
      </c>
      <c r="AG92">
        <v>23.448288569897141</v>
      </c>
      <c r="AH92">
        <v>21.90871065406898</v>
      </c>
      <c r="AI92">
        <f>18.1266972937784*1</f>
        <v>18.126697293778399</v>
      </c>
      <c r="AJ92">
        <f>3.73123721161893*1</f>
        <v>3.7312372116189301</v>
      </c>
      <c r="AK92">
        <v>1</v>
      </c>
      <c r="AL92">
        <v>1</v>
      </c>
      <c r="AM92">
        <v>1</v>
      </c>
    </row>
    <row r="93" spans="1:39" hidden="1" x14ac:dyDescent="0.2">
      <c r="A93" t="s">
        <v>240</v>
      </c>
      <c r="B93" t="s">
        <v>241</v>
      </c>
      <c r="C93" t="s">
        <v>241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6.5</v>
      </c>
      <c r="AE93">
        <v>400</v>
      </c>
      <c r="AF93">
        <v>15.625291086356469</v>
      </c>
      <c r="AG93">
        <v>11.27723689113961</v>
      </c>
      <c r="AH93">
        <v>17.14041294098859</v>
      </c>
      <c r="AI93">
        <f>8.57498959192661*1</f>
        <v>8.5749895919266095</v>
      </c>
      <c r="AJ93">
        <f>1.77555589492032*1</f>
        <v>1.7755558949203201</v>
      </c>
      <c r="AK93">
        <v>1</v>
      </c>
      <c r="AL93">
        <v>0</v>
      </c>
      <c r="AM93">
        <v>0</v>
      </c>
    </row>
    <row r="94" spans="1:39" hidden="1" x14ac:dyDescent="0.2">
      <c r="A94" t="s">
        <v>242</v>
      </c>
      <c r="B94" t="s">
        <v>243</v>
      </c>
      <c r="C94" t="s">
        <v>243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</v>
      </c>
      <c r="AE94">
        <v>403</v>
      </c>
      <c r="AF94">
        <v>22.157145634576519</v>
      </c>
      <c r="AG94">
        <v>28.082264452620642</v>
      </c>
      <c r="AH94">
        <v>18.528431372549019</v>
      </c>
      <c r="AI94">
        <f>12.3495204774578*1</f>
        <v>12.3495204774578</v>
      </c>
      <c r="AJ94">
        <f>2.29895850922584*1</f>
        <v>2.29895850922584</v>
      </c>
      <c r="AK94">
        <v>1</v>
      </c>
      <c r="AL94">
        <v>0</v>
      </c>
      <c r="AM94">
        <v>0</v>
      </c>
    </row>
    <row r="95" spans="1:39" x14ac:dyDescent="0.2">
      <c r="A95" t="s">
        <v>170</v>
      </c>
      <c r="B95" t="s">
        <v>171</v>
      </c>
      <c r="C95" t="s">
        <v>171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246</v>
      </c>
      <c r="AF95">
        <v>17.775119617224881</v>
      </c>
      <c r="AG95">
        <v>16.689891930576909</v>
      </c>
      <c r="AH95">
        <v>24.154816089157631</v>
      </c>
      <c r="AI95">
        <f>18.7655187631775*1</f>
        <v>18.7655187631775</v>
      </c>
      <c r="AJ95">
        <f>3.71686525278359*1</f>
        <v>3.7168652527835899</v>
      </c>
      <c r="AK95">
        <v>1</v>
      </c>
      <c r="AL95">
        <v>1</v>
      </c>
      <c r="AM95">
        <v>1</v>
      </c>
    </row>
    <row r="96" spans="1:39" x14ac:dyDescent="0.2">
      <c r="A96" t="s">
        <v>262</v>
      </c>
      <c r="B96" t="s">
        <v>263</v>
      </c>
      <c r="C96" t="s">
        <v>263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5.5</v>
      </c>
      <c r="AE96">
        <v>467</v>
      </c>
      <c r="AF96">
        <v>14.67362576566536</v>
      </c>
      <c r="AG96">
        <v>11.18568753700351</v>
      </c>
      <c r="AH96">
        <v>38.853281385281377</v>
      </c>
      <c r="AI96">
        <f>17.5665891591941*1</f>
        <v>17.566589159194098</v>
      </c>
      <c r="AJ96">
        <f>3.34894989756206*1</f>
        <v>3.34894989756206</v>
      </c>
      <c r="AK96">
        <v>1</v>
      </c>
      <c r="AL96">
        <v>1</v>
      </c>
      <c r="AM96">
        <v>1</v>
      </c>
    </row>
    <row r="97" spans="1:39" hidden="1" x14ac:dyDescent="0.2">
      <c r="A97" t="s">
        <v>247</v>
      </c>
      <c r="B97" t="s">
        <v>248</v>
      </c>
      <c r="C97" t="s">
        <v>248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</v>
      </c>
      <c r="AE97">
        <v>426</v>
      </c>
      <c r="AF97">
        <v>15.16855731285033</v>
      </c>
      <c r="AG97">
        <v>11.904522184557971</v>
      </c>
      <c r="AH97">
        <v>6.9131956739016989</v>
      </c>
      <c r="AI97">
        <f>4.77656877109896*1</f>
        <v>4.7765687710989599</v>
      </c>
      <c r="AJ97">
        <f>0.884640781000239*1</f>
        <v>0.88464078100023902</v>
      </c>
      <c r="AK97">
        <v>1</v>
      </c>
      <c r="AL97">
        <v>0</v>
      </c>
      <c r="AM97">
        <v>0</v>
      </c>
    </row>
    <row r="98" spans="1:39" hidden="1" x14ac:dyDescent="0.2">
      <c r="A98" t="s">
        <v>249</v>
      </c>
      <c r="B98" t="s">
        <v>250</v>
      </c>
      <c r="C98" t="s">
        <v>250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7.5</v>
      </c>
      <c r="AE98">
        <v>429</v>
      </c>
      <c r="AF98">
        <v>44.127884352296562</v>
      </c>
      <c r="AG98">
        <v>12.32005525805987</v>
      </c>
      <c r="AH98">
        <v>44.947901517061418</v>
      </c>
      <c r="AI98">
        <f>27.4726954069012*1</f>
        <v>27.472695406901199</v>
      </c>
      <c r="AJ98">
        <f>5.44377907086836*1</f>
        <v>5.4437790708683602</v>
      </c>
      <c r="AK98">
        <v>1</v>
      </c>
      <c r="AL98">
        <v>0</v>
      </c>
      <c r="AM98">
        <v>0</v>
      </c>
    </row>
    <row r="99" spans="1:39" x14ac:dyDescent="0.2">
      <c r="A99" t="s">
        <v>142</v>
      </c>
      <c r="B99" t="s">
        <v>143</v>
      </c>
      <c r="C99" t="s">
        <v>144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16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7.5</v>
      </c>
      <c r="AE99">
        <v>189</v>
      </c>
      <c r="AF99">
        <v>20.45454545454545</v>
      </c>
      <c r="AG99">
        <v>16.528766689827119</v>
      </c>
      <c r="AH99">
        <v>32.82669580009609</v>
      </c>
      <c r="AI99">
        <f>14.5363550348678*1</f>
        <v>14.5363550348678</v>
      </c>
      <c r="AJ99">
        <f>2.91380248729337*1</f>
        <v>2.9138024872933701</v>
      </c>
      <c r="AK99">
        <v>1</v>
      </c>
      <c r="AL99">
        <v>1</v>
      </c>
      <c r="AM99">
        <v>1</v>
      </c>
    </row>
    <row r="100" spans="1:39" hidden="1" x14ac:dyDescent="0.2">
      <c r="A100" t="s">
        <v>253</v>
      </c>
      <c r="B100" t="s">
        <v>254</v>
      </c>
      <c r="C100" t="s">
        <v>254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441</v>
      </c>
      <c r="AF100">
        <v>14.53565001049313</v>
      </c>
      <c r="AG100">
        <v>11.129602410826729</v>
      </c>
      <c r="AH100">
        <v>10.73856352679865</v>
      </c>
      <c r="AI100">
        <f>11.0203004731345*1</f>
        <v>11.020300473134499</v>
      </c>
      <c r="AJ100">
        <f>2.32165407927169*1</f>
        <v>2.3216540792716902</v>
      </c>
      <c r="AK100">
        <v>1</v>
      </c>
      <c r="AL100">
        <v>0</v>
      </c>
      <c r="AM100">
        <v>0</v>
      </c>
    </row>
    <row r="101" spans="1:39" hidden="1" x14ac:dyDescent="0.2">
      <c r="A101" t="s">
        <v>255</v>
      </c>
      <c r="B101" t="s">
        <v>256</v>
      </c>
      <c r="C101" t="s">
        <v>256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446</v>
      </c>
      <c r="AF101">
        <v>13.61759899706191</v>
      </c>
      <c r="AG101">
        <v>15.59560346554877</v>
      </c>
      <c r="AH101">
        <v>6.2672831310493864</v>
      </c>
      <c r="AI101">
        <f>9.09171074335419*1</f>
        <v>9.0917107433541897</v>
      </c>
      <c r="AJ101">
        <f>2.41067851146915*1</f>
        <v>2.41067851146915</v>
      </c>
      <c r="AK101">
        <v>1</v>
      </c>
      <c r="AL101">
        <v>0</v>
      </c>
      <c r="AM101">
        <v>0</v>
      </c>
    </row>
    <row r="102" spans="1:39" hidden="1" x14ac:dyDescent="0.2">
      <c r="A102" t="s">
        <v>257</v>
      </c>
      <c r="B102" t="s">
        <v>258</v>
      </c>
      <c r="C102" t="s">
        <v>257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462</v>
      </c>
      <c r="AF102">
        <v>12.62504549479535</v>
      </c>
      <c r="AG102">
        <v>16.468677862503071</v>
      </c>
      <c r="AH102">
        <v>9.781538461538462</v>
      </c>
      <c r="AI102">
        <f>10.4810858233035*1</f>
        <v>10.4810858233035</v>
      </c>
      <c r="AJ102">
        <f>1.47678445895471*1</f>
        <v>1.4767844589547101</v>
      </c>
      <c r="AK102">
        <v>1</v>
      </c>
      <c r="AL102">
        <v>0</v>
      </c>
      <c r="AM102">
        <v>0</v>
      </c>
    </row>
    <row r="103" spans="1:39" hidden="1" x14ac:dyDescent="0.2">
      <c r="A103" t="s">
        <v>249</v>
      </c>
      <c r="B103" t="s">
        <v>259</v>
      </c>
      <c r="C103" t="s">
        <v>259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465</v>
      </c>
      <c r="AF103">
        <v>13.515714575739191</v>
      </c>
      <c r="AG103">
        <v>11.18153390122966</v>
      </c>
      <c r="AH103">
        <v>13.03113234498406</v>
      </c>
      <c r="AI103">
        <f>8.91416189799768*1</f>
        <v>8.9141618979976798</v>
      </c>
      <c r="AJ103">
        <f>1.858305175349*1</f>
        <v>1.8583051753490001</v>
      </c>
      <c r="AK103">
        <v>1</v>
      </c>
      <c r="AL103">
        <v>0</v>
      </c>
      <c r="AM103">
        <v>0</v>
      </c>
    </row>
    <row r="104" spans="1:39" x14ac:dyDescent="0.2">
      <c r="A104" t="s">
        <v>271</v>
      </c>
      <c r="B104" t="s">
        <v>272</v>
      </c>
      <c r="C104" t="s">
        <v>273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5.5</v>
      </c>
      <c r="AE104">
        <v>536</v>
      </c>
      <c r="AF104">
        <v>19.795918367346939</v>
      </c>
      <c r="AG104">
        <v>21.26245999458153</v>
      </c>
      <c r="AH104">
        <v>23.047619047619051</v>
      </c>
      <c r="AI104">
        <f>14.5828044491156*0.75</f>
        <v>10.937103336836699</v>
      </c>
      <c r="AJ104">
        <f>3.37045340314962*0.75</f>
        <v>2.5278400523622149</v>
      </c>
      <c r="AK104">
        <v>0.75</v>
      </c>
      <c r="AL104">
        <v>1</v>
      </c>
      <c r="AM104">
        <v>1</v>
      </c>
    </row>
    <row r="105" spans="1:39" x14ac:dyDescent="0.2">
      <c r="A105" t="s">
        <v>149</v>
      </c>
      <c r="B105" t="s">
        <v>150</v>
      </c>
      <c r="C105" t="s">
        <v>150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4.5</v>
      </c>
      <c r="AE105">
        <v>202</v>
      </c>
      <c r="AF105">
        <v>15.00759524980349</v>
      </c>
      <c r="AG105">
        <v>18.122581650413451</v>
      </c>
      <c r="AH105">
        <v>23.711313301441141</v>
      </c>
      <c r="AI105">
        <f>12.3317700793433*1</f>
        <v>12.3317700793433</v>
      </c>
      <c r="AJ105">
        <f>2.08301401293429*1</f>
        <v>2.08301401293429</v>
      </c>
      <c r="AK105">
        <v>1</v>
      </c>
      <c r="AL105">
        <v>1</v>
      </c>
      <c r="AM105">
        <v>1</v>
      </c>
    </row>
    <row r="106" spans="1:39" hidden="1" x14ac:dyDescent="0.2">
      <c r="A106" t="s">
        <v>264</v>
      </c>
      <c r="B106" t="s">
        <v>265</v>
      </c>
      <c r="C106" t="s">
        <v>265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6</v>
      </c>
      <c r="AE106">
        <v>480</v>
      </c>
      <c r="AF106">
        <v>20.171306598524431</v>
      </c>
      <c r="AG106">
        <v>15.14929060889656</v>
      </c>
      <c r="AH106">
        <v>31.27457308407967</v>
      </c>
      <c r="AI106">
        <f>23.6388737633721*1</f>
        <v>23.6388737633721</v>
      </c>
      <c r="AJ106">
        <f>5.02180816479142*1</f>
        <v>5.0218081647914197</v>
      </c>
      <c r="AK106">
        <v>1</v>
      </c>
      <c r="AL106">
        <v>0</v>
      </c>
      <c r="AM106">
        <v>0</v>
      </c>
    </row>
    <row r="107" spans="1:39" hidden="1" x14ac:dyDescent="0.2">
      <c r="A107" t="s">
        <v>266</v>
      </c>
      <c r="B107" t="s">
        <v>267</v>
      </c>
      <c r="C107" t="s">
        <v>267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6.5</v>
      </c>
      <c r="AE107">
        <v>532</v>
      </c>
      <c r="AF107">
        <v>17.04225352112676</v>
      </c>
      <c r="AG107">
        <v>14.007136881448529</v>
      </c>
      <c r="AH107">
        <v>14.730449015069411</v>
      </c>
      <c r="AI107">
        <f>10.9942046768306*1</f>
        <v>10.9942046768306</v>
      </c>
      <c r="AJ107">
        <f>2.28569386139427*1</f>
        <v>2.2856938613942699</v>
      </c>
      <c r="AK107">
        <v>1</v>
      </c>
      <c r="AL107">
        <v>0</v>
      </c>
      <c r="AM107">
        <v>0</v>
      </c>
    </row>
    <row r="108" spans="1:39" hidden="1" x14ac:dyDescent="0.2">
      <c r="A108" t="s">
        <v>268</v>
      </c>
      <c r="B108" t="s">
        <v>269</v>
      </c>
      <c r="C108" t="s">
        <v>269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6.5</v>
      </c>
      <c r="AE108">
        <v>533</v>
      </c>
      <c r="AF108">
        <v>19.637326322304151</v>
      </c>
      <c r="AG108">
        <v>23.12565355677528</v>
      </c>
      <c r="AH108">
        <v>19.349588919693769</v>
      </c>
      <c r="AI108">
        <f>13.288093160365*1</f>
        <v>13.288093160364999</v>
      </c>
      <c r="AJ108">
        <f>1.39844767905026*1</f>
        <v>1.39844767905026</v>
      </c>
      <c r="AK108">
        <v>1</v>
      </c>
      <c r="AL108">
        <v>0</v>
      </c>
      <c r="AM108">
        <v>0</v>
      </c>
    </row>
    <row r="109" spans="1:39" hidden="1" x14ac:dyDescent="0.2">
      <c r="A109" t="s">
        <v>172</v>
      </c>
      <c r="B109" t="s">
        <v>270</v>
      </c>
      <c r="C109" t="s">
        <v>270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7.5</v>
      </c>
      <c r="AE109">
        <v>535</v>
      </c>
      <c r="AF109">
        <v>21.289521403160069</v>
      </c>
      <c r="AG109">
        <v>22.190204603619211</v>
      </c>
      <c r="AH109">
        <v>19.031182950081149</v>
      </c>
      <c r="AI109">
        <f>7.65989112326405*1</f>
        <v>7.6598911232640496</v>
      </c>
      <c r="AJ109">
        <f>1.23062352167137*1</f>
        <v>1.2306235216713699</v>
      </c>
      <c r="AK109">
        <v>1</v>
      </c>
      <c r="AL109">
        <v>0</v>
      </c>
      <c r="AM109">
        <v>0</v>
      </c>
    </row>
    <row r="110" spans="1:39" x14ac:dyDescent="0.2">
      <c r="A110" t="s">
        <v>168</v>
      </c>
      <c r="B110" t="s">
        <v>169</v>
      </c>
      <c r="C110" t="s">
        <v>169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18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4.5</v>
      </c>
      <c r="AE110">
        <v>243</v>
      </c>
      <c r="AF110">
        <v>10</v>
      </c>
      <c r="AG110">
        <v>10</v>
      </c>
      <c r="AH110">
        <v>10</v>
      </c>
      <c r="AI110">
        <f>10*1</f>
        <v>10</v>
      </c>
      <c r="AJ110">
        <f>2*1</f>
        <v>2</v>
      </c>
      <c r="AK110">
        <v>1</v>
      </c>
      <c r="AL110">
        <v>1</v>
      </c>
      <c r="AM110">
        <v>1</v>
      </c>
    </row>
    <row r="111" spans="1:39" hidden="1" x14ac:dyDescent="0.2">
      <c r="A111" t="s">
        <v>274</v>
      </c>
      <c r="B111" t="s">
        <v>275</v>
      </c>
      <c r="C111" t="s">
        <v>274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7</v>
      </c>
      <c r="AE111">
        <v>538</v>
      </c>
      <c r="AF111">
        <v>19.4475138121547</v>
      </c>
      <c r="AG111">
        <v>20.49526299689099</v>
      </c>
      <c r="AH111">
        <v>17.4264163689725</v>
      </c>
      <c r="AI111">
        <f>9.15046733064283*1</f>
        <v>9.1504673306428295</v>
      </c>
      <c r="AJ111">
        <f>1.59463209879964*1</f>
        <v>1.5946320987996401</v>
      </c>
      <c r="AK111">
        <v>1</v>
      </c>
      <c r="AL111">
        <v>0</v>
      </c>
      <c r="AM111">
        <v>0</v>
      </c>
    </row>
    <row r="112" spans="1:39" hidden="1" x14ac:dyDescent="0.2">
      <c r="A112" t="s">
        <v>276</v>
      </c>
      <c r="B112" t="s">
        <v>277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10</v>
      </c>
      <c r="AE112">
        <v>544</v>
      </c>
      <c r="AF112">
        <v>26.333504983372681</v>
      </c>
      <c r="AG112">
        <v>27.623506548201131</v>
      </c>
      <c r="AH112">
        <v>23.932014066329629</v>
      </c>
      <c r="AI112">
        <f>7.95591449846989*1</f>
        <v>7.9559144984698902</v>
      </c>
      <c r="AJ112">
        <f>1.61731865471524*1</f>
        <v>1.6173186547152401</v>
      </c>
      <c r="AK112">
        <v>1</v>
      </c>
      <c r="AL112">
        <v>0</v>
      </c>
      <c r="AM112">
        <v>0</v>
      </c>
    </row>
    <row r="113" spans="1:39" hidden="1" x14ac:dyDescent="0.2">
      <c r="A113" t="s">
        <v>278</v>
      </c>
      <c r="B113" t="s">
        <v>279</v>
      </c>
      <c r="C113" t="s">
        <v>279</v>
      </c>
      <c r="D113" t="s">
        <v>3</v>
      </c>
      <c r="E113">
        <v>1</v>
      </c>
      <c r="F113">
        <v>0</v>
      </c>
      <c r="G113">
        <v>0</v>
      </c>
      <c r="H113">
        <v>0</v>
      </c>
      <c r="I113" t="s">
        <v>28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5</v>
      </c>
      <c r="AE113">
        <v>549</v>
      </c>
      <c r="AF113">
        <v>13.0933319993546</v>
      </c>
      <c r="AG113">
        <v>25.4753572480769</v>
      </c>
      <c r="AH113">
        <v>12.721428120874229</v>
      </c>
      <c r="AI113">
        <f>10.3767185890196*1</f>
        <v>10.3767185890196</v>
      </c>
      <c r="AJ113">
        <f>1.44413813185571*1</f>
        <v>1.44413813185571</v>
      </c>
      <c r="AK113">
        <v>1</v>
      </c>
      <c r="AL113">
        <v>0</v>
      </c>
      <c r="AM113">
        <v>0</v>
      </c>
    </row>
    <row r="114" spans="1:39" hidden="1" x14ac:dyDescent="0.2">
      <c r="A114" t="s">
        <v>187</v>
      </c>
      <c r="B114" t="s">
        <v>280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5.5</v>
      </c>
      <c r="AE114">
        <v>554</v>
      </c>
      <c r="AF114">
        <v>14.137931034482749</v>
      </c>
      <c r="AG114">
        <v>19.211633561492061</v>
      </c>
      <c r="AH114">
        <v>11.263680140209191</v>
      </c>
      <c r="AI114">
        <f>11.7974248575859*1</f>
        <v>11.7974248575859</v>
      </c>
      <c r="AJ114">
        <f>2.029288092291*1</f>
        <v>2.0292880922909999</v>
      </c>
      <c r="AK114">
        <v>1</v>
      </c>
      <c r="AL114">
        <v>0</v>
      </c>
      <c r="AM114">
        <v>0</v>
      </c>
    </row>
    <row r="115" spans="1:39" hidden="1" x14ac:dyDescent="0.2">
      <c r="A115" t="s">
        <v>281</v>
      </c>
      <c r="B115" t="s">
        <v>282</v>
      </c>
      <c r="C115" t="s">
        <v>282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5.5</v>
      </c>
      <c r="AE115">
        <v>557</v>
      </c>
      <c r="AF115">
        <v>17.873563218390832</v>
      </c>
      <c r="AG115">
        <v>19.545764361448981</v>
      </c>
      <c r="AH115">
        <v>14.292934668993411</v>
      </c>
      <c r="AI115">
        <f>12.6872672923178*1</f>
        <v>12.6872672923178</v>
      </c>
      <c r="AJ115">
        <f>2.39006334649159*1</f>
        <v>2.3900633464915901</v>
      </c>
      <c r="AK115">
        <v>1</v>
      </c>
      <c r="AL115">
        <v>0</v>
      </c>
      <c r="AM115">
        <v>0</v>
      </c>
    </row>
    <row r="116" spans="1:39" hidden="1" x14ac:dyDescent="0.2">
      <c r="A116" t="s">
        <v>283</v>
      </c>
      <c r="B116" t="s">
        <v>284</v>
      </c>
      <c r="C116" t="s">
        <v>284</v>
      </c>
      <c r="D116" t="s">
        <v>3</v>
      </c>
      <c r="E116">
        <v>1</v>
      </c>
      <c r="F116">
        <v>0</v>
      </c>
      <c r="G116">
        <v>0</v>
      </c>
      <c r="H116">
        <v>0</v>
      </c>
      <c r="I116" t="s">
        <v>29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4.5</v>
      </c>
      <c r="AE116">
        <v>558</v>
      </c>
      <c r="AF116">
        <v>17.29912731198602</v>
      </c>
      <c r="AG116">
        <v>23.785871459314311</v>
      </c>
      <c r="AH116">
        <v>13.42766350575199</v>
      </c>
      <c r="AI116">
        <f>19.1298455823813*1</f>
        <v>19.1298455823813</v>
      </c>
      <c r="AJ116">
        <f>4.32878909996291*1</f>
        <v>4.3287890999629104</v>
      </c>
      <c r="AK116">
        <v>1</v>
      </c>
      <c r="AL116">
        <v>0</v>
      </c>
      <c r="AM116">
        <v>0</v>
      </c>
    </row>
    <row r="117" spans="1:39" hidden="1" x14ac:dyDescent="0.2">
      <c r="A117" t="s">
        <v>285</v>
      </c>
      <c r="B117" t="s">
        <v>286</v>
      </c>
      <c r="C117" t="s">
        <v>286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7.5</v>
      </c>
      <c r="AE117">
        <v>559</v>
      </c>
      <c r="AF117">
        <v>24.06548496997117</v>
      </c>
      <c r="AG117">
        <v>24.22213352000659</v>
      </c>
      <c r="AH117">
        <v>32.248321636150592</v>
      </c>
      <c r="AI117">
        <f>6.15241086384411*1</f>
        <v>6.1524108638441097</v>
      </c>
      <c r="AJ117">
        <f>1.39458659000764*1</f>
        <v>1.39458659000764</v>
      </c>
      <c r="AK117">
        <v>1</v>
      </c>
      <c r="AL117">
        <v>0</v>
      </c>
      <c r="AM117">
        <v>0</v>
      </c>
    </row>
    <row r="118" spans="1:39" hidden="1" x14ac:dyDescent="0.2">
      <c r="A118" t="s">
        <v>287</v>
      </c>
      <c r="B118" t="s">
        <v>288</v>
      </c>
      <c r="C118" t="s">
        <v>288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4.5</v>
      </c>
      <c r="AE118">
        <v>566</v>
      </c>
      <c r="AF118">
        <v>11.666666666666661</v>
      </c>
      <c r="AG118">
        <v>14.593094786490971</v>
      </c>
      <c r="AH118">
        <v>11.29425337198836</v>
      </c>
      <c r="AI118">
        <f>9.16632075916702*1</f>
        <v>9.1663207591670197</v>
      </c>
      <c r="AJ118">
        <f>1.62191382306874*1</f>
        <v>1.62191382306874</v>
      </c>
      <c r="AK118">
        <v>1</v>
      </c>
      <c r="AL118">
        <v>0</v>
      </c>
      <c r="AM118">
        <v>0</v>
      </c>
    </row>
    <row r="119" spans="1:39" hidden="1" x14ac:dyDescent="0.2">
      <c r="A119" t="s">
        <v>289</v>
      </c>
      <c r="B119" t="s">
        <v>290</v>
      </c>
      <c r="C119" t="s">
        <v>290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6.5</v>
      </c>
      <c r="AE119">
        <v>569</v>
      </c>
      <c r="AF119">
        <v>20.757575757575751</v>
      </c>
      <c r="AG119">
        <v>29.182016562108409</v>
      </c>
      <c r="AH119">
        <v>18.920000000000002</v>
      </c>
      <c r="AI119">
        <f>17.0936105674063*1</f>
        <v>17.093610567406301</v>
      </c>
      <c r="AJ119">
        <f>3.71884697858433*1</f>
        <v>3.7188469785843301</v>
      </c>
      <c r="AK119">
        <v>1</v>
      </c>
      <c r="AL119">
        <v>0</v>
      </c>
      <c r="AM119">
        <v>0</v>
      </c>
    </row>
    <row r="120" spans="1:39" hidden="1" x14ac:dyDescent="0.2">
      <c r="A120" t="s">
        <v>291</v>
      </c>
      <c r="B120" t="s">
        <v>292</v>
      </c>
      <c r="C120" t="s">
        <v>293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6</v>
      </c>
      <c r="AE120">
        <v>571</v>
      </c>
      <c r="AF120">
        <v>21.287549751068891</v>
      </c>
      <c r="AG120">
        <v>19.798074167202721</v>
      </c>
      <c r="AH120">
        <v>9.7333333333333325</v>
      </c>
      <c r="AI120">
        <f>10.401984134987*1</f>
        <v>10.401984134987</v>
      </c>
      <c r="AJ120">
        <f>2.20351574825625*1</f>
        <v>2.2035157482562502</v>
      </c>
      <c r="AK120">
        <v>1</v>
      </c>
      <c r="AL120">
        <v>0</v>
      </c>
      <c r="AM120">
        <v>0</v>
      </c>
    </row>
    <row r="121" spans="1:39" hidden="1" x14ac:dyDescent="0.2">
      <c r="A121" t="s">
        <v>294</v>
      </c>
      <c r="B121" t="s">
        <v>295</v>
      </c>
      <c r="C121" t="s">
        <v>295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5</v>
      </c>
      <c r="AE121">
        <v>574</v>
      </c>
      <c r="AF121">
        <v>15.945945945945949</v>
      </c>
      <c r="AG121">
        <v>20.692568111372431</v>
      </c>
      <c r="AH121">
        <v>29.294117647058819</v>
      </c>
      <c r="AI121">
        <f>12.8007288254244*1</f>
        <v>12.8007288254244</v>
      </c>
      <c r="AJ121">
        <f>2.3209031267685*1</f>
        <v>2.3209031267685001</v>
      </c>
      <c r="AK121">
        <v>1</v>
      </c>
      <c r="AL121">
        <v>0</v>
      </c>
      <c r="AM121">
        <v>0</v>
      </c>
    </row>
    <row r="122" spans="1:39" hidden="1" x14ac:dyDescent="0.2">
      <c r="A122" t="s">
        <v>172</v>
      </c>
      <c r="B122" t="s">
        <v>296</v>
      </c>
      <c r="C122" t="s">
        <v>296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6.5</v>
      </c>
      <c r="AE122">
        <v>575</v>
      </c>
      <c r="AF122">
        <v>18.81748083511555</v>
      </c>
      <c r="AG122">
        <v>17.659452656359111</v>
      </c>
      <c r="AH122">
        <v>21.90754080145939</v>
      </c>
      <c r="AI122">
        <f>12.3704564954867*1</f>
        <v>12.3704564954867</v>
      </c>
      <c r="AJ122">
        <f>2.29361783853528*1</f>
        <v>2.2936178385352801</v>
      </c>
      <c r="AK122">
        <v>1</v>
      </c>
      <c r="AL122">
        <v>0</v>
      </c>
      <c r="AM122">
        <v>0</v>
      </c>
    </row>
    <row r="123" spans="1:39" hidden="1" x14ac:dyDescent="0.2">
      <c r="A123" t="s">
        <v>297</v>
      </c>
      <c r="B123" t="s">
        <v>298</v>
      </c>
      <c r="C123" t="s">
        <v>299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30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6.5</v>
      </c>
      <c r="AE123">
        <v>590</v>
      </c>
      <c r="AF123">
        <v>17.393467089014891</v>
      </c>
      <c r="AG123">
        <v>16.236881646460461</v>
      </c>
      <c r="AH123">
        <v>16.51660983134331</v>
      </c>
      <c r="AI123">
        <f>7.23337140627762*1</f>
        <v>7.2333714062776204</v>
      </c>
      <c r="AJ123">
        <f>1.49855557358702*1</f>
        <v>1.49855557358702</v>
      </c>
      <c r="AK123">
        <v>1</v>
      </c>
      <c r="AL123">
        <v>0</v>
      </c>
      <c r="AM123">
        <v>0</v>
      </c>
    </row>
    <row r="124" spans="1:39" hidden="1" x14ac:dyDescent="0.2">
      <c r="A124" t="s">
        <v>300</v>
      </c>
      <c r="B124" t="s">
        <v>301</v>
      </c>
      <c r="C124" t="s">
        <v>302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30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6.5</v>
      </c>
      <c r="AE124">
        <v>599</v>
      </c>
      <c r="AF124">
        <v>19.995691205054179</v>
      </c>
      <c r="AG124">
        <v>13.071367080065871</v>
      </c>
      <c r="AH124">
        <v>18.107692307692311</v>
      </c>
      <c r="AI124">
        <f>9.16526627234975*1</f>
        <v>9.1652662723497507</v>
      </c>
      <c r="AJ124">
        <f>1.80036632385368*1</f>
        <v>1.80036632385368</v>
      </c>
      <c r="AK124">
        <v>1</v>
      </c>
      <c r="AL124">
        <v>0</v>
      </c>
      <c r="AM124">
        <v>0</v>
      </c>
    </row>
    <row r="125" spans="1:39" hidden="1" x14ac:dyDescent="0.2">
      <c r="A125" t="s">
        <v>303</v>
      </c>
      <c r="B125" t="s">
        <v>304</v>
      </c>
      <c r="C125" t="s">
        <v>305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30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4.5</v>
      </c>
      <c r="AE125">
        <v>603</v>
      </c>
      <c r="AF125">
        <v>18.73375273291057</v>
      </c>
      <c r="AG125">
        <v>20.350778905399221</v>
      </c>
      <c r="AH125">
        <v>11.64</v>
      </c>
      <c r="AI125">
        <f>12.6217421753592*1</f>
        <v>12.6217421753592</v>
      </c>
      <c r="AJ125">
        <f>2.54175441226392*1</f>
        <v>2.54175441226392</v>
      </c>
      <c r="AK125">
        <v>1</v>
      </c>
      <c r="AL125">
        <v>0</v>
      </c>
      <c r="AM125">
        <v>0</v>
      </c>
    </row>
    <row r="126" spans="1:39" hidden="1" x14ac:dyDescent="0.2">
      <c r="A126" t="s">
        <v>306</v>
      </c>
      <c r="B126" t="s">
        <v>307</v>
      </c>
      <c r="C126" t="s">
        <v>308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5</v>
      </c>
      <c r="AE126">
        <v>606</v>
      </c>
      <c r="AF126">
        <v>11.212121212121209</v>
      </c>
      <c r="AG126">
        <v>8.899024016015316</v>
      </c>
      <c r="AH126">
        <v>12.25263581500784</v>
      </c>
      <c r="AI126">
        <f>9.41355723127547*1</f>
        <v>9.4135572312754707</v>
      </c>
      <c r="AJ126">
        <f>1.87940003665139*1</f>
        <v>1.8794000366513901</v>
      </c>
      <c r="AK126">
        <v>1</v>
      </c>
      <c r="AL126">
        <v>0</v>
      </c>
      <c r="AM126">
        <v>0</v>
      </c>
    </row>
    <row r="127" spans="1:39" hidden="1" x14ac:dyDescent="0.2">
      <c r="A127" t="s">
        <v>309</v>
      </c>
      <c r="B127" t="s">
        <v>310</v>
      </c>
      <c r="C127" t="s">
        <v>311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4.5</v>
      </c>
      <c r="AE127">
        <v>615</v>
      </c>
      <c r="AF127">
        <v>11.72727272727273</v>
      </c>
      <c r="AG127">
        <v>9.4537940186067502</v>
      </c>
      <c r="AH127">
        <v>4.3555555555555552</v>
      </c>
      <c r="AI127">
        <f>4.9547667505583*1</f>
        <v>4.9547667505583002</v>
      </c>
      <c r="AJ127">
        <f>1.01343593399678*1</f>
        <v>1.01343593399678</v>
      </c>
      <c r="AK127">
        <v>1</v>
      </c>
      <c r="AL127">
        <v>0</v>
      </c>
      <c r="AM12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2024-08-23T18:50:15Z</dcterms:created>
  <dcterms:modified xsi:type="dcterms:W3CDTF">2024-08-23T18:53:56Z</dcterms:modified>
</cp:coreProperties>
</file>