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9C520FB-0B93-044B-85FD-64343C7255DF}" xr6:coauthVersionLast="47" xr6:coauthVersionMax="47" xr10:uidLastSave="{00000000-0000-0000-0000-000000000000}"/>
  <bookViews>
    <workbookView xWindow="240" yWindow="760" windowWidth="19300" windowHeight="17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6" i="1" l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33" i="1"/>
  <c r="AH33" i="1"/>
  <c r="AI135" i="1"/>
  <c r="AH135" i="1"/>
  <c r="AI134" i="1"/>
  <c r="AH134" i="1"/>
  <c r="AI133" i="1"/>
  <c r="AH133" i="1"/>
  <c r="AI132" i="1"/>
  <c r="AH132" i="1"/>
  <c r="AI131" i="1"/>
  <c r="AH131" i="1"/>
  <c r="AI46" i="1"/>
  <c r="AH46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5" i="1"/>
  <c r="AH5" i="1"/>
  <c r="AI28" i="1"/>
  <c r="AH28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7" i="1"/>
  <c r="AH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7" i="1"/>
  <c r="AH97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121" i="1"/>
  <c r="AH121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130" i="1"/>
  <c r="AH130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23" i="1"/>
  <c r="AH2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68" i="1"/>
  <c r="AH6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136" i="1"/>
  <c r="AH136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90" i="1"/>
  <c r="AH90" i="1"/>
  <c r="AP6" i="1"/>
  <c r="AI6" i="1"/>
  <c r="AH6" i="1"/>
  <c r="AI120" i="1"/>
  <c r="AH120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<sst xmlns="http://schemas.openxmlformats.org/spreadsheetml/2006/main" count="895" uniqueCount="396">
  <si>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</si>
  <si>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</si>
  <si>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</si>
  <si>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</si>
  <si>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</si>
  <si>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</si>
  <si>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</si>
  <si>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</si>
  <si>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</si>
  <si>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</si>
  <si>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</si>
  <si>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</si>
  <si>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</si>
  <si>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</si>
  <si>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</si>
  <si>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</si>
  <si>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</si>
  <si>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</si>
  <si>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</si>
  <si>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</si>
  <si>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</si>
  <si>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</si>
  <si>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</si>
  <si>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</si>
  <si>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</si>
  <si>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</si>
  <si>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</si>
  <si>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</si>
  <si>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</si>
  <si>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</si>
  <si>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</si>
  <si>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</si>
  <si>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</si>
  <si>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</si>
  <si>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</si>
  <si>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</si>
  <si>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</si>
  <si>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</si>
  <si>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</si>
  <si>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</si>
  <si>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</si>
  <si>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</si>
  <si>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</si>
  <si>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</si>
  <si>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</si>
  <si>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</si>
  <si>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</si>
  <si>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</si>
  <si>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</si>
  <si>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</si>
  <si>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</si>
  <si>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</si>
  <si>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</si>
  <si>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</si>
  <si>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</si>
  <si>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</si>
  <si>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</si>
  <si>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</si>
  <si>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</si>
  <si>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</si>
  <si>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</si>
  <si>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</si>
  <si>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</si>
  <si>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</si>
  <si>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</si>
  <si>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</si>
  <si>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</si>
  <si>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</si>
  <si>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</si>
  <si>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</si>
  <si>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</si>
  <si>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</si>
  <si>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</si>
  <si>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</si>
  <si>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</si>
  <si>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</si>
  <si>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</si>
  <si>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</si>
  <si>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Tyler</t>
  </si>
  <si>
    <t>Adams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</si>
  <si>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</si>
  <si>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</si>
  <si>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</si>
  <si>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</si>
  <si>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</si>
  <si>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</si>
  <si>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</si>
  <si>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</si>
  <si>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</si>
  <si>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</si>
  <si>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</si>
  <si>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</si>
  <si>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</si>
  <si>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</si>
  <si>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</si>
  <si>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</si>
  <si>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</si>
  <si>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</si>
  <si>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</si>
  <si>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</si>
  <si>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</si>
  <si>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</si>
  <si>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</si>
  <si>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</si>
  <si>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</si>
  <si>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</si>
  <si>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</si>
  <si>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</si>
  <si>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</si>
  <si>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</si>
  <si>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</si>
  <si>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</si>
  <si>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</si>
  <si>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</si>
  <si>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</si>
  <si>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</si>
  <si>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</si>
  <si>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</si>
  <si>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</si>
  <si>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</si>
  <si>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</si>
  <si>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</si>
  <si>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</si>
  <si>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</si>
  <si>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</si>
  <si>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</si>
  <si>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</si>
  <si>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</si>
  <si>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</si>
  <si>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</si>
  <si>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Bart</t>
  </si>
  <si>
    <t>Verbruggen</t>
  </si>
  <si>
    <t>Danny</t>
  </si>
  <si>
    <t>Welbeck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</si>
  <si>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</si>
  <si>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</si>
  <si>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</si>
  <si>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</si>
  <si>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</si>
  <si>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</si>
  <si>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</si>
  <si>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</si>
  <si>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</si>
  <si>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</si>
  <si>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</si>
  <si>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</si>
  <si>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</si>
  <si>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</si>
  <si>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</si>
  <si>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</si>
  <si>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</si>
  <si>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</si>
  <si>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</si>
  <si>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</si>
  <si>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</si>
  <si>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</si>
  <si>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</si>
  <si>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</si>
  <si>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</si>
  <si>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</si>
  <si>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</si>
  <si>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</si>
  <si>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</si>
  <si>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</si>
  <si>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</si>
  <si>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</si>
  <si>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</si>
  <si>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</si>
  <si>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</si>
  <si>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</si>
  <si>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</si>
  <si>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</si>
  <si>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</si>
  <si>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</si>
  <si>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</si>
  <si>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</si>
  <si>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</si>
  <si>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Norberto Bercique</t>
  </si>
  <si>
    <t>Gomes Betuncal</t>
  </si>
  <si>
    <t>Beto</t>
  </si>
  <si>
    <t>Jarrad</t>
  </si>
  <si>
    <t>Branthwaite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</si>
  <si>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</si>
  <si>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</si>
  <si>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</si>
  <si>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</si>
  <si>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</si>
  <si>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</si>
  <si>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</si>
  <si>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</si>
  <si>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</si>
  <si>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</si>
  <si>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</si>
  <si>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</si>
  <si>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</si>
  <si>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</si>
  <si>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</si>
  <si>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</si>
  <si>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</si>
  <si>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</si>
  <si>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</si>
  <si>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</si>
  <si>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</si>
  <si>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</si>
  <si>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</si>
  <si>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</si>
  <si>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</si>
  <si>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</si>
  <si>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</si>
  <si>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</si>
  <si>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</si>
  <si>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</si>
  <si>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</si>
  <si>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</si>
  <si>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</si>
  <si>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</si>
  <si>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</si>
  <si>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</si>
  <si>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</si>
  <si>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</si>
  <si>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</si>
  <si>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</si>
  <si>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</si>
  <si>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</si>
  <si>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</si>
  <si>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</si>
  <si>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</si>
  <si>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Wout</t>
  </si>
  <si>
    <t>Faes</t>
  </si>
  <si>
    <t>Wilfred</t>
  </si>
  <si>
    <t>Ndidi</t>
  </si>
  <si>
    <t>Jamie</t>
  </si>
  <si>
    <t>Vardy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</si>
  <si>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</si>
  <si>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</si>
  <si>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</si>
  <si>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</si>
  <si>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</si>
  <si>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</si>
  <si>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</si>
  <si>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</si>
  <si>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</si>
  <si>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</si>
  <si>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</si>
  <si>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</si>
  <si>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</si>
  <si>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</si>
  <si>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</si>
  <si>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</si>
  <si>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</si>
  <si>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</si>
  <si>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</si>
  <si>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</si>
  <si>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</si>
  <si>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</si>
  <si>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</si>
  <si>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</si>
  <si>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</si>
  <si>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</si>
  <si>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</si>
  <si>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</si>
  <si>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</si>
  <si>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</si>
  <si>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</si>
  <si>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</si>
  <si>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</si>
  <si>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</si>
  <si>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</si>
  <si>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</si>
  <si>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</si>
  <si>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</si>
  <si>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</si>
  <si>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</si>
  <si>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</si>
  <si>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</si>
  <si>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</si>
  <si>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</si>
  <si>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</si>
  <si>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</si>
  <si>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</si>
  <si>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</si>
  <si>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</si>
  <si>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</si>
  <si>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</si>
  <si>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</si>
  <si>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</si>
  <si>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</si>
  <si>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</si>
  <si>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</si>
  <si>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</si>
  <si>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</si>
  <si>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</si>
  <si>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</si>
  <si>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</si>
  <si>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</si>
  <si>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</si>
  <si>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</si>
  <si>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</si>
  <si>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</si>
  <si>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</si>
  <si>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</si>
  <si>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</si>
  <si>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</si>
  <si>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</si>
  <si>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</si>
  <si>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</si>
  <si>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Sandro</t>
  </si>
  <si>
    <t>Tonali</t>
  </si>
  <si>
    <t>Joe</t>
  </si>
  <si>
    <t>Willock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</si>
  <si>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</si>
  <si>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</si>
  <si>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</si>
  <si>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</si>
  <si>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</si>
  <si>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</si>
  <si>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</si>
  <si>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</si>
  <si>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</si>
  <si>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</si>
  <si>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</si>
  <si>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</si>
  <si>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</si>
  <si>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</si>
  <si>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</si>
  <si>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</si>
  <si>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</si>
  <si>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</si>
  <si>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</si>
  <si>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</si>
  <si>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Aaron</t>
  </si>
  <si>
    <t>Ramsdale</t>
  </si>
  <si>
    <t>Cameron</t>
  </si>
  <si>
    <t>Archer</t>
  </si>
  <si>
    <t>Jan</t>
  </si>
  <si>
    <t>Bednarek</t>
  </si>
  <si>
    <t>Kyle</t>
  </si>
  <si>
    <t>Walker-Peters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</si>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</sst>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6" totalsRowShown="0">
  <autoFilter ref="A1:AL166" xr:uid="{00000000-0009-0000-0100-000001000000}">
    <filterColumn colId="37">
      <filters>
        <filter val="1"/>
      </filters>
    </filterColumn>
  </autoFilter>
  <sortState xmlns:xlrd2="http://schemas.microsoft.com/office/spreadsheetml/2017/richdata2" ref="A5:AL136">
    <sortCondition descending="1" ref="AI1:AI16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6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8.2863719440994537</v>
      </c>
      <c r="AG2">
        <v>7.0178060080327054</v>
      </c>
      <c r="AH2">
        <f>6.11587746703279*0</f>
        <v>0</v>
      </c>
      <c r="AI2">
        <f>2.89161513291161*0</f>
        <v>0</v>
      </c>
      <c r="AJ2">
        <v>0</v>
      </c>
      <c r="AK2">
        <v>0</v>
      </c>
      <c r="AL2">
        <v>0</v>
      </c>
      <c r="AN2" t="s">
        <v>0</v>
      </c>
      <c r="AO2">
        <f>SUMPRODUCT(Table1[Selected], Table1[PP])</f>
        <v>111.64102745838308</v>
      </c>
      <c r="AP2" t="s">
        <v>1</v>
      </c>
    </row>
    <row r="3" spans="1:43" hidden="1" x14ac:dyDescent="0.2">
      <c r="A3" t="s">
        <v>45</v>
      </c>
      <c r="B3" t="s">
        <v>47</v>
      </c>
      <c r="C3" t="s">
        <v>48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8</v>
      </c>
      <c r="AF3">
        <v>7.1615773490909476</v>
      </c>
      <c r="AG3">
        <v>8.4123027084429634</v>
      </c>
      <c r="AH3">
        <f>3.93300387055105*1</f>
        <v>3.9330038705510502</v>
      </c>
      <c r="AI3">
        <f>1.95766513715039*1</f>
        <v>1.9576651371503899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8.1999999999999993</v>
      </c>
      <c r="AE4">
        <v>10</v>
      </c>
      <c r="AF4">
        <v>9.0563380281690122</v>
      </c>
      <c r="AG4">
        <v>9.118008716660281</v>
      </c>
      <c r="AH4">
        <f>4.98942719876156*1</f>
        <v>4.9894271987615602</v>
      </c>
      <c r="AI4">
        <f>2.50505077286827*1</f>
        <v>2.50505077286827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100.4</v>
      </c>
      <c r="AP4">
        <v>101.1</v>
      </c>
    </row>
    <row r="5" spans="1:43" x14ac:dyDescent="0.2">
      <c r="A5" t="s">
        <v>296</v>
      </c>
      <c r="B5" t="s">
        <v>297</v>
      </c>
      <c r="C5" t="s">
        <v>298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5.2</v>
      </c>
      <c r="AE5">
        <v>573</v>
      </c>
      <c r="AF5">
        <v>10.29321288806806</v>
      </c>
      <c r="AG5">
        <v>5.0879114944405526</v>
      </c>
      <c r="AH5">
        <f>16.1033004461905*1</f>
        <v>16.103300446190499</v>
      </c>
      <c r="AI5">
        <f>8.12164873457088*1</f>
        <v>8.1216487345708792</v>
      </c>
      <c r="AJ5">
        <v>1</v>
      </c>
      <c r="AK5">
        <v>1</v>
      </c>
      <c r="AL5">
        <v>1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7.3472878771728691</v>
      </c>
      <c r="AG6">
        <v>5.5660587031033053</v>
      </c>
      <c r="AH6">
        <f>5.14750213612683*1</f>
        <v>5.1475021361268301</v>
      </c>
      <c r="AI6">
        <f>2.61809159576403*1</f>
        <v>2.6180915957640298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x14ac:dyDescent="0.2">
      <c r="A7" t="s">
        <v>247</v>
      </c>
      <c r="B7" t="s">
        <v>248</v>
      </c>
      <c r="C7" t="s">
        <v>249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13.7</v>
      </c>
      <c r="AE7">
        <v>462</v>
      </c>
      <c r="AF7">
        <v>14.29535864978903</v>
      </c>
      <c r="AG7">
        <v>15.17587253028714</v>
      </c>
      <c r="AH7">
        <f>12.2863673794758*1</f>
        <v>12.2863673794758</v>
      </c>
      <c r="AI7">
        <f>6.15560887719744*1</f>
        <v>6.15560887719744</v>
      </c>
      <c r="AJ7">
        <v>1</v>
      </c>
      <c r="AK7">
        <v>1</v>
      </c>
      <c r="AL7">
        <v>1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5.0243902439024408</v>
      </c>
      <c r="AG8">
        <v>4.0755018495793189</v>
      </c>
      <c r="AH8">
        <f>3.78393932367121*1</f>
        <v>3.78393932367121</v>
      </c>
      <c r="AI8">
        <f>1.96037365409391*1</f>
        <v>1.9603736540939101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7.7499999999999893</v>
      </c>
      <c r="AG9">
        <v>8.4814657767229633</v>
      </c>
      <c r="AH9">
        <f>4.32773210858275*1</f>
        <v>4.32773210858275</v>
      </c>
      <c r="AI9">
        <f>2.14681732819847*1</f>
        <v>2.1468173281984702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4.4000000000000004</v>
      </c>
      <c r="AE10">
        <v>45</v>
      </c>
      <c r="AF10">
        <v>4.8798150600452983</v>
      </c>
      <c r="AG10">
        <v>6.1621833900813821</v>
      </c>
      <c r="AH10">
        <f>2.67910828931619*1</f>
        <v>2.6791082893161899</v>
      </c>
      <c r="AI10">
        <f>1.20728225085958*1</f>
        <v>1.20728225085958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4.4000000000000004</v>
      </c>
      <c r="AE11">
        <v>53</v>
      </c>
      <c r="AF11">
        <v>5.5851063829787204</v>
      </c>
      <c r="AG11">
        <v>5.4391979624479561</v>
      </c>
      <c r="AH11">
        <f>3.40511854533597*1</f>
        <v>3.40511854533597</v>
      </c>
      <c r="AI11">
        <f>1.67121874946937*1</f>
        <v>1.67121874946937</v>
      </c>
      <c r="AJ11">
        <v>1</v>
      </c>
      <c r="AK11">
        <v>0</v>
      </c>
      <c r="AL11">
        <v>0</v>
      </c>
    </row>
    <row r="12" spans="1:43" hidden="1" x14ac:dyDescent="0.2">
      <c r="A12" t="s">
        <v>67</v>
      </c>
      <c r="B12" t="s">
        <v>68</v>
      </c>
      <c r="C12" t="s">
        <v>69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56</v>
      </c>
      <c r="AF12">
        <v>6.6862745098039218</v>
      </c>
      <c r="AG12">
        <v>6.8241018321812952</v>
      </c>
      <c r="AH12">
        <f>3.78563816799324*1</f>
        <v>3.7856381679932398</v>
      </c>
      <c r="AI12">
        <f>1.86015822117714*1</f>
        <v>1.8601582211771399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70</v>
      </c>
      <c r="B13" t="s">
        <v>71</v>
      </c>
      <c r="C13" t="s">
        <v>71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57</v>
      </c>
      <c r="AF13">
        <v>5.822916666666667</v>
      </c>
      <c r="AG13">
        <v>5.311044847775575</v>
      </c>
      <c r="AH13">
        <f>2.88394792607487*1</f>
        <v>2.8839479260748702</v>
      </c>
      <c r="AI13">
        <f>1.40981169270572*1</f>
        <v>1.40981169270572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5.7</v>
      </c>
      <c r="AE14">
        <v>63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5.5</v>
      </c>
      <c r="AE15">
        <v>66</v>
      </c>
      <c r="AF15">
        <v>6.4644549763033199</v>
      </c>
      <c r="AG15">
        <v>6.1034524827019538</v>
      </c>
      <c r="AH15">
        <f>4.10831189903241*1</f>
        <v>4.1083118990324099</v>
      </c>
      <c r="AI15">
        <f>2.03302524558982*1</f>
        <v>2.0330252455898199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</v>
      </c>
      <c r="AE16">
        <v>67</v>
      </c>
      <c r="AF16">
        <v>9.5172413793103505</v>
      </c>
      <c r="AG16">
        <v>9.8629739342874494</v>
      </c>
      <c r="AH16">
        <f>5.9773350906739*1</f>
        <v>5.9773350906738996</v>
      </c>
      <c r="AI16">
        <f>2.9372197409093*1</f>
        <v>2.9372197409092999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14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82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AO2-AO15*2</f>
        <v>111.64102745838308</v>
      </c>
    </row>
    <row r="18" spans="1:42" hidden="1" x14ac:dyDescent="0.2">
      <c r="A18" t="s">
        <v>51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84</v>
      </c>
      <c r="AF18">
        <v>1.186879547610183</v>
      </c>
      <c r="AG18">
        <v>4.9927868232903396</v>
      </c>
      <c r="AH18">
        <f>0.636291677963471*1</f>
        <v>0.63629167796347097</v>
      </c>
      <c r="AI18">
        <f>0.386218918840747*1</f>
        <v>0.38621891884074699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85</v>
      </c>
      <c r="AF19">
        <v>4.5684210526315789</v>
      </c>
      <c r="AG19">
        <v>3.902549048696434</v>
      </c>
      <c r="AH19">
        <f>3.37431747681425*1</f>
        <v>3.3743174768142499</v>
      </c>
      <c r="AI19">
        <f>1.72860876205781*1</f>
        <v>1.7286087620578101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2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86</v>
      </c>
      <c r="AF20">
        <v>3.8423136615630771</v>
      </c>
      <c r="AG20">
        <v>3.8774733779027439</v>
      </c>
      <c r="AH20">
        <f>3.89752199070032*1</f>
        <v>3.8975219907003198</v>
      </c>
      <c r="AI20">
        <f>1.8678520012388*1</f>
        <v>1.8678520012388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5.3</v>
      </c>
      <c r="AE21">
        <v>92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</v>
      </c>
      <c r="AE22">
        <v>93</v>
      </c>
      <c r="AF22">
        <v>0</v>
      </c>
      <c r="AG22">
        <v>0</v>
      </c>
      <c r="AH22">
        <f>0*1</f>
        <v>0</v>
      </c>
      <c r="AI22">
        <f>0*1</f>
        <v>0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2</v>
      </c>
      <c r="AP22">
        <v>3</v>
      </c>
    </row>
    <row r="23" spans="1:42" x14ac:dyDescent="0.2">
      <c r="A23" t="s">
        <v>110</v>
      </c>
      <c r="B23" t="s">
        <v>111</v>
      </c>
      <c r="C23" t="s">
        <v>111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8.3000000000000007</v>
      </c>
      <c r="AE23">
        <v>135</v>
      </c>
      <c r="AF23">
        <v>11.5795861631654</v>
      </c>
      <c r="AG23">
        <v>8.7810245241686502</v>
      </c>
      <c r="AH23">
        <f>12.1756296039994*1</f>
        <v>12.175629603999401</v>
      </c>
      <c r="AI23">
        <f>6.12584124047985*1</f>
        <v>6.1258412404798497</v>
      </c>
      <c r="AJ23">
        <v>1</v>
      </c>
      <c r="AK23">
        <v>1</v>
      </c>
      <c r="AL23">
        <v>1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5.7</v>
      </c>
      <c r="AE24">
        <v>99</v>
      </c>
      <c r="AF24">
        <v>7.0526315789473673</v>
      </c>
      <c r="AG24">
        <v>5.5129234090073824</v>
      </c>
      <c r="AH24">
        <f>4.39799467324635*1</f>
        <v>4.39799467324635</v>
      </c>
      <c r="AI24">
        <f>2.28479040362648*1</f>
        <v>2.2847904036264799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5.4</v>
      </c>
      <c r="AE25">
        <v>103</v>
      </c>
      <c r="AF25">
        <v>6.5641025641025603</v>
      </c>
      <c r="AG25">
        <v>6.6087613403558478</v>
      </c>
      <c r="AH25">
        <f>3.44484177432234*1</f>
        <v>3.4448417743223398</v>
      </c>
      <c r="AI25">
        <f>1.75502771983869*1</f>
        <v>1.7550277198386901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105</v>
      </c>
      <c r="AF26">
        <v>4.6486486486486518</v>
      </c>
      <c r="AG26">
        <v>5.8603335431386014</v>
      </c>
      <c r="AH26">
        <f>3.68641788411824*1</f>
        <v>3.68641788411824</v>
      </c>
      <c r="AI26">
        <f>1.96593673165513*1</f>
        <v>1.9659367316551299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4.5999999999999996</v>
      </c>
      <c r="AE27">
        <v>106</v>
      </c>
      <c r="AF27">
        <v>7.2781954887218108</v>
      </c>
      <c r="AG27">
        <v>7.2394490354345802</v>
      </c>
      <c r="AH27">
        <f>5.16924374827913*1</f>
        <v>5.16924374827913</v>
      </c>
      <c r="AI27">
        <f>2.64223638409375*1</f>
        <v>2.6422363840937502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294</v>
      </c>
      <c r="B28" t="s">
        <v>295</v>
      </c>
      <c r="C28" t="s">
        <v>295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26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9.5</v>
      </c>
      <c r="AE28">
        <v>572</v>
      </c>
      <c r="AF28">
        <v>11.53086419753086</v>
      </c>
      <c r="AG28">
        <v>11.72528264132222</v>
      </c>
      <c r="AH28">
        <f>10.4948549168715*1</f>
        <v>10.4948549168715</v>
      </c>
      <c r="AI28">
        <f>5.26107392802394*1</f>
        <v>5.26107392802394</v>
      </c>
      <c r="AJ28">
        <v>1</v>
      </c>
      <c r="AK28">
        <v>1</v>
      </c>
      <c r="AL28">
        <v>1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4.9000000000000004</v>
      </c>
      <c r="AE29">
        <v>125</v>
      </c>
      <c r="AF29">
        <v>5.7086313293592408</v>
      </c>
      <c r="AG29">
        <v>4.1327684288076663</v>
      </c>
      <c r="AH29">
        <f>7.07786654348394*1</f>
        <v>7.0778665434839398</v>
      </c>
      <c r="AI29">
        <f>3.31909992985332*1</f>
        <v>3.3190999298533201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127</v>
      </c>
      <c r="AF30">
        <v>0</v>
      </c>
      <c r="AG30">
        <v>0</v>
      </c>
      <c r="AH30">
        <f>0*1</f>
        <v>0</v>
      </c>
      <c r="AI30">
        <f>0*1</f>
        <v>0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2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4.8</v>
      </c>
      <c r="AE31">
        <v>130</v>
      </c>
      <c r="AF31">
        <v>5.0606060606060579</v>
      </c>
      <c r="AG31">
        <v>4.0728555971940272</v>
      </c>
      <c r="AH31">
        <f>2.81987636798153*1</f>
        <v>2.81987636798153</v>
      </c>
      <c r="AI31">
        <f>1.40957247212581*1</f>
        <v>1.40957247212581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134</v>
      </c>
      <c r="AF32">
        <v>4.7199999999999989</v>
      </c>
      <c r="AG32">
        <v>5.516837383464642</v>
      </c>
      <c r="AH32">
        <f>3.98908874991056*1</f>
        <v>3.9890887499105601</v>
      </c>
      <c r="AI32">
        <f>2.03382268830438*1</f>
        <v>2.03382268830438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 x14ac:dyDescent="0.2">
      <c r="A33" t="s">
        <v>328</v>
      </c>
      <c r="B33" t="s">
        <v>329</v>
      </c>
      <c r="C33" t="s">
        <v>329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27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7.2</v>
      </c>
      <c r="AE33">
        <v>622</v>
      </c>
      <c r="AF33">
        <v>8.7454924920141686</v>
      </c>
      <c r="AG33">
        <v>8.0209348263955604</v>
      </c>
      <c r="AH33">
        <f>9.23972022148573*1</f>
        <v>9.2397202214857295</v>
      </c>
      <c r="AI33">
        <f>4.94885976873539*1</f>
        <v>4.9488597687353897</v>
      </c>
      <c r="AJ33">
        <v>1</v>
      </c>
      <c r="AK33">
        <v>1</v>
      </c>
      <c r="AL33">
        <v>1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4.8</v>
      </c>
      <c r="AE34">
        <v>137</v>
      </c>
      <c r="AF34">
        <v>5.7739130434782577</v>
      </c>
      <c r="AG34">
        <v>5.7254098091748133</v>
      </c>
      <c r="AH34">
        <f>3.413245576319*1</f>
        <v>3.4132455763189999</v>
      </c>
      <c r="AI34">
        <f>1.72210414122821*1</f>
        <v>1.7221041412282101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5.2</v>
      </c>
      <c r="AE35">
        <v>142</v>
      </c>
      <c r="AF35">
        <v>0</v>
      </c>
      <c r="AG35">
        <v>0</v>
      </c>
      <c r="AH35">
        <f>0*1</f>
        <v>0</v>
      </c>
      <c r="AI35">
        <f>0*1</f>
        <v>0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146</v>
      </c>
      <c r="AF36">
        <v>10.2287332375733</v>
      </c>
      <c r="AG36">
        <v>7.6803739803693336</v>
      </c>
      <c r="AH36">
        <f>9.47028558664332*1</f>
        <v>9.4702855866433193</v>
      </c>
      <c r="AI36">
        <f>4.8509757482472*1</f>
        <v>4.8509757482472002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5.0999999999999996</v>
      </c>
      <c r="AE37">
        <v>162</v>
      </c>
      <c r="AF37">
        <v>0</v>
      </c>
      <c r="AG37">
        <v>0</v>
      </c>
      <c r="AH37">
        <f>0*1</f>
        <v>0</v>
      </c>
      <c r="AI37">
        <f>0*1</f>
        <v>0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164</v>
      </c>
      <c r="AF38">
        <v>0</v>
      </c>
      <c r="AG38">
        <v>0</v>
      </c>
      <c r="AH38">
        <f>0*1</f>
        <v>0</v>
      </c>
      <c r="AI38">
        <f>0*1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124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169</v>
      </c>
      <c r="AF39">
        <v>6.7185357525972833</v>
      </c>
      <c r="AG39">
        <v>8.4580433678940778</v>
      </c>
      <c r="AH39">
        <f>3.01232006083746*1</f>
        <v>3.0123200608374598</v>
      </c>
      <c r="AI39">
        <f>1.64883424556017*1</f>
        <v>1.6488342455601701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125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175</v>
      </c>
      <c r="AF40">
        <v>7.6564382610504751</v>
      </c>
      <c r="AG40">
        <v>5.9706990072329784</v>
      </c>
      <c r="AH40">
        <f>5.48892868817959*1</f>
        <v>5.4889286881795902</v>
      </c>
      <c r="AI40">
        <f>2.99267400329573*1</f>
        <v>2.99267400329573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129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190</v>
      </c>
      <c r="AF41">
        <v>0</v>
      </c>
      <c r="AG41">
        <v>0</v>
      </c>
      <c r="AH41">
        <f>0*1</f>
        <v>0</v>
      </c>
      <c r="AI41">
        <f>0*1</f>
        <v>0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4.5999999999999996</v>
      </c>
      <c r="AE42">
        <v>192</v>
      </c>
      <c r="AF42">
        <v>0</v>
      </c>
      <c r="AG42">
        <v>0</v>
      </c>
      <c r="AH42">
        <f>0*1</f>
        <v>0</v>
      </c>
      <c r="AI42">
        <f>0*1</f>
        <v>0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133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5.5</v>
      </c>
      <c r="AE43">
        <v>194</v>
      </c>
      <c r="AF43">
        <v>7.4614932979503861</v>
      </c>
      <c r="AG43">
        <v>5.4683091437030349</v>
      </c>
      <c r="AH43">
        <f>5.41384671864321*1</f>
        <v>5.4138467186432102</v>
      </c>
      <c r="AI43">
        <f>2.92016164214909*1</f>
        <v>2.9201616421490901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136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219</v>
      </c>
      <c r="AF44">
        <v>5.2389948870958412</v>
      </c>
      <c r="AG44">
        <v>5.0285160975027132</v>
      </c>
      <c r="AH44">
        <f>4.83105128460118*1</f>
        <v>4.8310512846011804</v>
      </c>
      <c r="AI44">
        <f>2.66350247180214*1</f>
        <v>2.6635024718021398</v>
      </c>
      <c r="AJ44">
        <v>1</v>
      </c>
      <c r="AK44">
        <v>0</v>
      </c>
      <c r="AL44">
        <v>0</v>
      </c>
    </row>
    <row r="45" spans="1:42" hidden="1" x14ac:dyDescent="0.2">
      <c r="A45" t="s">
        <v>137</v>
      </c>
      <c r="B45" t="s">
        <v>138</v>
      </c>
      <c r="C45" t="s">
        <v>138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4.4000000000000004</v>
      </c>
      <c r="AE45">
        <v>223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x14ac:dyDescent="0.2">
      <c r="A46" t="s">
        <v>291</v>
      </c>
      <c r="B46" t="s">
        <v>317</v>
      </c>
      <c r="C46" t="s">
        <v>317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27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608</v>
      </c>
      <c r="AF46">
        <v>9.5704416634290066</v>
      </c>
      <c r="AG46">
        <v>3.7772599687088881</v>
      </c>
      <c r="AH46">
        <f>7.60422686196414*1</f>
        <v>7.6042268619641398</v>
      </c>
      <c r="AI46">
        <f>4.30998067223591*1</f>
        <v>4.30998067223591</v>
      </c>
      <c r="AJ46">
        <v>1</v>
      </c>
      <c r="AK46">
        <v>1</v>
      </c>
      <c r="AL46">
        <v>1</v>
      </c>
    </row>
    <row r="47" spans="1:42" hidden="1" x14ac:dyDescent="0.2">
      <c r="A47" t="s">
        <v>142</v>
      </c>
      <c r="B47" t="s">
        <v>143</v>
      </c>
      <c r="C47" t="s">
        <v>142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228</v>
      </c>
      <c r="AF47">
        <v>5.8676184839000376</v>
      </c>
      <c r="AG47">
        <v>4.2063303499733991</v>
      </c>
      <c r="AH47">
        <f>6.38050195605512*1</f>
        <v>6.3805019560551202</v>
      </c>
      <c r="AI47">
        <f>3.0195433103334*1</f>
        <v>3.0195433103334</v>
      </c>
      <c r="AJ47">
        <v>1</v>
      </c>
      <c r="AK47">
        <v>0</v>
      </c>
      <c r="AL47">
        <v>0</v>
      </c>
    </row>
    <row r="48" spans="1:42" hidden="1" x14ac:dyDescent="0.2">
      <c r="A48" t="s">
        <v>144</v>
      </c>
      <c r="B48" t="s">
        <v>145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231</v>
      </c>
      <c r="AF48">
        <v>0</v>
      </c>
      <c r="AG48">
        <v>0</v>
      </c>
      <c r="AH48">
        <f>0*1</f>
        <v>0</v>
      </c>
      <c r="AI48">
        <f>0*1</f>
        <v>0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</v>
      </c>
      <c r="AE49">
        <v>237</v>
      </c>
      <c r="AF49">
        <v>0</v>
      </c>
      <c r="AG49">
        <v>0</v>
      </c>
      <c r="AH49">
        <f>0*1</f>
        <v>0</v>
      </c>
      <c r="AI49">
        <f>0*1</f>
        <v>0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149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10.5</v>
      </c>
      <c r="AE50">
        <v>242</v>
      </c>
      <c r="AF50">
        <v>8.2494900409409286</v>
      </c>
      <c r="AG50">
        <v>13.66435072280089</v>
      </c>
      <c r="AH50">
        <f>4.92817695871665*1</f>
        <v>4.9281769587166497</v>
      </c>
      <c r="AI50">
        <f>2.37065789445945*1</f>
        <v>2.3706578944594501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151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245</v>
      </c>
      <c r="AF51">
        <v>7.2093023255813966</v>
      </c>
      <c r="AG51">
        <v>7.4975207701955551</v>
      </c>
      <c r="AH51">
        <f>4.83350424173969*1</f>
        <v>4.8335042417396901</v>
      </c>
      <c r="AI51">
        <f>2.42358749288977*1</f>
        <v>2.4235874928897698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6.1</v>
      </c>
      <c r="AE52">
        <v>249</v>
      </c>
      <c r="AF52">
        <v>6.4217340511046022</v>
      </c>
      <c r="AG52">
        <v>5.1756944407578436</v>
      </c>
      <c r="AH52">
        <f>4.67193414654747*1</f>
        <v>4.6719341465474704</v>
      </c>
      <c r="AI52">
        <f>2.31654495015838*1</f>
        <v>2.3165449501583799</v>
      </c>
      <c r="AJ52">
        <v>1</v>
      </c>
      <c r="AK52">
        <v>0</v>
      </c>
      <c r="AL52">
        <v>0</v>
      </c>
    </row>
    <row r="53" spans="1:38" hidden="1" x14ac:dyDescent="0.2">
      <c r="A53" t="s">
        <v>155</v>
      </c>
      <c r="B53" t="s">
        <v>156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270</v>
      </c>
      <c r="AF53">
        <v>8.0882352941176432</v>
      </c>
      <c r="AG53">
        <v>8.1227617950860314</v>
      </c>
      <c r="AH53">
        <f>7.18951964315942*1</f>
        <v>7.1895196431594197</v>
      </c>
      <c r="AI53">
        <f>3.55243621201121*1</f>
        <v>3.5524362120112101</v>
      </c>
      <c r="AJ53">
        <v>1</v>
      </c>
      <c r="AK53">
        <v>0</v>
      </c>
      <c r="AL53">
        <v>0</v>
      </c>
    </row>
    <row r="54" spans="1:38" hidden="1" x14ac:dyDescent="0.2">
      <c r="A54" t="s">
        <v>139</v>
      </c>
      <c r="B54" t="s">
        <v>157</v>
      </c>
      <c r="C54" t="s">
        <v>157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4.7</v>
      </c>
      <c r="AE54">
        <v>271</v>
      </c>
      <c r="AF54">
        <v>6.5584810465569596</v>
      </c>
      <c r="AG54">
        <v>6.7311908485163663</v>
      </c>
      <c r="AH54">
        <f>4.51203173504117*1</f>
        <v>4.5120317350411696</v>
      </c>
      <c r="AI54">
        <f>2.42551798492966*1</f>
        <v>2.4255179849296602</v>
      </c>
      <c r="AJ54">
        <v>1</v>
      </c>
      <c r="AK54">
        <v>0</v>
      </c>
      <c r="AL54">
        <v>0</v>
      </c>
    </row>
    <row r="55" spans="1:38" hidden="1" x14ac:dyDescent="0.2">
      <c r="A55" t="s">
        <v>158</v>
      </c>
      <c r="B55" t="s">
        <v>159</v>
      </c>
      <c r="C55" t="s">
        <v>159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4.5999999999999996</v>
      </c>
      <c r="AE55">
        <v>272</v>
      </c>
      <c r="AF55">
        <v>8.2240137572750847</v>
      </c>
      <c r="AG55">
        <v>8.3868680525048624</v>
      </c>
      <c r="AH55">
        <f>4.65985662777641*1</f>
        <v>4.65985662777641</v>
      </c>
      <c r="AI55">
        <f>2.39758214207166*1</f>
        <v>2.3975821420716601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274</v>
      </c>
      <c r="AF56">
        <v>4.1999999999999984</v>
      </c>
      <c r="AG56">
        <v>4.7295840520787547</v>
      </c>
      <c r="AH56">
        <f>2.75337724109419*1</f>
        <v>2.7533772410941899</v>
      </c>
      <c r="AI56">
        <f>1.41032987414339*1</f>
        <v>1.4103298741433901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164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276</v>
      </c>
      <c r="AF57">
        <v>4.6666666666666643</v>
      </c>
      <c r="AG57">
        <v>4.9954339825352392</v>
      </c>
      <c r="AH57">
        <f>2.04233277926224*1</f>
        <v>2.0423327792622401</v>
      </c>
      <c r="AI57">
        <f>1.00980597003421*1</f>
        <v>1.0098059700342099</v>
      </c>
      <c r="AJ57">
        <v>1</v>
      </c>
      <c r="AK57">
        <v>0</v>
      </c>
      <c r="AL57">
        <v>0</v>
      </c>
    </row>
    <row r="58" spans="1:38" x14ac:dyDescent="0.2">
      <c r="A58" t="s">
        <v>165</v>
      </c>
      <c r="B58" t="s">
        <v>166</v>
      </c>
      <c r="C58" t="s">
        <v>166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7.6</v>
      </c>
      <c r="AE58">
        <v>277</v>
      </c>
      <c r="AF58">
        <v>8.5486463730168651</v>
      </c>
      <c r="AG58">
        <v>5.5829531172710576</v>
      </c>
      <c r="AH58">
        <f>8.41274063179044*1</f>
        <v>8.4127406317904398</v>
      </c>
      <c r="AI58">
        <f>3.65769863507307*1</f>
        <v>3.65769863507307</v>
      </c>
      <c r="AJ58">
        <v>1</v>
      </c>
      <c r="AK58">
        <v>1</v>
      </c>
      <c r="AL58">
        <v>1</v>
      </c>
    </row>
    <row r="59" spans="1:38" hidden="1" x14ac:dyDescent="0.2">
      <c r="A59" t="s">
        <v>167</v>
      </c>
      <c r="B59" t="s">
        <v>168</v>
      </c>
      <c r="C59" t="s">
        <v>168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4.8</v>
      </c>
      <c r="AE59">
        <v>280</v>
      </c>
      <c r="AF59">
        <v>6.0125000000000002</v>
      </c>
      <c r="AG59">
        <v>6.1279415139089188</v>
      </c>
      <c r="AH59">
        <f>4.71533311400686*1</f>
        <v>4.7153331140068602</v>
      </c>
      <c r="AI59">
        <f>2.32630095534169*1</f>
        <v>2.32630095534169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5.2</v>
      </c>
      <c r="AE60">
        <v>281</v>
      </c>
      <c r="AF60">
        <v>0</v>
      </c>
      <c r="AG60">
        <v>0</v>
      </c>
      <c r="AH60">
        <f>0*1</f>
        <v>0</v>
      </c>
      <c r="AI60">
        <f>0*1</f>
        <v>0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173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5.6</v>
      </c>
      <c r="AE61">
        <v>288</v>
      </c>
      <c r="AF61">
        <v>0</v>
      </c>
      <c r="AG61">
        <v>0</v>
      </c>
      <c r="AH61">
        <f>0*1</f>
        <v>0</v>
      </c>
      <c r="AI61">
        <f>0*1</f>
        <v>0</v>
      </c>
      <c r="AJ61">
        <v>1</v>
      </c>
      <c r="AK61">
        <v>0</v>
      </c>
      <c r="AL61">
        <v>0</v>
      </c>
    </row>
    <row r="62" spans="1:38" hidden="1" x14ac:dyDescent="0.2">
      <c r="A62" t="s">
        <v>174</v>
      </c>
      <c r="B62" t="s">
        <v>175</v>
      </c>
      <c r="C62" t="s">
        <v>176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5.0999999999999996</v>
      </c>
      <c r="AE62">
        <v>299</v>
      </c>
      <c r="AF62">
        <v>7.4089455614092739</v>
      </c>
      <c r="AG62">
        <v>6.3548980891265607</v>
      </c>
      <c r="AH62">
        <f>4.58290024674015*1</f>
        <v>4.5829002467401496</v>
      </c>
      <c r="AI62">
        <f>2.60782774176437*1</f>
        <v>2.6078277417643698</v>
      </c>
      <c r="AJ62">
        <v>1</v>
      </c>
      <c r="AK62">
        <v>0</v>
      </c>
      <c r="AL62">
        <v>0</v>
      </c>
    </row>
    <row r="63" spans="1:38" hidden="1" x14ac:dyDescent="0.2">
      <c r="A63" t="s">
        <v>177</v>
      </c>
      <c r="B63" t="s">
        <v>178</v>
      </c>
      <c r="C63" t="s">
        <v>179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300</v>
      </c>
      <c r="AF63">
        <v>0</v>
      </c>
      <c r="AG63">
        <v>0</v>
      </c>
      <c r="AH63">
        <f>0*1</f>
        <v>0</v>
      </c>
      <c r="AI63">
        <f>0*1</f>
        <v>0</v>
      </c>
      <c r="AJ63">
        <v>1</v>
      </c>
      <c r="AK63">
        <v>0</v>
      </c>
      <c r="AL63">
        <v>0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301</v>
      </c>
      <c r="AF64">
        <v>0</v>
      </c>
      <c r="AG64">
        <v>0</v>
      </c>
      <c r="AH64">
        <f>0*1</f>
        <v>0</v>
      </c>
      <c r="AI64">
        <f>0*1</f>
        <v>0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304</v>
      </c>
      <c r="AF65">
        <v>4.6341463414634161</v>
      </c>
      <c r="AG65">
        <v>3.6815055388885272</v>
      </c>
      <c r="AH65">
        <f>3.76737121185552*1</f>
        <v>3.76737121185552</v>
      </c>
      <c r="AI65">
        <f>1.84783018695687*1</f>
        <v>1.8478301869568701</v>
      </c>
      <c r="AJ65">
        <v>1</v>
      </c>
      <c r="AK65">
        <v>0</v>
      </c>
      <c r="AL65">
        <v>0</v>
      </c>
    </row>
    <row r="66" spans="1:38" hidden="1" x14ac:dyDescent="0.2">
      <c r="A66" t="s">
        <v>185</v>
      </c>
      <c r="B66" t="s">
        <v>186</v>
      </c>
      <c r="C66" t="s">
        <v>186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5.2</v>
      </c>
      <c r="AE66">
        <v>306</v>
      </c>
      <c r="AF66">
        <v>7.0749999999999993</v>
      </c>
      <c r="AG66">
        <v>6.1961108720511149</v>
      </c>
      <c r="AH66">
        <f>2.53678039706847*1</f>
        <v>2.5367803970684699</v>
      </c>
      <c r="AI66">
        <f>1.2281417688955*1</f>
        <v>1.2281417688955001</v>
      </c>
      <c r="AJ66">
        <v>1</v>
      </c>
      <c r="AK66">
        <v>0</v>
      </c>
      <c r="AL66">
        <v>0</v>
      </c>
    </row>
    <row r="67" spans="1:38" hidden="1" x14ac:dyDescent="0.2">
      <c r="A67" t="s">
        <v>187</v>
      </c>
      <c r="B67" t="s">
        <v>188</v>
      </c>
      <c r="C67" t="s">
        <v>188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4.4000000000000004</v>
      </c>
      <c r="AE67">
        <v>313</v>
      </c>
      <c r="AF67">
        <v>6.4509688292070688</v>
      </c>
      <c r="AG67">
        <v>5.7675719132176599</v>
      </c>
      <c r="AH67">
        <f>3.47982790842852*1</f>
        <v>3.4798279084285202</v>
      </c>
      <c r="AI67">
        <f>1.86483847902611*1</f>
        <v>1.8648384790261101</v>
      </c>
      <c r="AJ67">
        <v>1</v>
      </c>
      <c r="AK67">
        <v>0</v>
      </c>
      <c r="AL67">
        <v>0</v>
      </c>
    </row>
    <row r="68" spans="1:38" x14ac:dyDescent="0.2">
      <c r="A68" t="s">
        <v>100</v>
      </c>
      <c r="B68" t="s">
        <v>101</v>
      </c>
      <c r="C68" t="s">
        <v>101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124</v>
      </c>
      <c r="AF68">
        <v>5.5495495495495497</v>
      </c>
      <c r="AG68">
        <v>5.1538915590428367</v>
      </c>
      <c r="AH68">
        <f>5.81329769117446*1</f>
        <v>5.8132976911744603</v>
      </c>
      <c r="AI68">
        <f>2.91495996624523*1</f>
        <v>2.9149599662452301</v>
      </c>
      <c r="AJ68">
        <v>1</v>
      </c>
      <c r="AK68">
        <v>0</v>
      </c>
      <c r="AL68">
        <v>1</v>
      </c>
    </row>
    <row r="69" spans="1:38" hidden="1" x14ac:dyDescent="0.2">
      <c r="A69" t="s">
        <v>191</v>
      </c>
      <c r="B69" t="s">
        <v>192</v>
      </c>
      <c r="C69" t="s">
        <v>192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4.8</v>
      </c>
      <c r="AE69">
        <v>317</v>
      </c>
      <c r="AF69">
        <v>5.4810037527725797</v>
      </c>
      <c r="AG69">
        <v>4.5536268993077789</v>
      </c>
      <c r="AH69">
        <f>3.54947459439665*0</f>
        <v>0</v>
      </c>
      <c r="AI69">
        <f>1.78033241236568*0</f>
        <v>0</v>
      </c>
      <c r="AJ69">
        <v>0</v>
      </c>
      <c r="AK69">
        <v>0</v>
      </c>
      <c r="AL69">
        <v>0</v>
      </c>
    </row>
    <row r="70" spans="1:38" hidden="1" x14ac:dyDescent="0.2">
      <c r="A70" t="s">
        <v>193</v>
      </c>
      <c r="B70" t="s">
        <v>194</v>
      </c>
      <c r="C70" t="s">
        <v>194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4.2</v>
      </c>
      <c r="AE70">
        <v>319</v>
      </c>
      <c r="AF70">
        <v>5.0000000000000044</v>
      </c>
      <c r="AG70">
        <v>4.0255064289817071</v>
      </c>
      <c r="AH70">
        <f>3.75507054240765*1</f>
        <v>3.7550705424076498</v>
      </c>
      <c r="AI70">
        <f>1.80071996347322*1</f>
        <v>1.8007199634732201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334</v>
      </c>
      <c r="AF71">
        <v>6.4259259259259291</v>
      </c>
      <c r="AG71">
        <v>7.2788477907222058</v>
      </c>
      <c r="AH71">
        <f>2.80867419095296*1</f>
        <v>2.80867419095296</v>
      </c>
      <c r="AI71">
        <f>1.44108780207892*1</f>
        <v>1.44108780207892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198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4.2</v>
      </c>
      <c r="AE72">
        <v>335</v>
      </c>
      <c r="AF72">
        <v>4.9782550791991422</v>
      </c>
      <c r="AG72">
        <v>8.0589111063022187</v>
      </c>
      <c r="AH72">
        <f>2.69057977418976*1</f>
        <v>2.6905797741897599</v>
      </c>
      <c r="AI72">
        <f>1.37050634917286*1</f>
        <v>1.37050634917286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199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337</v>
      </c>
      <c r="AF73">
        <v>6.4950495049504982</v>
      </c>
      <c r="AG73">
        <v>6.6425381761799542</v>
      </c>
      <c r="AH73">
        <f>3.43036573077345*1</f>
        <v>3.4303657307734499</v>
      </c>
      <c r="AI73">
        <f>1.6978164415251*1</f>
        <v>1.6978164415251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338</v>
      </c>
      <c r="AF74">
        <v>0</v>
      </c>
      <c r="AG74">
        <v>0</v>
      </c>
      <c r="AH74">
        <f>0*1</f>
        <v>0</v>
      </c>
      <c r="AI74">
        <f>0*1</f>
        <v>0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204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344</v>
      </c>
      <c r="AF75">
        <v>8.2379157993231775</v>
      </c>
      <c r="AG75">
        <v>5.91208657960658</v>
      </c>
      <c r="AH75">
        <f>8.38305054089161*1</f>
        <v>8.3830505408916096</v>
      </c>
      <c r="AI75">
        <f>3.00131767343231*1</f>
        <v>3.0013176734323102</v>
      </c>
      <c r="AJ75">
        <v>1</v>
      </c>
      <c r="AK75">
        <v>0</v>
      </c>
      <c r="AL75">
        <v>0</v>
      </c>
    </row>
    <row r="76" spans="1:38" hidden="1" x14ac:dyDescent="0.2">
      <c r="A76" t="s">
        <v>205</v>
      </c>
      <c r="B76" t="s">
        <v>206</v>
      </c>
      <c r="C76" t="s">
        <v>206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345</v>
      </c>
      <c r="AF76">
        <v>7.1904175608952334</v>
      </c>
      <c r="AG76">
        <v>7.5409776211295201</v>
      </c>
      <c r="AH76">
        <f>3.85693323313804*1</f>
        <v>3.8569332331380402</v>
      </c>
      <c r="AI76">
        <f>1.97417127903948*1</f>
        <v>1.9741712790394801</v>
      </c>
      <c r="AJ76">
        <v>1</v>
      </c>
      <c r="AK76">
        <v>0</v>
      </c>
      <c r="AL76">
        <v>0</v>
      </c>
    </row>
    <row r="77" spans="1:38" hidden="1" x14ac:dyDescent="0.2">
      <c r="A77" t="s">
        <v>207</v>
      </c>
      <c r="B77" t="s">
        <v>208</v>
      </c>
      <c r="C77" t="s">
        <v>208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346</v>
      </c>
      <c r="AF77">
        <v>0</v>
      </c>
      <c r="AG77">
        <v>0</v>
      </c>
      <c r="AH77">
        <f>0*1</f>
        <v>0</v>
      </c>
      <c r="AI77">
        <f>0*1</f>
        <v>0</v>
      </c>
      <c r="AJ77">
        <v>1</v>
      </c>
      <c r="AK77">
        <v>0</v>
      </c>
      <c r="AL77">
        <v>0</v>
      </c>
    </row>
    <row r="78" spans="1:38" hidden="1" x14ac:dyDescent="0.2">
      <c r="A78" t="s">
        <v>209</v>
      </c>
      <c r="B78" t="s">
        <v>210</v>
      </c>
      <c r="C78" t="s">
        <v>211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348</v>
      </c>
      <c r="AF78">
        <v>0</v>
      </c>
      <c r="AG78">
        <v>0</v>
      </c>
      <c r="AH78">
        <f>0*1</f>
        <v>0</v>
      </c>
      <c r="AI78">
        <f>0*1</f>
        <v>0</v>
      </c>
      <c r="AJ78">
        <v>1</v>
      </c>
      <c r="AK78">
        <v>0</v>
      </c>
      <c r="AL78">
        <v>0</v>
      </c>
    </row>
    <row r="79" spans="1:38" hidden="1" x14ac:dyDescent="0.2">
      <c r="A79" t="s">
        <v>212</v>
      </c>
      <c r="B79" t="s">
        <v>213</v>
      </c>
      <c r="C79" t="s">
        <v>212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349</v>
      </c>
      <c r="AF79">
        <v>6.3939212701172776</v>
      </c>
      <c r="AG79">
        <v>7.0849278040881778</v>
      </c>
      <c r="AH79">
        <f>4.41720554877858*1</f>
        <v>4.41720554877858</v>
      </c>
      <c r="AI79">
        <f>2.54975298464516*1</f>
        <v>2.5497529846451599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4.7</v>
      </c>
      <c r="AE80">
        <v>352</v>
      </c>
      <c r="AF80">
        <v>5.3435114503816799</v>
      </c>
      <c r="AG80">
        <v>4.3844000546580837</v>
      </c>
      <c r="AH80">
        <f>4.15501909128455*1</f>
        <v>4.1550190912845499</v>
      </c>
      <c r="AI80">
        <f>2.0575161553637*1</f>
        <v>2.0575161553636998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361</v>
      </c>
      <c r="AF81">
        <v>4.1075268817204282</v>
      </c>
      <c r="AG81">
        <v>4.8592074598693866</v>
      </c>
      <c r="AH81">
        <f>1.96594580396907*1</f>
        <v>1.96594580396907</v>
      </c>
      <c r="AI81">
        <f>0.97104678459629*1</f>
        <v>0.97104678459629001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219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3.9</v>
      </c>
      <c r="AE82">
        <v>397</v>
      </c>
      <c r="AF82">
        <v>3.2391304347826102</v>
      </c>
      <c r="AG82">
        <v>2.5230802413620959</v>
      </c>
      <c r="AH82">
        <f>1.86473738736783*1</f>
        <v>1.8647373873678299</v>
      </c>
      <c r="AI82">
        <f>0.920739697833898*1</f>
        <v>0.92073969783389797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221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405</v>
      </c>
      <c r="AF83">
        <v>0</v>
      </c>
      <c r="AG83">
        <v>0</v>
      </c>
      <c r="AH83">
        <f>0*1</f>
        <v>0</v>
      </c>
      <c r="AI83">
        <f>0*1</f>
        <v>0</v>
      </c>
      <c r="AJ83">
        <v>1</v>
      </c>
      <c r="AK83">
        <v>0</v>
      </c>
      <c r="AL83">
        <v>0</v>
      </c>
    </row>
    <row r="84" spans="1:38" hidden="1" x14ac:dyDescent="0.2">
      <c r="A84" t="s">
        <v>189</v>
      </c>
      <c r="B84" t="s">
        <v>222</v>
      </c>
      <c r="C84" t="s">
        <v>223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5.0999999999999996</v>
      </c>
      <c r="AE84">
        <v>406</v>
      </c>
      <c r="AF84">
        <v>5.5115207373271877</v>
      </c>
      <c r="AG84">
        <v>6.0994215157877107</v>
      </c>
      <c r="AH84">
        <f>3.21251469932577*1</f>
        <v>3.2125146993257698</v>
      </c>
      <c r="AI84">
        <f>1.63844771322414*1</f>
        <v>1.63844771322414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226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408</v>
      </c>
      <c r="AF85">
        <v>2.950125741569948</v>
      </c>
      <c r="AG85">
        <v>2.507722020572452</v>
      </c>
      <c r="AH85">
        <f>1.23215043557933*1</f>
        <v>1.23215043557933</v>
      </c>
      <c r="AI85">
        <f>0.586944581985298*1</f>
        <v>0.58694458198529798</v>
      </c>
      <c r="AJ85">
        <v>1</v>
      </c>
      <c r="AK85">
        <v>0</v>
      </c>
      <c r="AL85">
        <v>0</v>
      </c>
    </row>
    <row r="86" spans="1:38" hidden="1" x14ac:dyDescent="0.2">
      <c r="A86" t="s">
        <v>227</v>
      </c>
      <c r="B86" t="s">
        <v>228</v>
      </c>
      <c r="C86" t="s">
        <v>228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3.8</v>
      </c>
      <c r="AE86">
        <v>414</v>
      </c>
      <c r="AF86">
        <v>0</v>
      </c>
      <c r="AG86">
        <v>0</v>
      </c>
      <c r="AH86">
        <f>0*1</f>
        <v>0</v>
      </c>
      <c r="AI86">
        <f>0*1</f>
        <v>0</v>
      </c>
      <c r="AJ86">
        <v>1</v>
      </c>
      <c r="AK86">
        <v>0</v>
      </c>
      <c r="AL86">
        <v>0</v>
      </c>
    </row>
    <row r="87" spans="1:38" hidden="1" x14ac:dyDescent="0.2">
      <c r="A87" t="s">
        <v>191</v>
      </c>
      <c r="B87" t="s">
        <v>87</v>
      </c>
      <c r="C87" t="s">
        <v>87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4.0999999999999996</v>
      </c>
      <c r="AE87">
        <v>418</v>
      </c>
      <c r="AF87">
        <v>3.512034681494697</v>
      </c>
      <c r="AG87">
        <v>3.8075860895002172</v>
      </c>
      <c r="AH87">
        <f>1.27067896805427*1</f>
        <v>1.2706789680542701</v>
      </c>
      <c r="AI87">
        <f>0.61027325639417*1</f>
        <v>0.61027325639416996</v>
      </c>
      <c r="AJ87">
        <v>1</v>
      </c>
      <c r="AK87">
        <v>0</v>
      </c>
      <c r="AL87">
        <v>0</v>
      </c>
    </row>
    <row r="88" spans="1:38" hidden="1" x14ac:dyDescent="0.2">
      <c r="A88" t="s">
        <v>229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423</v>
      </c>
      <c r="AF88">
        <v>4.3901808899892041</v>
      </c>
      <c r="AG88">
        <v>4.5635275017582906</v>
      </c>
      <c r="AH88">
        <f>2.74786075452542*1</f>
        <v>2.7478607545254201</v>
      </c>
      <c r="AI88">
        <f>1.51789171970624*1</f>
        <v>1.51789171970624</v>
      </c>
      <c r="AJ88">
        <v>1</v>
      </c>
      <c r="AK88">
        <v>0</v>
      </c>
      <c r="AL88">
        <v>0</v>
      </c>
    </row>
    <row r="89" spans="1:38" hidden="1" x14ac:dyDescent="0.2">
      <c r="A89" t="s">
        <v>231</v>
      </c>
      <c r="B89" t="s">
        <v>232</v>
      </c>
      <c r="C89" t="s">
        <v>232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5.3</v>
      </c>
      <c r="AE89">
        <v>429</v>
      </c>
      <c r="AF89">
        <v>6.3088433703388258</v>
      </c>
      <c r="AG89">
        <v>8.9976816308907601</v>
      </c>
      <c r="AH89">
        <f>2.74744578017753*1</f>
        <v>2.7474457801775301</v>
      </c>
      <c r="AI89">
        <f>1.34286614735966*1</f>
        <v>1.3428661473596599</v>
      </c>
      <c r="AJ89">
        <v>1</v>
      </c>
      <c r="AK89">
        <v>0</v>
      </c>
      <c r="AL89">
        <v>0</v>
      </c>
    </row>
    <row r="90" spans="1:38" x14ac:dyDescent="0.2">
      <c r="A90" t="s">
        <v>56</v>
      </c>
      <c r="B90" t="s">
        <v>57</v>
      </c>
      <c r="C90" t="s">
        <v>57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12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6.5</v>
      </c>
      <c r="AE90">
        <v>14</v>
      </c>
      <c r="AF90">
        <v>8.1684210526315777</v>
      </c>
      <c r="AG90">
        <v>6.8661735828924817</v>
      </c>
      <c r="AH90">
        <f>5.08141254182587*1</f>
        <v>5.0814125418258698</v>
      </c>
      <c r="AI90">
        <f>2.60251101762739*1</f>
        <v>2.60251101762739</v>
      </c>
      <c r="AJ90">
        <v>1</v>
      </c>
      <c r="AK90">
        <v>1</v>
      </c>
      <c r="AL90">
        <v>1</v>
      </c>
    </row>
    <row r="91" spans="1:38" hidden="1" x14ac:dyDescent="0.2">
      <c r="A91" t="s">
        <v>235</v>
      </c>
      <c r="B91" t="s">
        <v>236</v>
      </c>
      <c r="C91" t="s">
        <v>235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</v>
      </c>
      <c r="AE91">
        <v>450</v>
      </c>
      <c r="AF91">
        <v>6.6136363636363669</v>
      </c>
      <c r="AG91">
        <v>7.6913101864035616</v>
      </c>
      <c r="AH91">
        <f>2.81506828313655*1</f>
        <v>2.8150682831365499</v>
      </c>
      <c r="AI91">
        <f>1.38164872848143*1</f>
        <v>1.3816487284814301</v>
      </c>
      <c r="AJ91">
        <v>1</v>
      </c>
      <c r="AK91">
        <v>0</v>
      </c>
      <c r="AL91">
        <v>0</v>
      </c>
    </row>
    <row r="92" spans="1:38" hidden="1" x14ac:dyDescent="0.2">
      <c r="A92" t="s">
        <v>237</v>
      </c>
      <c r="B92" t="s">
        <v>238</v>
      </c>
      <c r="C92" t="s">
        <v>238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7.2</v>
      </c>
      <c r="AE92">
        <v>455</v>
      </c>
      <c r="AF92">
        <v>6.7857142857142847</v>
      </c>
      <c r="AG92">
        <v>5.5579352204430386</v>
      </c>
      <c r="AH92">
        <f>4.77579082809225*1</f>
        <v>4.7757908280922496</v>
      </c>
      <c r="AI92">
        <f>2.38294770179976*1</f>
        <v>2.3829477017997598</v>
      </c>
      <c r="AJ92">
        <v>1</v>
      </c>
      <c r="AK92">
        <v>0</v>
      </c>
      <c r="AL92">
        <v>0</v>
      </c>
    </row>
    <row r="93" spans="1:38" hidden="1" x14ac:dyDescent="0.2">
      <c r="A93" t="s">
        <v>81</v>
      </c>
      <c r="B93" t="s">
        <v>239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457</v>
      </c>
      <c r="AF93">
        <v>0</v>
      </c>
      <c r="AG93">
        <v>0</v>
      </c>
      <c r="AH93">
        <f>0*1</f>
        <v>0</v>
      </c>
      <c r="AI93">
        <f>0*1</f>
        <v>0</v>
      </c>
      <c r="AJ93">
        <v>1</v>
      </c>
      <c r="AK93">
        <v>0</v>
      </c>
      <c r="AL93">
        <v>0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5.3</v>
      </c>
      <c r="AE94">
        <v>458</v>
      </c>
      <c r="AF94">
        <v>4.5663716814159327</v>
      </c>
      <c r="AG94">
        <v>4.4926701612064672</v>
      </c>
      <c r="AH94">
        <f>2.77814023795101*1</f>
        <v>2.7781402379510101</v>
      </c>
      <c r="AI94">
        <f>1.38465704281282*1</f>
        <v>1.38465704281282</v>
      </c>
      <c r="AJ94">
        <v>1</v>
      </c>
      <c r="AK94">
        <v>0</v>
      </c>
      <c r="AL94">
        <v>0</v>
      </c>
    </row>
    <row r="95" spans="1:38" hidden="1" x14ac:dyDescent="0.2">
      <c r="A95" t="s">
        <v>242</v>
      </c>
      <c r="B95" t="s">
        <v>243</v>
      </c>
      <c r="C95" t="s">
        <v>243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460</v>
      </c>
      <c r="AF95">
        <v>6.7477933447650109</v>
      </c>
      <c r="AG95">
        <v>6.2469193318784164</v>
      </c>
      <c r="AH95">
        <f>4.99102085413591*1</f>
        <v>4.9910208541359102</v>
      </c>
      <c r="AI95">
        <f>2.44039112778926*1</f>
        <v>2.44039112778926</v>
      </c>
      <c r="AJ95">
        <v>1</v>
      </c>
      <c r="AK95">
        <v>0</v>
      </c>
      <c r="AL95">
        <v>0</v>
      </c>
    </row>
    <row r="96" spans="1:38" hidden="1" x14ac:dyDescent="0.2">
      <c r="A96" t="s">
        <v>244</v>
      </c>
      <c r="B96" t="s">
        <v>245</v>
      </c>
      <c r="C96" t="s">
        <v>246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7.5</v>
      </c>
      <c r="AE96">
        <v>461</v>
      </c>
      <c r="AF96">
        <v>8.3655913978494603</v>
      </c>
      <c r="AG96">
        <v>6.1346665767593098</v>
      </c>
      <c r="AH96">
        <f>8.48635800886558*1</f>
        <v>8.4863580088655794</v>
      </c>
      <c r="AI96">
        <f>4.18302912621352*1</f>
        <v>4.18302912621352</v>
      </c>
      <c r="AJ96">
        <v>1</v>
      </c>
      <c r="AK96">
        <v>0</v>
      </c>
      <c r="AL96">
        <v>0</v>
      </c>
    </row>
    <row r="97" spans="1:38" x14ac:dyDescent="0.2">
      <c r="A97" t="s">
        <v>233</v>
      </c>
      <c r="B97" t="s">
        <v>234</v>
      </c>
      <c r="C97" t="s">
        <v>234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7.2</v>
      </c>
      <c r="AE97">
        <v>446</v>
      </c>
      <c r="AF97">
        <v>9.7367887100360271</v>
      </c>
      <c r="AG97">
        <v>13.43890546849924</v>
      </c>
      <c r="AH97">
        <f>5.20259438457085*1</f>
        <v>5.2025943845708502</v>
      </c>
      <c r="AI97">
        <f>2.57479052953147*1</f>
        <v>2.5747905295314699</v>
      </c>
      <c r="AJ97">
        <v>1</v>
      </c>
      <c r="AK97">
        <v>1</v>
      </c>
      <c r="AL97">
        <v>1</v>
      </c>
    </row>
    <row r="98" spans="1:38" hidden="1" x14ac:dyDescent="0.2">
      <c r="A98" t="s">
        <v>250</v>
      </c>
      <c r="B98" t="s">
        <v>251</v>
      </c>
      <c r="C98" t="s">
        <v>251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6.2</v>
      </c>
      <c r="AE98">
        <v>463</v>
      </c>
      <c r="AF98">
        <v>5.9913910294337702</v>
      </c>
      <c r="AG98">
        <v>5.9442219213960534</v>
      </c>
      <c r="AH98">
        <f>5.31391526557185*1</f>
        <v>5.3139152655718496</v>
      </c>
      <c r="AI98">
        <f>2.58007693071292*1</f>
        <v>2.5800769307129201</v>
      </c>
      <c r="AJ98">
        <v>1</v>
      </c>
      <c r="AK98">
        <v>0</v>
      </c>
      <c r="AL98">
        <v>0</v>
      </c>
    </row>
    <row r="99" spans="1:38" hidden="1" x14ac:dyDescent="0.2">
      <c r="A99" t="s">
        <v>252</v>
      </c>
      <c r="B99" t="s">
        <v>253</v>
      </c>
      <c r="C99" t="s">
        <v>253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5.8</v>
      </c>
      <c r="AE99">
        <v>469</v>
      </c>
      <c r="AF99">
        <v>5.2174713758855589</v>
      </c>
      <c r="AG99">
        <v>7.657958997236574</v>
      </c>
      <c r="AH99">
        <f>2.70588510647367*1</f>
        <v>2.7058851064736702</v>
      </c>
      <c r="AI99">
        <f>1.29855581290651*1</f>
        <v>1.29855581290651</v>
      </c>
      <c r="AJ99">
        <v>1</v>
      </c>
      <c r="AK99">
        <v>0</v>
      </c>
      <c r="AL99">
        <v>0</v>
      </c>
    </row>
    <row r="100" spans="1:38" hidden="1" x14ac:dyDescent="0.2">
      <c r="A100" t="s">
        <v>254</v>
      </c>
      <c r="B100" t="s">
        <v>255</v>
      </c>
      <c r="C100" t="s">
        <v>255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6.1</v>
      </c>
      <c r="AE100">
        <v>470</v>
      </c>
      <c r="AF100">
        <v>0</v>
      </c>
      <c r="AG100">
        <v>0</v>
      </c>
      <c r="AH100">
        <f>0*1</f>
        <v>0</v>
      </c>
      <c r="AI100">
        <f>0*1</f>
        <v>0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256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6.7</v>
      </c>
      <c r="AE101">
        <v>472</v>
      </c>
      <c r="AF101">
        <v>7.6366084162393664</v>
      </c>
      <c r="AG101">
        <v>8.4874950007461702</v>
      </c>
      <c r="AH101">
        <f>4.40800287114505*1</f>
        <v>4.4080028711450501</v>
      </c>
      <c r="AI101">
        <f>2.13892369388044*1</f>
        <v>2.1389236938804399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258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6.1</v>
      </c>
      <c r="AE102">
        <v>482</v>
      </c>
      <c r="AF102">
        <v>7.0434782608695681</v>
      </c>
      <c r="AG102">
        <v>7.5052385658661018</v>
      </c>
      <c r="AH102">
        <f>3.34778832476916*1</f>
        <v>3.34778832476916</v>
      </c>
      <c r="AI102">
        <f>1.64432804437531*1</f>
        <v>1.6443280443753101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261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6.2</v>
      </c>
      <c r="AE103">
        <v>486</v>
      </c>
      <c r="AF103">
        <v>0</v>
      </c>
      <c r="AG103">
        <v>0</v>
      </c>
      <c r="AH103">
        <f>0*1</f>
        <v>0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9.1</v>
      </c>
      <c r="AE104">
        <v>488</v>
      </c>
      <c r="AF104">
        <v>9.9467040223489569</v>
      </c>
      <c r="AG104">
        <v>9.0546175921088796</v>
      </c>
      <c r="AH104">
        <f>6.780762475864*1</f>
        <v>6.7807624758639999</v>
      </c>
      <c r="AI104">
        <f>3.35893158596584*1</f>
        <v>3.35893158596584</v>
      </c>
      <c r="AJ104">
        <v>1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265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6.5</v>
      </c>
      <c r="AE105">
        <v>490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266</v>
      </c>
      <c r="B106" t="s">
        <v>267</v>
      </c>
      <c r="C106" t="s">
        <v>267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14.9</v>
      </c>
      <c r="AE106">
        <v>491</v>
      </c>
      <c r="AF106">
        <v>14.44943820224719</v>
      </c>
      <c r="AG106">
        <v>14.44143167905562</v>
      </c>
      <c r="AH106">
        <f>6.10133725397873*1</f>
        <v>6.1013372539787296</v>
      </c>
      <c r="AI106">
        <f>2.86000823443691*1</f>
        <v>2.86000823443691</v>
      </c>
      <c r="AJ106">
        <v>1</v>
      </c>
      <c r="AK106">
        <v>0</v>
      </c>
      <c r="AL106">
        <v>0</v>
      </c>
    </row>
    <row r="107" spans="1:38" hidden="1" x14ac:dyDescent="0.2">
      <c r="A107" t="s">
        <v>268</v>
      </c>
      <c r="B107" t="s">
        <v>269</v>
      </c>
      <c r="C107" t="s">
        <v>269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5.4</v>
      </c>
      <c r="AE107">
        <v>494</v>
      </c>
      <c r="AF107">
        <v>0</v>
      </c>
      <c r="AG107">
        <v>0</v>
      </c>
      <c r="AH107">
        <f>0*1</f>
        <v>0</v>
      </c>
      <c r="AI107">
        <f>0*1</f>
        <v>0</v>
      </c>
      <c r="AJ107">
        <v>1</v>
      </c>
      <c r="AK107">
        <v>0</v>
      </c>
      <c r="AL107">
        <v>0</v>
      </c>
    </row>
    <row r="108" spans="1:38" hidden="1" x14ac:dyDescent="0.2">
      <c r="A108" t="s">
        <v>270</v>
      </c>
      <c r="B108" t="s">
        <v>83</v>
      </c>
      <c r="C108" t="s">
        <v>83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4.3</v>
      </c>
      <c r="AE108">
        <v>495</v>
      </c>
      <c r="AF108">
        <v>0</v>
      </c>
      <c r="AG108">
        <v>0</v>
      </c>
      <c r="AH108">
        <f>0*1</f>
        <v>0</v>
      </c>
      <c r="AI108">
        <f>0*1</f>
        <v>0</v>
      </c>
      <c r="AJ108">
        <v>1</v>
      </c>
      <c r="AK108">
        <v>0</v>
      </c>
      <c r="AL108">
        <v>0</v>
      </c>
    </row>
    <row r="109" spans="1:38" hidden="1" x14ac:dyDescent="0.2">
      <c r="A109" t="s">
        <v>271</v>
      </c>
      <c r="B109" t="s">
        <v>272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6.3</v>
      </c>
      <c r="AE109">
        <v>505</v>
      </c>
      <c r="AF109">
        <v>7.3880762162922684</v>
      </c>
      <c r="AG109">
        <v>7.8894269443690757</v>
      </c>
      <c r="AH109">
        <f>3.5775907476378*1</f>
        <v>3.5775907476377999</v>
      </c>
      <c r="AI109">
        <f>1.86328556255231*1</f>
        <v>1.8632855625523099</v>
      </c>
      <c r="AJ109">
        <v>1</v>
      </c>
      <c r="AK109">
        <v>0</v>
      </c>
      <c r="AL109">
        <v>0</v>
      </c>
    </row>
    <row r="110" spans="1:38" hidden="1" x14ac:dyDescent="0.2">
      <c r="A110" t="s">
        <v>273</v>
      </c>
      <c r="B110" t="s">
        <v>274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8.5</v>
      </c>
      <c r="AE110">
        <v>521</v>
      </c>
      <c r="AF110">
        <v>8.9168956389136831</v>
      </c>
      <c r="AG110">
        <v>9.3515912140304636</v>
      </c>
      <c r="AH110">
        <f>7.11682916920086*1</f>
        <v>7.1168291692008596</v>
      </c>
      <c r="AI110">
        <f>3.51827811963891*1</f>
        <v>3.5182781196389099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278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524</v>
      </c>
      <c r="AF111">
        <v>6.48351648351648</v>
      </c>
      <c r="AG111">
        <v>9.1483173935738193</v>
      </c>
      <c r="AH111">
        <f>3.65105038493201*1</f>
        <v>3.65105038493201</v>
      </c>
      <c r="AI111">
        <f>1.86904615898902*1</f>
        <v>1.8690461589890199</v>
      </c>
      <c r="AJ111">
        <v>1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5.9</v>
      </c>
      <c r="AE112">
        <v>527</v>
      </c>
      <c r="AF112">
        <v>7.8543781910962469</v>
      </c>
      <c r="AG112">
        <v>5.558160953676528</v>
      </c>
      <c r="AH112">
        <f>5.01980519824781*1</f>
        <v>5.01980519824781</v>
      </c>
      <c r="AI112">
        <f>2.42977140704736*1</f>
        <v>2.4297714070473599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282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6.9</v>
      </c>
      <c r="AE113">
        <v>530</v>
      </c>
      <c r="AF113">
        <v>0</v>
      </c>
      <c r="AG113">
        <v>0</v>
      </c>
      <c r="AH113">
        <f>0*1</f>
        <v>0</v>
      </c>
      <c r="AI113">
        <f>0*1</f>
        <v>0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284</v>
      </c>
      <c r="D114" t="s">
        <v>3</v>
      </c>
      <c r="E114">
        <v>1</v>
      </c>
      <c r="F114">
        <v>0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538</v>
      </c>
      <c r="AF114">
        <v>0</v>
      </c>
      <c r="AG114">
        <v>0</v>
      </c>
      <c r="AH114">
        <f>0*1</f>
        <v>0</v>
      </c>
      <c r="AI114">
        <f>0*1</f>
        <v>0</v>
      </c>
      <c r="AJ114">
        <v>1</v>
      </c>
      <c r="AK114">
        <v>0</v>
      </c>
      <c r="AL114">
        <v>0</v>
      </c>
    </row>
    <row r="115" spans="1:38" hidden="1" x14ac:dyDescent="0.2">
      <c r="A115" t="s">
        <v>285</v>
      </c>
      <c r="B115" t="s">
        <v>286</v>
      </c>
      <c r="C115" t="s">
        <v>286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564</v>
      </c>
      <c r="AF115">
        <v>7.6914893617021232</v>
      </c>
      <c r="AG115">
        <v>7.9227439062982112</v>
      </c>
      <c r="AH115">
        <f>4.57568798656847*1</f>
        <v>4.5756879865684699</v>
      </c>
      <c r="AI115">
        <f>2.27780927970027*1</f>
        <v>2.27780927970027</v>
      </c>
      <c r="AJ115">
        <v>1</v>
      </c>
      <c r="AK115">
        <v>0</v>
      </c>
      <c r="AL115">
        <v>0</v>
      </c>
    </row>
    <row r="116" spans="1:38" hidden="1" x14ac:dyDescent="0.2">
      <c r="A116" t="s">
        <v>273</v>
      </c>
      <c r="B116" t="s">
        <v>287</v>
      </c>
      <c r="C116" t="s">
        <v>288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6.2</v>
      </c>
      <c r="AE116">
        <v>566</v>
      </c>
      <c r="AF116">
        <v>7.4434782608695622</v>
      </c>
      <c r="AG116">
        <v>7.4599704681969223</v>
      </c>
      <c r="AH116">
        <f>5.90536638139*1</f>
        <v>5.9053663813900004</v>
      </c>
      <c r="AI116">
        <f>2.9517171235276*1</f>
        <v>2.9517171235276001</v>
      </c>
      <c r="AJ116">
        <v>1</v>
      </c>
      <c r="AK116">
        <v>0</v>
      </c>
      <c r="AL116">
        <v>0</v>
      </c>
    </row>
    <row r="117" spans="1:38" hidden="1" x14ac:dyDescent="0.2">
      <c r="A117" t="s">
        <v>289</v>
      </c>
      <c r="B117" t="s">
        <v>290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567</v>
      </c>
      <c r="AF117">
        <v>5.9680851063829747</v>
      </c>
      <c r="AG117">
        <v>4.4242457471193521</v>
      </c>
      <c r="AH117">
        <f>4.18408121297852*1</f>
        <v>4.1840812129785201</v>
      </c>
      <c r="AI117">
        <f>1.9990830100806*1</f>
        <v>1.9990830100806001</v>
      </c>
      <c r="AJ117">
        <v>1</v>
      </c>
      <c r="AK117">
        <v>0</v>
      </c>
      <c r="AL117">
        <v>0</v>
      </c>
    </row>
    <row r="118" spans="1:38" hidden="1" x14ac:dyDescent="0.2">
      <c r="A118" t="s">
        <v>291</v>
      </c>
      <c r="B118" t="s">
        <v>292</v>
      </c>
      <c r="C118" t="s">
        <v>292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7.4</v>
      </c>
      <c r="AE118">
        <v>569</v>
      </c>
      <c r="AF118">
        <v>4.8150244062412284</v>
      </c>
      <c r="AG118">
        <v>7.8452746123160058</v>
      </c>
      <c r="AH118">
        <f>4.48506137145955*1</f>
        <v>4.4850613714595502</v>
      </c>
      <c r="AI118">
        <f>2.28671366307558*1</f>
        <v>2.28671366307558</v>
      </c>
      <c r="AJ118">
        <v>1</v>
      </c>
      <c r="AK118">
        <v>0</v>
      </c>
      <c r="AL118">
        <v>0</v>
      </c>
    </row>
    <row r="119" spans="1:38" hidden="1" x14ac:dyDescent="0.2">
      <c r="A119" t="s">
        <v>83</v>
      </c>
      <c r="B119" t="s">
        <v>293</v>
      </c>
      <c r="C119" t="s">
        <v>293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4.7</v>
      </c>
      <c r="AE119">
        <v>570</v>
      </c>
      <c r="AF119">
        <v>0</v>
      </c>
      <c r="AG119">
        <v>0</v>
      </c>
      <c r="AH119">
        <f>0*1</f>
        <v>0</v>
      </c>
      <c r="AI119">
        <f>0*1</f>
        <v>0</v>
      </c>
      <c r="AJ119">
        <v>1</v>
      </c>
      <c r="AK119">
        <v>0</v>
      </c>
      <c r="AL119">
        <v>0</v>
      </c>
    </row>
    <row r="120" spans="1:38" x14ac:dyDescent="0.2">
      <c r="A120" t="s">
        <v>51</v>
      </c>
      <c r="B120" t="s">
        <v>52</v>
      </c>
      <c r="C120" t="s">
        <v>53</v>
      </c>
      <c r="D120" t="s">
        <v>3</v>
      </c>
      <c r="E120">
        <v>1</v>
      </c>
      <c r="F120">
        <v>0</v>
      </c>
      <c r="G120">
        <v>0</v>
      </c>
      <c r="H120">
        <v>0</v>
      </c>
      <c r="I120" t="s">
        <v>12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5.5</v>
      </c>
      <c r="AE120">
        <v>11</v>
      </c>
      <c r="AF120">
        <v>7.5790652887947942</v>
      </c>
      <c r="AG120">
        <v>8.7135262237112805</v>
      </c>
      <c r="AH120">
        <f>4.92734305761165*1</f>
        <v>4.9273430576116501</v>
      </c>
      <c r="AI120">
        <f>2.52447121828789*1</f>
        <v>2.5244712182878901</v>
      </c>
      <c r="AJ120">
        <v>1</v>
      </c>
      <c r="AK120">
        <v>1</v>
      </c>
      <c r="AL120">
        <v>1</v>
      </c>
    </row>
    <row r="121" spans="1:38" x14ac:dyDescent="0.2">
      <c r="A121" t="s">
        <v>189</v>
      </c>
      <c r="B121" t="s">
        <v>190</v>
      </c>
      <c r="C121" t="s">
        <v>190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19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316</v>
      </c>
      <c r="AF121">
        <v>7.2459016393442521</v>
      </c>
      <c r="AG121">
        <v>6.9522234516984298</v>
      </c>
      <c r="AH121">
        <f>5.00382453443251*1</f>
        <v>5.0038245344325096</v>
      </c>
      <c r="AI121">
        <f>2.49383885166475*1</f>
        <v>2.4938388516647501</v>
      </c>
      <c r="AJ121">
        <v>1</v>
      </c>
      <c r="AK121">
        <v>1</v>
      </c>
      <c r="AL121">
        <v>1</v>
      </c>
    </row>
    <row r="122" spans="1:38" hidden="1" x14ac:dyDescent="0.2">
      <c r="A122" t="s">
        <v>299</v>
      </c>
      <c r="B122" t="s">
        <v>300</v>
      </c>
      <c r="C122" t="s">
        <v>301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574</v>
      </c>
      <c r="AF122">
        <v>6.2211868775591652</v>
      </c>
      <c r="AG122">
        <v>5.8562124250291596</v>
      </c>
      <c r="AH122">
        <f>5.06616999704564*1</f>
        <v>5.0661699970456402</v>
      </c>
      <c r="AI122">
        <f>2.56266772651662*1</f>
        <v>2.56266772651662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4.5999999999999996</v>
      </c>
      <c r="AE123">
        <v>580</v>
      </c>
      <c r="AF123">
        <v>6.1793321238894201</v>
      </c>
      <c r="AG123">
        <v>3.7284572232920801</v>
      </c>
      <c r="AH123">
        <f>4.55935966558286*1</f>
        <v>4.5593596655828597</v>
      </c>
      <c r="AI123">
        <f>2.96122270799389*1</f>
        <v>2.96122270799389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5.5</v>
      </c>
      <c r="AE124">
        <v>586</v>
      </c>
      <c r="AF124">
        <v>6.6960933953559199</v>
      </c>
      <c r="AG124">
        <v>6.5334374271672573</v>
      </c>
      <c r="AH124">
        <f>4.69719757979039*1</f>
        <v>4.69719757979039</v>
      </c>
      <c r="AI124">
        <f>2.45829159288748*1</f>
        <v>2.45829159288748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5.5</v>
      </c>
      <c r="AE125">
        <v>588</v>
      </c>
      <c r="AF125">
        <v>0</v>
      </c>
      <c r="AG125">
        <v>0</v>
      </c>
      <c r="AH125">
        <f>0*1</f>
        <v>0</v>
      </c>
      <c r="AI125">
        <f>0*1</f>
        <v>0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309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4.7</v>
      </c>
      <c r="AE126">
        <v>591</v>
      </c>
      <c r="AF126">
        <v>0</v>
      </c>
      <c r="AG126">
        <v>0</v>
      </c>
      <c r="AH126">
        <f>0*1</f>
        <v>0</v>
      </c>
      <c r="AI126">
        <f>0*1</f>
        <v>0</v>
      </c>
      <c r="AJ126">
        <v>1</v>
      </c>
      <c r="AK126">
        <v>0</v>
      </c>
      <c r="AL126">
        <v>0</v>
      </c>
    </row>
    <row r="127" spans="1:38" hidden="1" x14ac:dyDescent="0.2">
      <c r="A127" t="s">
        <v>310</v>
      </c>
      <c r="B127" t="s">
        <v>311</v>
      </c>
      <c r="C127" t="s">
        <v>311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599</v>
      </c>
      <c r="AF127">
        <v>5.7552249579278154</v>
      </c>
      <c r="AG127">
        <v>3.412976203266588</v>
      </c>
      <c r="AH127">
        <f>4.31272876930755*1</f>
        <v>4.31272876930755</v>
      </c>
      <c r="AI127">
        <f>2.08163822517178*1</f>
        <v>2.0816382251717802</v>
      </c>
      <c r="AJ127">
        <v>1</v>
      </c>
      <c r="AK127">
        <v>0</v>
      </c>
      <c r="AL127">
        <v>0</v>
      </c>
    </row>
    <row r="128" spans="1:38" hidden="1" x14ac:dyDescent="0.2">
      <c r="A128" t="s">
        <v>312</v>
      </c>
      <c r="B128" t="s">
        <v>313</v>
      </c>
      <c r="C128" t="s">
        <v>313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5.5</v>
      </c>
      <c r="AE128">
        <v>600</v>
      </c>
      <c r="AF128">
        <v>0</v>
      </c>
      <c r="AG128">
        <v>0</v>
      </c>
      <c r="AH128">
        <f>0*1</f>
        <v>0</v>
      </c>
      <c r="AI128">
        <f>0*1</f>
        <v>0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316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4.8</v>
      </c>
      <c r="AE129">
        <v>607</v>
      </c>
      <c r="AF129">
        <v>0</v>
      </c>
      <c r="AG129">
        <v>0</v>
      </c>
      <c r="AH129">
        <f>0*1</f>
        <v>0</v>
      </c>
      <c r="AI129">
        <f>0*1</f>
        <v>0</v>
      </c>
      <c r="AJ129">
        <v>1</v>
      </c>
      <c r="AK129">
        <v>0</v>
      </c>
      <c r="AL129">
        <v>0</v>
      </c>
    </row>
    <row r="130" spans="1:38" x14ac:dyDescent="0.2">
      <c r="A130" t="s">
        <v>139</v>
      </c>
      <c r="B130" t="s">
        <v>140</v>
      </c>
      <c r="C130" t="s">
        <v>141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224</v>
      </c>
      <c r="AF130">
        <v>5.76</v>
      </c>
      <c r="AG130">
        <v>4.9053274721293034</v>
      </c>
      <c r="AH130">
        <f>4.90195112658003*1</f>
        <v>4.9019511265800304</v>
      </c>
      <c r="AI130">
        <f>2.38611043918764*1</f>
        <v>2.38611043918764</v>
      </c>
      <c r="AJ130">
        <v>1</v>
      </c>
      <c r="AK130">
        <v>1</v>
      </c>
      <c r="AL130">
        <v>1</v>
      </c>
    </row>
    <row r="131" spans="1:38" hidden="1" x14ac:dyDescent="0.2">
      <c r="A131" t="s">
        <v>72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6.4</v>
      </c>
      <c r="AE131">
        <v>609</v>
      </c>
      <c r="AF131">
        <v>8.9133807959521647</v>
      </c>
      <c r="AG131">
        <v>5.7583738984346979</v>
      </c>
      <c r="AH131">
        <f>8.39829404332569*1</f>
        <v>8.3982940433256896</v>
      </c>
      <c r="AI131">
        <f>4.17456699733575*1</f>
        <v>4.1745669973357504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5.0999999999999996</v>
      </c>
      <c r="AE132">
        <v>610</v>
      </c>
      <c r="AF132">
        <v>10.17428960941767</v>
      </c>
      <c r="AG132">
        <v>4.8754119638694977</v>
      </c>
      <c r="AH132">
        <f>8.19906364167081*1</f>
        <v>8.1990636416708096</v>
      </c>
      <c r="AI132">
        <f>3.81436257337188*1</f>
        <v>3.8143625733718798</v>
      </c>
      <c r="AJ132">
        <v>1</v>
      </c>
      <c r="AK132">
        <v>0</v>
      </c>
      <c r="AL132">
        <v>0</v>
      </c>
    </row>
    <row r="133" spans="1:38" hidden="1" x14ac:dyDescent="0.2">
      <c r="A133" t="s">
        <v>321</v>
      </c>
      <c r="B133" t="s">
        <v>322</v>
      </c>
      <c r="C133" t="s">
        <v>321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612</v>
      </c>
      <c r="AF133">
        <v>0</v>
      </c>
      <c r="AG133">
        <v>0</v>
      </c>
      <c r="AH133">
        <f>0*1</f>
        <v>0</v>
      </c>
      <c r="AI133">
        <f>0*1</f>
        <v>0</v>
      </c>
      <c r="AJ133">
        <v>1</v>
      </c>
      <c r="AK133">
        <v>0</v>
      </c>
      <c r="AL133">
        <v>0</v>
      </c>
    </row>
    <row r="134" spans="1:38" x14ac:dyDescent="0.2">
      <c r="A134" t="s">
        <v>323</v>
      </c>
      <c r="B134" t="s">
        <v>324</v>
      </c>
      <c r="C134" t="s">
        <v>325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4.5</v>
      </c>
      <c r="AE134">
        <v>613</v>
      </c>
      <c r="AF134">
        <v>4.3725490196078436</v>
      </c>
      <c r="AG134">
        <v>3.0379526626556639</v>
      </c>
      <c r="AH134">
        <f>4.39376406041021*1</f>
        <v>4.3937640604102102</v>
      </c>
      <c r="AI134">
        <f>2.1922637707937*1</f>
        <v>2.1922637707937001</v>
      </c>
      <c r="AJ134">
        <v>1</v>
      </c>
      <c r="AK134">
        <v>1</v>
      </c>
      <c r="AL134">
        <v>1</v>
      </c>
    </row>
    <row r="135" spans="1:38" hidden="1" x14ac:dyDescent="0.2">
      <c r="A135" t="s">
        <v>326</v>
      </c>
      <c r="B135" t="s">
        <v>327</v>
      </c>
      <c r="C135" t="s">
        <v>327</v>
      </c>
      <c r="D135" t="s">
        <v>3</v>
      </c>
      <c r="E135">
        <v>1</v>
      </c>
      <c r="F135">
        <v>0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5.2</v>
      </c>
      <c r="AE135">
        <v>619</v>
      </c>
      <c r="AF135">
        <v>0</v>
      </c>
      <c r="AG135">
        <v>0</v>
      </c>
      <c r="AH135">
        <f>0*1</f>
        <v>0</v>
      </c>
      <c r="AI135">
        <f>0*1</f>
        <v>0</v>
      </c>
      <c r="AJ135">
        <v>1</v>
      </c>
      <c r="AK135">
        <v>0</v>
      </c>
      <c r="AL135">
        <v>0</v>
      </c>
    </row>
    <row r="136" spans="1:38" x14ac:dyDescent="0.2">
      <c r="A136" t="s">
        <v>89</v>
      </c>
      <c r="B136" t="s">
        <v>90</v>
      </c>
      <c r="C136" t="s">
        <v>91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14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4.5999999999999996</v>
      </c>
      <c r="AE136">
        <v>95</v>
      </c>
      <c r="AF136">
        <v>4.6853451422704682</v>
      </c>
      <c r="AG136">
        <v>3.8935993293021869</v>
      </c>
      <c r="AH136">
        <f>6.3870117904536*0</f>
        <v>0</v>
      </c>
      <c r="AI136">
        <f>3.43469159195013*0</f>
        <v>0</v>
      </c>
      <c r="AJ136">
        <v>0</v>
      </c>
      <c r="AK136">
        <v>1</v>
      </c>
      <c r="AL136">
        <v>1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3</v>
      </c>
      <c r="E137">
        <v>1</v>
      </c>
      <c r="F137">
        <v>0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4.4000000000000004</v>
      </c>
      <c r="AE137">
        <v>632</v>
      </c>
      <c r="AF137">
        <v>7.0574712643678232</v>
      </c>
      <c r="AG137">
        <v>7.4446259210151871</v>
      </c>
      <c r="AH137">
        <f>4.35907110985012*1</f>
        <v>4.3590711098501203</v>
      </c>
      <c r="AI137">
        <f>2.19365598318871*1</f>
        <v>2.1936559831887101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6</v>
      </c>
      <c r="E138">
        <v>0</v>
      </c>
      <c r="F138">
        <v>0</v>
      </c>
      <c r="G138">
        <v>0</v>
      </c>
      <c r="H138">
        <v>1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4.8</v>
      </c>
      <c r="AE138">
        <v>633</v>
      </c>
      <c r="AF138">
        <v>0</v>
      </c>
      <c r="AG138">
        <v>0</v>
      </c>
      <c r="AH138">
        <f>0*1</f>
        <v>0</v>
      </c>
      <c r="AI138">
        <f>0*1</f>
        <v>0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335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</v>
      </c>
      <c r="AE139">
        <v>640</v>
      </c>
      <c r="AF139">
        <v>4.467424129169399</v>
      </c>
      <c r="AG139">
        <v>5.0852849200452326</v>
      </c>
      <c r="AH139">
        <f>2.27140860066806*1</f>
        <v>2.2714086006680598</v>
      </c>
      <c r="AI139">
        <f>0.921257164131866*1</f>
        <v>0.92125716413186598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4.2</v>
      </c>
      <c r="AE140">
        <v>661</v>
      </c>
      <c r="AF140">
        <v>3.203260705047875</v>
      </c>
      <c r="AG140">
        <v>5.0107456744364143</v>
      </c>
      <c r="AH140">
        <f>1.24769835002778*1</f>
        <v>1.2476983500277801</v>
      </c>
      <c r="AI140">
        <f>0.6731983527381*1</f>
        <v>0.67319835273810003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4.8</v>
      </c>
      <c r="AE141">
        <v>679</v>
      </c>
      <c r="AF141">
        <v>3.6739130434782661</v>
      </c>
      <c r="AG141">
        <v>3.718928801707543</v>
      </c>
      <c r="AH141">
        <f>2.20879053868036*1</f>
        <v>2.2087905386803599</v>
      </c>
      <c r="AI141">
        <f>1.10140320292612*1</f>
        <v>1.10140320292612</v>
      </c>
      <c r="AJ141">
        <v>1</v>
      </c>
      <c r="AK141">
        <v>0</v>
      </c>
      <c r="AL141">
        <v>0</v>
      </c>
    </row>
    <row r="142" spans="1:38" hidden="1" x14ac:dyDescent="0.2">
      <c r="A142" t="s">
        <v>340</v>
      </c>
      <c r="B142" t="s">
        <v>341</v>
      </c>
      <c r="C142" t="s">
        <v>341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6.2</v>
      </c>
      <c r="AE142">
        <v>688</v>
      </c>
      <c r="AF142">
        <v>7.405940594059409</v>
      </c>
      <c r="AG142">
        <v>7.0339966789545052</v>
      </c>
      <c r="AH142">
        <f>7.39721671421259*1</f>
        <v>7.3972167142125897</v>
      </c>
      <c r="AI142">
        <f>3.71789209640575*1</f>
        <v>3.71789209640575</v>
      </c>
      <c r="AJ142">
        <v>1</v>
      </c>
      <c r="AK142">
        <v>0</v>
      </c>
      <c r="AL142">
        <v>0</v>
      </c>
    </row>
    <row r="143" spans="1:38" hidden="1" x14ac:dyDescent="0.2">
      <c r="A143" t="s">
        <v>342</v>
      </c>
      <c r="B143" t="s">
        <v>343</v>
      </c>
      <c r="C143" t="s">
        <v>343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6.2</v>
      </c>
      <c r="AE143">
        <v>689</v>
      </c>
      <c r="AF143">
        <v>7.6181818181818119</v>
      </c>
      <c r="AG143">
        <v>8.2238271783277543</v>
      </c>
      <c r="AH143">
        <f>4.51893847575826*1</f>
        <v>4.5189384757582598</v>
      </c>
      <c r="AI143">
        <f>2.24984890484454*1</f>
        <v>2.2498489048445398</v>
      </c>
      <c r="AJ143">
        <v>1</v>
      </c>
      <c r="AK143">
        <v>0</v>
      </c>
      <c r="AL143">
        <v>0</v>
      </c>
    </row>
    <row r="144" spans="1:38" hidden="1" x14ac:dyDescent="0.2">
      <c r="A144" t="s">
        <v>191</v>
      </c>
      <c r="B144" t="s">
        <v>344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7.4</v>
      </c>
      <c r="AE144">
        <v>691</v>
      </c>
      <c r="AF144">
        <v>8.3282098428819538</v>
      </c>
      <c r="AG144">
        <v>9.7049652722208286</v>
      </c>
      <c r="AH144">
        <f>5.19966250671987*1</f>
        <v>5.1996625067198696</v>
      </c>
      <c r="AI144">
        <f>2.6863780057715*1</f>
        <v>2.6863780057715001</v>
      </c>
      <c r="AJ144">
        <v>1</v>
      </c>
      <c r="AK144">
        <v>0</v>
      </c>
      <c r="AL144">
        <v>0</v>
      </c>
    </row>
    <row r="145" spans="1:38" hidden="1" x14ac:dyDescent="0.2">
      <c r="A145" t="s">
        <v>152</v>
      </c>
      <c r="B145" t="s">
        <v>345</v>
      </c>
      <c r="C145" t="s">
        <v>346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5.2</v>
      </c>
      <c r="AE145">
        <v>692</v>
      </c>
      <c r="AF145">
        <v>7.0999999999999979</v>
      </c>
      <c r="AG145">
        <v>8.1943370873847705</v>
      </c>
      <c r="AH145">
        <f>4.19636016163702*1</f>
        <v>4.1963601616370196</v>
      </c>
      <c r="AI145">
        <f>2.09697589867034*1</f>
        <v>2.09697589867034</v>
      </c>
      <c r="AJ145">
        <v>1</v>
      </c>
      <c r="AK145">
        <v>0</v>
      </c>
      <c r="AL145">
        <v>0</v>
      </c>
    </row>
    <row r="146" spans="1:38" hidden="1" x14ac:dyDescent="0.2">
      <c r="A146" t="s">
        <v>347</v>
      </c>
      <c r="B146" t="s">
        <v>172</v>
      </c>
      <c r="C146" t="s">
        <v>348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4.7</v>
      </c>
      <c r="AE146">
        <v>696</v>
      </c>
      <c r="AF146">
        <v>4.3376623376623371</v>
      </c>
      <c r="AG146">
        <v>4.8884440146055876</v>
      </c>
      <c r="AH146">
        <f>1.87113146282614*1</f>
        <v>1.87113146282614</v>
      </c>
      <c r="AI146">
        <f>0.933581582011627*1</f>
        <v>0.933581582011627</v>
      </c>
      <c r="AJ146">
        <v>1</v>
      </c>
      <c r="AK146">
        <v>0</v>
      </c>
      <c r="AL146">
        <v>0</v>
      </c>
    </row>
    <row r="147" spans="1:38" hidden="1" x14ac:dyDescent="0.2">
      <c r="A147" t="s">
        <v>349</v>
      </c>
      <c r="B147" t="s">
        <v>350</v>
      </c>
      <c r="C147" t="s">
        <v>349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9.6999999999999993</v>
      </c>
      <c r="AE147">
        <v>699</v>
      </c>
      <c r="AF147">
        <v>10.456334632129799</v>
      </c>
      <c r="AG147">
        <v>11.69903581854553</v>
      </c>
      <c r="AH147">
        <f>5.49048610983379*1</f>
        <v>5.4904861098337898</v>
      </c>
      <c r="AI147">
        <f>2.88513296337591*1</f>
        <v>2.8851329633759102</v>
      </c>
      <c r="AJ147">
        <v>1</v>
      </c>
      <c r="AK147">
        <v>0</v>
      </c>
      <c r="AL147">
        <v>0</v>
      </c>
    </row>
    <row r="148" spans="1:38" hidden="1" x14ac:dyDescent="0.2">
      <c r="A148" t="s">
        <v>330</v>
      </c>
      <c r="B148" t="s">
        <v>351</v>
      </c>
      <c r="C148" t="s">
        <v>351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4.4000000000000004</v>
      </c>
      <c r="AE148">
        <v>723</v>
      </c>
      <c r="AF148">
        <v>5.744975448891525</v>
      </c>
      <c r="AG148">
        <v>6.2321478697868784</v>
      </c>
      <c r="AH148">
        <f>3.67513894457365*1</f>
        <v>3.67513894457365</v>
      </c>
      <c r="AI148">
        <f>2.23512746342553*1</f>
        <v>2.2351274634255298</v>
      </c>
      <c r="AJ148">
        <v>1</v>
      </c>
      <c r="AK148">
        <v>0</v>
      </c>
      <c r="AL148">
        <v>0</v>
      </c>
    </row>
    <row r="149" spans="1:38" hidden="1" x14ac:dyDescent="0.2">
      <c r="A149" t="s">
        <v>352</v>
      </c>
      <c r="B149" t="s">
        <v>353</v>
      </c>
      <c r="C149" t="s">
        <v>354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5</v>
      </c>
      <c r="AE149">
        <v>724</v>
      </c>
      <c r="AF149">
        <v>0</v>
      </c>
      <c r="AG149">
        <v>0</v>
      </c>
      <c r="AH149">
        <f>0*1</f>
        <v>0</v>
      </c>
      <c r="AI149">
        <f>0*1</f>
        <v>0</v>
      </c>
      <c r="AJ149">
        <v>1</v>
      </c>
      <c r="AK149">
        <v>0</v>
      </c>
      <c r="AL149">
        <v>0</v>
      </c>
    </row>
    <row r="150" spans="1:38" hidden="1" x14ac:dyDescent="0.2">
      <c r="A150" t="s">
        <v>355</v>
      </c>
      <c r="B150" t="s">
        <v>356</v>
      </c>
      <c r="C150" t="s">
        <v>356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7.7</v>
      </c>
      <c r="AE150">
        <v>727</v>
      </c>
      <c r="AF150">
        <v>7.7618471879337338</v>
      </c>
      <c r="AG150">
        <v>8.575655557215363</v>
      </c>
      <c r="AH150">
        <f>6.44859473179509*1</f>
        <v>6.4485947317950902</v>
      </c>
      <c r="AI150">
        <f>3.16342898393715*1</f>
        <v>3.1634289839371501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357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4.4000000000000004</v>
      </c>
      <c r="AE151">
        <v>731</v>
      </c>
      <c r="AF151">
        <v>3.9611538334739791</v>
      </c>
      <c r="AG151">
        <v>3.646883350326481</v>
      </c>
      <c r="AH151">
        <f>3.11589075822349*1</f>
        <v>3.11589075822349</v>
      </c>
      <c r="AI151">
        <f>1.52619014359019*1</f>
        <v>1.5261901435901899</v>
      </c>
      <c r="AJ151">
        <v>1</v>
      </c>
      <c r="AK151">
        <v>0</v>
      </c>
      <c r="AL151">
        <v>0</v>
      </c>
    </row>
    <row r="152" spans="1:38" hidden="1" x14ac:dyDescent="0.2">
      <c r="A152" t="s">
        <v>359</v>
      </c>
      <c r="B152" t="s">
        <v>360</v>
      </c>
      <c r="C152" t="s">
        <v>360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4.3</v>
      </c>
      <c r="AE152">
        <v>735</v>
      </c>
      <c r="AF152">
        <v>5.4625000000000004</v>
      </c>
      <c r="AG152">
        <v>5.2911784246571907</v>
      </c>
      <c r="AH152">
        <f>2.88357387218582*1</f>
        <v>2.8835738721858202</v>
      </c>
      <c r="AI152">
        <f>1.46154110256365*1</f>
        <v>1.46154110256365</v>
      </c>
      <c r="AJ152">
        <v>1</v>
      </c>
      <c r="AK152">
        <v>0</v>
      </c>
      <c r="AL152">
        <v>0</v>
      </c>
    </row>
    <row r="153" spans="1:38" hidden="1" x14ac:dyDescent="0.2">
      <c r="A153" t="s">
        <v>361</v>
      </c>
      <c r="B153" t="s">
        <v>362</v>
      </c>
      <c r="C153" t="s">
        <v>362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6.2</v>
      </c>
      <c r="AE153">
        <v>736</v>
      </c>
      <c r="AF153">
        <v>0</v>
      </c>
      <c r="AG153">
        <v>0</v>
      </c>
      <c r="AH153">
        <f>0*1</f>
        <v>0</v>
      </c>
      <c r="AI153">
        <f>0*1</f>
        <v>0</v>
      </c>
      <c r="AJ153">
        <v>1</v>
      </c>
      <c r="AK153">
        <v>0</v>
      </c>
      <c r="AL153">
        <v>0</v>
      </c>
    </row>
    <row r="154" spans="1:38" hidden="1" x14ac:dyDescent="0.2">
      <c r="A154" t="s">
        <v>62</v>
      </c>
      <c r="B154" t="s">
        <v>363</v>
      </c>
      <c r="C154" t="s">
        <v>364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5.7</v>
      </c>
      <c r="AE154">
        <v>738</v>
      </c>
      <c r="AF154">
        <v>5.2483210938609499</v>
      </c>
      <c r="AG154">
        <v>6.0748970048736588</v>
      </c>
      <c r="AH154">
        <f>2.10340018394231*1</f>
        <v>2.10340018394231</v>
      </c>
      <c r="AI154">
        <f>1.10302624866208*1</f>
        <v>1.1030262486620801</v>
      </c>
      <c r="AJ154">
        <v>1</v>
      </c>
      <c r="AK154">
        <v>0</v>
      </c>
      <c r="AL154">
        <v>0</v>
      </c>
    </row>
    <row r="155" spans="1:38" hidden="1" x14ac:dyDescent="0.2">
      <c r="A155" t="s">
        <v>365</v>
      </c>
      <c r="B155" t="s">
        <v>366</v>
      </c>
      <c r="C155" t="s">
        <v>366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4.3</v>
      </c>
      <c r="AE155">
        <v>739</v>
      </c>
      <c r="AF155">
        <v>0</v>
      </c>
      <c r="AG155">
        <v>0</v>
      </c>
      <c r="AH155">
        <f t="shared" ref="AH155:AI158" si="0">0*1</f>
        <v>0</v>
      </c>
      <c r="AI155">
        <f t="shared" si="0"/>
        <v>0</v>
      </c>
      <c r="AJ155">
        <v>1</v>
      </c>
      <c r="AK155">
        <v>0</v>
      </c>
      <c r="AL155">
        <v>0</v>
      </c>
    </row>
    <row r="156" spans="1:38" hidden="1" x14ac:dyDescent="0.2">
      <c r="A156" t="s">
        <v>367</v>
      </c>
      <c r="B156" t="s">
        <v>368</v>
      </c>
      <c r="C156" t="s">
        <v>368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4.8</v>
      </c>
      <c r="AE156">
        <v>741</v>
      </c>
      <c r="AF156">
        <v>0</v>
      </c>
      <c r="AG156">
        <v>0</v>
      </c>
      <c r="AH156">
        <f t="shared" si="0"/>
        <v>0</v>
      </c>
      <c r="AI156">
        <f t="shared" si="0"/>
        <v>0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370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31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5.0999999999999996</v>
      </c>
      <c r="AE157">
        <v>756</v>
      </c>
      <c r="AF157">
        <v>0</v>
      </c>
      <c r="AG157">
        <v>0</v>
      </c>
      <c r="AH157">
        <f t="shared" si="0"/>
        <v>0</v>
      </c>
      <c r="AI157">
        <f t="shared" si="0"/>
        <v>0</v>
      </c>
      <c r="AJ157">
        <v>1</v>
      </c>
      <c r="AK157">
        <v>1</v>
      </c>
      <c r="AL157">
        <v>0</v>
      </c>
    </row>
    <row r="158" spans="1:38" hidden="1" x14ac:dyDescent="0.2">
      <c r="A158" t="s">
        <v>371</v>
      </c>
      <c r="B158" t="s">
        <v>372</v>
      </c>
      <c r="C158" t="s">
        <v>372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4.9000000000000004</v>
      </c>
      <c r="AE158">
        <v>758</v>
      </c>
      <c r="AF158">
        <v>0</v>
      </c>
      <c r="AG158">
        <v>0</v>
      </c>
      <c r="AH158">
        <f t="shared" si="0"/>
        <v>0</v>
      </c>
      <c r="AI158">
        <f t="shared" si="0"/>
        <v>0</v>
      </c>
      <c r="AJ158">
        <v>1</v>
      </c>
      <c r="AK158">
        <v>0</v>
      </c>
      <c r="AL158">
        <v>0</v>
      </c>
    </row>
    <row r="159" spans="1:38" hidden="1" x14ac:dyDescent="0.2">
      <c r="A159" t="s">
        <v>373</v>
      </c>
      <c r="B159" t="s">
        <v>374</v>
      </c>
      <c r="C159" t="s">
        <v>375</v>
      </c>
      <c r="D159" t="s">
        <v>6</v>
      </c>
      <c r="E159">
        <v>0</v>
      </c>
      <c r="F159">
        <v>0</v>
      </c>
      <c r="G159">
        <v>0</v>
      </c>
      <c r="H159">
        <v>1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7.1</v>
      </c>
      <c r="AE159">
        <v>764</v>
      </c>
      <c r="AF159">
        <v>13.165775433675661</v>
      </c>
      <c r="AG159">
        <v>7.3403959357886039</v>
      </c>
      <c r="AH159">
        <f>13.7020780482463*1</f>
        <v>13.7020780482463</v>
      </c>
      <c r="AI159">
        <f>5.72563493799608*1</f>
        <v>5.7256349379960803</v>
      </c>
      <c r="AJ159">
        <v>1</v>
      </c>
      <c r="AK159">
        <v>0</v>
      </c>
      <c r="AL159">
        <v>0</v>
      </c>
    </row>
    <row r="160" spans="1:38" hidden="1" x14ac:dyDescent="0.2">
      <c r="A160" t="s">
        <v>376</v>
      </c>
      <c r="B160" t="s">
        <v>377</v>
      </c>
      <c r="C160" t="s">
        <v>377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4.3</v>
      </c>
      <c r="AE160">
        <v>766</v>
      </c>
      <c r="AF160">
        <v>4.7505005824519984</v>
      </c>
      <c r="AG160">
        <v>6.9627531211127129</v>
      </c>
      <c r="AH160">
        <f>1.83232643891847*1</f>
        <v>1.8323264389184699</v>
      </c>
      <c r="AI160">
        <f>0.847381214110152*1</f>
        <v>0.84738121411015199</v>
      </c>
      <c r="AJ160">
        <v>1</v>
      </c>
      <c r="AK160">
        <v>0</v>
      </c>
      <c r="AL160">
        <v>0</v>
      </c>
    </row>
    <row r="161" spans="1:38" hidden="1" x14ac:dyDescent="0.2">
      <c r="A161" t="s">
        <v>378</v>
      </c>
      <c r="B161" t="s">
        <v>379</v>
      </c>
      <c r="C161" t="s">
        <v>380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5.3</v>
      </c>
      <c r="AE161">
        <v>771</v>
      </c>
      <c r="AF161">
        <v>0</v>
      </c>
      <c r="AG161">
        <v>0</v>
      </c>
      <c r="AH161">
        <f>0*1</f>
        <v>0</v>
      </c>
      <c r="AI161">
        <f>0*1</f>
        <v>0</v>
      </c>
      <c r="AJ161">
        <v>1</v>
      </c>
      <c r="AK161">
        <v>0</v>
      </c>
      <c r="AL161">
        <v>0</v>
      </c>
    </row>
    <row r="162" spans="1:38" hidden="1" x14ac:dyDescent="0.2">
      <c r="A162" t="s">
        <v>381</v>
      </c>
      <c r="B162" t="s">
        <v>382</v>
      </c>
      <c r="C162" t="s">
        <v>383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4.9000000000000004</v>
      </c>
      <c r="AE162">
        <v>776</v>
      </c>
      <c r="AF162">
        <v>4.1589923460442133</v>
      </c>
      <c r="AG162">
        <v>4.6544647635417196</v>
      </c>
      <c r="AH162">
        <f>2.83426584589134*1</f>
        <v>2.8342658458913399</v>
      </c>
      <c r="AI162">
        <f>1.4791827131288*1</f>
        <v>1.4791827131288</v>
      </c>
      <c r="AJ162">
        <v>1</v>
      </c>
      <c r="AK162">
        <v>0</v>
      </c>
      <c r="AL162">
        <v>0</v>
      </c>
    </row>
    <row r="163" spans="1:38" hidden="1" x14ac:dyDescent="0.2">
      <c r="A163" t="s">
        <v>384</v>
      </c>
      <c r="B163" t="s">
        <v>385</v>
      </c>
      <c r="C163" t="s">
        <v>386</v>
      </c>
      <c r="D163" t="s">
        <v>3</v>
      </c>
      <c r="E163">
        <v>1</v>
      </c>
      <c r="F163">
        <v>0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4.4000000000000004</v>
      </c>
      <c r="AE163">
        <v>777</v>
      </c>
      <c r="AF163">
        <v>7.7624779217764033</v>
      </c>
      <c r="AG163">
        <v>7.5043611541230657</v>
      </c>
      <c r="AH163">
        <f>4.65924493250131*1</f>
        <v>4.6592449325013101</v>
      </c>
      <c r="AI163">
        <f>2.46663294706967*1</f>
        <v>2.46663294706967</v>
      </c>
      <c r="AJ163">
        <v>1</v>
      </c>
      <c r="AK163">
        <v>0</v>
      </c>
      <c r="AL163">
        <v>0</v>
      </c>
    </row>
    <row r="164" spans="1:38" hidden="1" x14ac:dyDescent="0.2">
      <c r="A164" t="s">
        <v>387</v>
      </c>
      <c r="B164" t="s">
        <v>388</v>
      </c>
      <c r="C164" t="s">
        <v>389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31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4.5</v>
      </c>
      <c r="AE164">
        <v>782</v>
      </c>
      <c r="AF164">
        <v>5.2250000000000014</v>
      </c>
      <c r="AG164">
        <v>5.1977352448202261</v>
      </c>
      <c r="AH164">
        <f>2.6484829223079*1</f>
        <v>2.6484829223078998</v>
      </c>
      <c r="AI164">
        <f>1.32089045172945*1</f>
        <v>1.32089045172945</v>
      </c>
      <c r="AJ164">
        <v>1</v>
      </c>
      <c r="AK164">
        <v>0</v>
      </c>
      <c r="AL164">
        <v>0</v>
      </c>
    </row>
    <row r="165" spans="1:38" hidden="1" x14ac:dyDescent="0.2">
      <c r="A165" t="s">
        <v>390</v>
      </c>
      <c r="B165" t="s">
        <v>391</v>
      </c>
      <c r="C165" t="s">
        <v>392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31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4.3</v>
      </c>
      <c r="AE165">
        <v>786</v>
      </c>
      <c r="AF165">
        <v>0</v>
      </c>
      <c r="AG165">
        <v>0</v>
      </c>
      <c r="AH165">
        <f>0*1</f>
        <v>0</v>
      </c>
      <c r="AI165">
        <f>0*1</f>
        <v>0</v>
      </c>
      <c r="AJ165">
        <v>1</v>
      </c>
      <c r="AK165">
        <v>0</v>
      </c>
      <c r="AL165">
        <v>0</v>
      </c>
    </row>
    <row r="166" spans="1:38" hidden="1" x14ac:dyDescent="0.2">
      <c r="A166" t="s">
        <v>393</v>
      </c>
      <c r="B166" t="s">
        <v>394</v>
      </c>
      <c r="C166" t="s">
        <v>395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4.3</v>
      </c>
      <c r="AE166">
        <v>789</v>
      </c>
      <c r="AF166">
        <v>4.9761904761904763</v>
      </c>
      <c r="AG166">
        <v>4.196187423057486</v>
      </c>
      <c r="AH166">
        <f>4.03474948460564*1</f>
        <v>4.0347494846056398</v>
      </c>
      <c r="AI166">
        <f>1.99995693353378*1</f>
        <v>1.9999569335337799</v>
      </c>
      <c r="AJ166">
        <v>1</v>
      </c>
      <c r="AK166">
        <v>0</v>
      </c>
      <c r="AL16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2025-05-15T17:28:06Z</dcterms:created>
  <dcterms:modified xsi:type="dcterms:W3CDTF">2025-05-15T17:29:57Z</dcterms:modified>
</cp:coreProperties>
</file>