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C2B3EEB6-8668-0048-B01D-FCA87E13C455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4" i="1" l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24" i="1"/>
  <c r="AH124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63" i="1"/>
  <c r="AH63" i="1"/>
  <c r="AI123" i="1"/>
  <c r="AH123" i="1"/>
  <c r="AI122" i="1"/>
  <c r="AH122" i="1"/>
  <c r="AI121" i="1"/>
  <c r="AH121" i="1"/>
  <c r="AI54" i="1"/>
  <c r="AH54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7" i="1"/>
  <c r="AH7" i="1"/>
  <c r="AI31" i="1"/>
  <c r="AH31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22" i="1"/>
  <c r="AH22" i="1"/>
  <c r="AI87" i="1"/>
  <c r="AH87" i="1"/>
  <c r="AI86" i="1"/>
  <c r="AH86" i="1"/>
  <c r="AI85" i="1"/>
  <c r="AH85" i="1"/>
  <c r="AI84" i="1"/>
  <c r="AH84" i="1"/>
  <c r="AI120" i="1"/>
  <c r="AH120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111" i="1"/>
  <c r="AH111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41" i="1"/>
  <c r="AH41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110" i="1"/>
  <c r="AH110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5" i="1"/>
  <c r="AH5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146" i="1"/>
  <c r="AH146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88" i="1"/>
  <c r="AH88" i="1"/>
  <c r="AP6" i="1"/>
  <c r="AI6" i="1"/>
  <c r="AH6" i="1"/>
  <c r="AI83" i="1"/>
  <c r="AH83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<sst xmlns="http://schemas.openxmlformats.org/spreadsheetml/2006/main" count="835" uniqueCount="370">
  <si>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</si>
  <si>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</si>
  <si>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</si>
  <si>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</si>
  <si>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</si>
  <si>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</si>
  <si>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</si>
  <si>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</si>
  <si>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</si>
  <si>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</si>
  <si>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</si>
  <si>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</si>
  <si>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</si>
  <si>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</si>
  <si>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</si>
  <si>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</si>
  <si>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</si>
  <si>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</si>
  <si>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</si>
  <si>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</si>
  <si>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</si>
  <si>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</si>
  <si>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</si>
  <si>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</si>
  <si>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</si>
  <si>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</si>
  <si>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</si>
  <si>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</si>
  <si>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</si>
  <si>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</si>
  <si>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</si>
  <si>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</si>
  <si>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</si>
  <si>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</si>
  <si>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</si>
  <si>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</si>
  <si>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</si>
  <si>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</si>
  <si>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</si>
  <si>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</si>
  <si>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</si>
  <si>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</si>
  <si>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</si>
  <si>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</si>
  <si>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</si>
  <si>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</si>
  <si>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</si>
  <si>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</si>
  <si>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</si>
  <si>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</si>
  <si>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</si>
  <si>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</si>
  <si>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</si>
  <si>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</si>
  <si>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</si>
  <si>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</si>
  <si>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</si>
  <si>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</si>
  <si>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</si>
  <si>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</si>
  <si>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</si>
  <si>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</si>
  <si>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</si>
  <si>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</si>
  <si>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</si>
  <si>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</si>
  <si>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</si>
  <si>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</si>
  <si>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</si>
  <si>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</si>
  <si>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</si>
  <si>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</si>
  <si>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</si>
  <si>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</si>
  <si>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Youri</t>
  </si>
  <si>
    <t>Tielemans</t>
  </si>
  <si>
    <t>Ollie</t>
  </si>
  <si>
    <t>Watkins</t>
  </si>
  <si>
    <t>Brooks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</si>
  <si>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</si>
  <si>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</si>
  <si>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</si>
  <si>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</si>
  <si>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</si>
  <si>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</si>
  <si>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</si>
  <si>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</si>
  <si>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</si>
  <si>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</si>
  <si>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</si>
  <si>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</si>
  <si>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</si>
  <si>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</si>
  <si>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</si>
  <si>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</si>
  <si>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</si>
  <si>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</si>
  <si>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</si>
  <si>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</si>
  <si>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</si>
  <si>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</si>
  <si>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</si>
  <si>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</si>
  <si>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</si>
  <si>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</si>
  <si>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</si>
  <si>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</si>
  <si>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</si>
  <si>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</si>
  <si>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</si>
  <si>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Kevin</t>
  </si>
  <si>
    <t>Schade</t>
  </si>
  <si>
    <t>Yoane</t>
  </si>
  <si>
    <t>Wissa</t>
  </si>
  <si>
    <t>Carlos</t>
  </si>
  <si>
    <t>Baleba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</si>
  <si>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</si>
  <si>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</si>
  <si>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</si>
  <si>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</si>
  <si>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</si>
  <si>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</si>
  <si>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</si>
  <si>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</si>
  <si>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</si>
  <si>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</si>
  <si>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</si>
  <si>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</si>
  <si>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</si>
  <si>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</si>
  <si>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</si>
  <si>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</si>
  <si>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</si>
  <si>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</si>
  <si>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</si>
  <si>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</si>
  <si>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</si>
  <si>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</si>
  <si>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</si>
  <si>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</si>
  <si>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</si>
  <si>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</si>
  <si>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</si>
  <si>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</si>
  <si>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</si>
  <si>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</si>
  <si>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</si>
  <si>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</si>
  <si>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Eberechi</t>
  </si>
  <si>
    <t>Eze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</si>
  <si>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</si>
  <si>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</si>
  <si>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</si>
  <si>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</si>
  <si>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</si>
  <si>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</si>
  <si>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</si>
  <si>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</si>
  <si>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</si>
  <si>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</si>
  <si>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</si>
  <si>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</si>
  <si>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</si>
  <si>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</si>
  <si>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</si>
  <si>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</si>
  <si>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</si>
  <si>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</si>
  <si>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</si>
  <si>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Jarrad</t>
  </si>
  <si>
    <t>Branthwaite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</si>
  <si>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</si>
  <si>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</si>
  <si>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</si>
  <si>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</si>
  <si>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</si>
  <si>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</si>
  <si>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</si>
  <si>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</si>
  <si>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</si>
  <si>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</si>
  <si>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</si>
  <si>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</si>
  <si>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</si>
  <si>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Emile</t>
  </si>
  <si>
    <t>Smith Rowe</t>
  </si>
  <si>
    <t>Joachim</t>
  </si>
  <si>
    <t>Andersen</t>
  </si>
  <si>
    <t>Andreas</t>
  </si>
  <si>
    <t>Hoelgebaum Pereira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</si>
  <si>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</si>
  <si>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</si>
  <si>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</si>
  <si>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</si>
  <si>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</si>
  <si>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</si>
  <si>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</si>
  <si>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</si>
  <si>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</si>
  <si>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</si>
  <si>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</si>
  <si>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</si>
  <si>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</si>
  <si>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Sander</t>
  </si>
  <si>
    <t>Berge</t>
  </si>
  <si>
    <t>Dara</t>
  </si>
  <si>
    <t>O'Shea</t>
  </si>
  <si>
    <t>Facundo</t>
  </si>
  <si>
    <t>Buonanotte</t>
  </si>
  <si>
    <t>Ayew</t>
  </si>
  <si>
    <t>J.Ayew</t>
  </si>
  <si>
    <t>Boubakary</t>
  </si>
  <si>
    <t>Soumaré</t>
  </si>
  <si>
    <t>B.Soumaré</t>
  </si>
  <si>
    <t>Wout</t>
  </si>
  <si>
    <t>Faes</t>
  </si>
  <si>
    <t>Jamie</t>
  </si>
  <si>
    <t>Vardy</t>
  </si>
  <si>
    <t>Trent</t>
  </si>
  <si>
    <t>Alexander-Arnold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</si>
  <si>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</si>
  <si>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</si>
  <si>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</si>
  <si>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</si>
  <si>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</si>
  <si>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</si>
  <si>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</si>
  <si>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</si>
  <si>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</si>
  <si>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</si>
  <si>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</si>
  <si>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</si>
  <si>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</si>
  <si>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</si>
  <si>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</si>
  <si>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</si>
  <si>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</si>
  <si>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</si>
  <si>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</si>
  <si>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</si>
  <si>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</si>
  <si>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</si>
  <si>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</si>
  <si>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</si>
  <si>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</si>
  <si>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</si>
  <si>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</si>
  <si>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</si>
  <si>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</si>
  <si>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</si>
  <si>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</si>
  <si>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</si>
  <si>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</si>
  <si>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</si>
  <si>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</si>
  <si>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</si>
  <si>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</si>
  <si>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</si>
  <si>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</si>
  <si>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</si>
  <si>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</si>
  <si>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</si>
  <si>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</si>
  <si>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</si>
  <si>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</si>
  <si>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</si>
  <si>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</si>
  <si>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</si>
  <si>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</si>
  <si>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</si>
  <si>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</si>
  <si>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</si>
  <si>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</si>
  <si>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</si>
  <si>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</si>
  <si>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</si>
  <si>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</si>
  <si>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</si>
  <si>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</si>
  <si>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</si>
  <si>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</si>
  <si>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</si>
  <si>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</si>
  <si>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</si>
  <si>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</si>
  <si>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</si>
  <si>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</si>
  <si>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</si>
  <si>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</si>
  <si>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</si>
  <si>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</si>
  <si>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</si>
  <si>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</si>
  <si>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</si>
  <si>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</si>
  <si>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</si>
  <si>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</si>
  <si>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</si>
  <si>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</si>
  <si>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</si>
  <si>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</si>
  <si>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</si>
  <si>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</si>
  <si>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</si>
  <si>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</si>
  <si>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</si>
  <si>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</si>
  <si>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</si>
  <si>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</si>
  <si>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Aaron</t>
  </si>
  <si>
    <t>Ramsdale</t>
  </si>
  <si>
    <t>Cameron</t>
  </si>
  <si>
    <t>Archer</t>
  </si>
  <si>
    <t>Jan</t>
  </si>
  <si>
    <t>Bednarek</t>
  </si>
  <si>
    <t>Kyle</t>
  </si>
  <si>
    <t>Walker-Peters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</si>
  <si>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</si>
  <si>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</si>
  <si>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</si>
  <si>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</si>
  <si>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</si>
  <si>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</si>
  <si>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</si>
  <si>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</si>
  <si>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</si>
  <si>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</si>
  <si>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</si>
  <si>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</si>
  <si>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</si>
  <si>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</si>
  <si>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</si>
  <si>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</si>
  <si>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</si>
  <si>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</si>
  <si>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</si>
  <si>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</si>
  <si>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</si>
  <si>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</si>
  <si>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</si>
  <si>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</si>
  <si>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</si>
  <si>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</si>
  <si>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</si>
  <si>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</si>
  <si>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</si>
  <si>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</si>
  <si>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</si>
  <si>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</si>
  <si>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</si>
  <si>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</si>
  <si>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</si>
  <si>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</si>
  <si>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</si>
  <si>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</si>
  <si>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Gonçalo Manuel</t>
  </si>
  <si>
    <t>Ganchinho Guedes</t>
  </si>
  <si>
    <t>Guedes</t>
  </si>
  <si>
    <t>João Victor</t>
  </si>
  <si>
    <t>Gomes da Silva</t>
  </si>
  <si>
    <t>J.Gomes</t>
  </si>
  <si>
    <t>José</t>
  </si>
  <si>
    <t>Malheiro de Sá</t>
  </si>
  <si>
    <t>José Sá</t>
  </si>
  <si>
    <t>Nélson</t>
  </si>
  <si>
    <t>Cabral Semedo</t>
  </si>
  <si>
    <t>N.Semedo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</si>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</sst>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4" totalsRowShown="0">
  <autoFilter ref="A1:AL154" xr:uid="{00000000-0009-0000-0100-000001000000}">
    <filterColumn colId="37">
      <filters>
        <filter val="1"/>
      </filters>
    </filterColumn>
  </autoFilter>
  <sortState xmlns:xlrd2="http://schemas.microsoft.com/office/spreadsheetml/2017/richdata2" ref="A5:AL146">
    <sortCondition descending="1" ref="AI1:AI154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4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</v>
      </c>
      <c r="AF2">
        <v>11.816708824604429</v>
      </c>
      <c r="AG2">
        <v>12.527222720149361</v>
      </c>
      <c r="AH2">
        <f>8.74590062316905*0</f>
        <v>0</v>
      </c>
      <c r="AI2">
        <f>2.81636922590552*0</f>
        <v>0</v>
      </c>
      <c r="AJ2">
        <v>0</v>
      </c>
      <c r="AK2">
        <v>0</v>
      </c>
      <c r="AL2">
        <v>0</v>
      </c>
      <c r="AN2" t="s">
        <v>0</v>
      </c>
      <c r="AO2">
        <f>SUMPRODUCT(Table1[Selected], Table1[PP])</f>
        <v>187.97949292194525</v>
      </c>
      <c r="AP2" t="s">
        <v>1</v>
      </c>
    </row>
    <row r="3" spans="1:43" hidden="1" x14ac:dyDescent="0.2">
      <c r="A3" t="s">
        <v>45</v>
      </c>
      <c r="B3" t="s">
        <v>47</v>
      </c>
      <c r="C3" t="s">
        <v>48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6.5</v>
      </c>
      <c r="AE3">
        <v>8</v>
      </c>
      <c r="AF3">
        <v>10.35724926885471</v>
      </c>
      <c r="AG3">
        <v>13.863223484787969</v>
      </c>
      <c r="AH3">
        <f>5.15667386604143*1</f>
        <v>5.1566738660414302</v>
      </c>
      <c r="AI3">
        <f>1.64697233091069*1</f>
        <v>1.6469723309106901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8.1999999999999993</v>
      </c>
      <c r="AE4">
        <v>10</v>
      </c>
      <c r="AF4">
        <v>13.67142857142856</v>
      </c>
      <c r="AG4">
        <v>16.37402123820171</v>
      </c>
      <c r="AH4">
        <f>7.99343630683051*1</f>
        <v>7.9934363068305103</v>
      </c>
      <c r="AI4">
        <f>2.72452224212885*1</f>
        <v>2.7245222421288502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100.69999999999999</v>
      </c>
      <c r="AP4">
        <v>101.3</v>
      </c>
    </row>
    <row r="5" spans="1:43" x14ac:dyDescent="0.2">
      <c r="A5" t="s">
        <v>106</v>
      </c>
      <c r="B5" t="s">
        <v>107</v>
      </c>
      <c r="C5" t="s">
        <v>107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15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8.1999999999999993</v>
      </c>
      <c r="AE5">
        <v>135</v>
      </c>
      <c r="AF5">
        <v>18.47661451469099</v>
      </c>
      <c r="AG5">
        <v>11.82985692128443</v>
      </c>
      <c r="AH5">
        <f>21.204849251449*1</f>
        <v>21.204849251449001</v>
      </c>
      <c r="AI5">
        <f>7.13094384495769*1</f>
        <v>7.1309438449576898</v>
      </c>
      <c r="AJ5">
        <v>1</v>
      </c>
      <c r="AK5">
        <v>1</v>
      </c>
      <c r="AL5">
        <v>1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6.2</v>
      </c>
      <c r="AE6">
        <v>12</v>
      </c>
      <c r="AF6">
        <v>10.91468502318968</v>
      </c>
      <c r="AG6">
        <v>9.0080525580278898</v>
      </c>
      <c r="AH6">
        <f>7.70025375241008*1</f>
        <v>7.70025375241008</v>
      </c>
      <c r="AI6">
        <f>2.61304825346369*1</f>
        <v>2.6130482534636901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x14ac:dyDescent="0.2">
      <c r="A7" t="s">
        <v>275</v>
      </c>
      <c r="B7" t="s">
        <v>276</v>
      </c>
      <c r="C7" t="s">
        <v>277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26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5.3</v>
      </c>
      <c r="AE7">
        <v>573</v>
      </c>
      <c r="AF7">
        <v>13.646674396639961</v>
      </c>
      <c r="AG7">
        <v>7.298773990297061</v>
      </c>
      <c r="AH7">
        <f>20.1401191001801*1</f>
        <v>20.140119100180101</v>
      </c>
      <c r="AI7">
        <f>6.80464808892359*1</f>
        <v>6.8046480889235896</v>
      </c>
      <c r="AJ7">
        <v>1</v>
      </c>
      <c r="AK7">
        <v>1</v>
      </c>
      <c r="AL7">
        <v>1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4.9000000000000004</v>
      </c>
      <c r="AE8">
        <v>15</v>
      </c>
      <c r="AF8">
        <v>7.363636363636358</v>
      </c>
      <c r="AG8">
        <v>6.7690987284653161</v>
      </c>
      <c r="AH8">
        <f>5.02148216562073*1</f>
        <v>5.0214821656207302</v>
      </c>
      <c r="AI8">
        <f>1.72710382481037*1</f>
        <v>1.7271038248103701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6.8</v>
      </c>
      <c r="AE9">
        <v>18</v>
      </c>
      <c r="AF9">
        <v>11.6060606060606</v>
      </c>
      <c r="AG9">
        <v>9.6979650783660851</v>
      </c>
      <c r="AH9">
        <f>7.10243567337697*1</f>
        <v>7.10243567337697</v>
      </c>
      <c r="AI9">
        <f>2.23858876975458*1</f>
        <v>2.2385887697545801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4.5</v>
      </c>
      <c r="AE10">
        <v>45</v>
      </c>
      <c r="AF10">
        <v>7.8551306434453192</v>
      </c>
      <c r="AG10">
        <v>9.2731219252155093</v>
      </c>
      <c r="AH10">
        <f>4.35153986993581*1</f>
        <v>4.3515398699358103</v>
      </c>
      <c r="AI10">
        <f>1.50869040958602*1</f>
        <v>1.5086904095860201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66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4.4000000000000004</v>
      </c>
      <c r="AE11">
        <v>53</v>
      </c>
      <c r="AF11">
        <v>8.2741935483870908</v>
      </c>
      <c r="AG11">
        <v>8.3976800380063281</v>
      </c>
      <c r="AH11">
        <f>4.60585997483459*1</f>
        <v>4.6058599748345896</v>
      </c>
      <c r="AI11">
        <f>1.5438965547904*1</f>
        <v>1.5438965547904</v>
      </c>
      <c r="AJ11">
        <v>1</v>
      </c>
      <c r="AK11">
        <v>0</v>
      </c>
      <c r="AL11">
        <v>0</v>
      </c>
    </row>
    <row r="12" spans="1:43" hidden="1" x14ac:dyDescent="0.2">
      <c r="A12" t="s">
        <v>67</v>
      </c>
      <c r="B12" t="s">
        <v>68</v>
      </c>
      <c r="C12" t="s">
        <v>69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56</v>
      </c>
      <c r="AF12">
        <v>9.8100000000000058</v>
      </c>
      <c r="AG12">
        <v>9.7269629202274501</v>
      </c>
      <c r="AH12">
        <f>5.00459723146938*1</f>
        <v>5.0045972314693801</v>
      </c>
      <c r="AI12">
        <f>1.6434269591725*1</f>
        <v>1.6434269591724999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70</v>
      </c>
      <c r="B13" t="s">
        <v>71</v>
      </c>
      <c r="C13" t="s">
        <v>71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57</v>
      </c>
      <c r="AF13">
        <v>8.7315789473684298</v>
      </c>
      <c r="AG13">
        <v>8.7813724702467475</v>
      </c>
      <c r="AH13">
        <f>4.4851723730296*1</f>
        <v>4.4851723730295996</v>
      </c>
      <c r="AI13">
        <f>1.49427060242002*1</f>
        <v>1.4942706024200201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72</v>
      </c>
      <c r="B14" t="s">
        <v>73</v>
      </c>
      <c r="C14" t="s">
        <v>73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5.7</v>
      </c>
      <c r="AE14">
        <v>63</v>
      </c>
      <c r="AF14">
        <v>0</v>
      </c>
      <c r="AG14">
        <v>0</v>
      </c>
      <c r="AH14">
        <f>0*1</f>
        <v>0</v>
      </c>
      <c r="AI14">
        <f>0*1</f>
        <v>0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5.5</v>
      </c>
      <c r="AE15">
        <v>66</v>
      </c>
      <c r="AF15">
        <v>10.696889405132559</v>
      </c>
      <c r="AG15">
        <v>9.3035346513084818</v>
      </c>
      <c r="AH15">
        <f>7.18015235416506*1</f>
        <v>7.1801523541650596</v>
      </c>
      <c r="AI15">
        <f>2.41972068094297*1</f>
        <v>2.4197206809429699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6</v>
      </c>
      <c r="E16">
        <v>0</v>
      </c>
      <c r="F16">
        <v>0</v>
      </c>
      <c r="G16">
        <v>0</v>
      </c>
      <c r="H16">
        <v>1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8.9</v>
      </c>
      <c r="AE16">
        <v>67</v>
      </c>
      <c r="AF16">
        <v>14.16279069767443</v>
      </c>
      <c r="AG16">
        <v>15.178936141346311</v>
      </c>
      <c r="AH16">
        <f>8.5886083919845*1</f>
        <v>8.5886083919845007</v>
      </c>
      <c r="AI16">
        <f>2.88637304653011*1</f>
        <v>2.8863730465301098</v>
      </c>
      <c r="AJ16">
        <v>1</v>
      </c>
      <c r="AK16">
        <v>0</v>
      </c>
      <c r="AL16">
        <v>0</v>
      </c>
    </row>
    <row r="17" spans="1:42" hidden="1" x14ac:dyDescent="0.2">
      <c r="A17" t="s">
        <v>51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14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4.9000000000000004</v>
      </c>
      <c r="AE17">
        <v>84</v>
      </c>
      <c r="AF17">
        <v>2.7028358199721021</v>
      </c>
      <c r="AG17">
        <v>8.8543774799863897</v>
      </c>
      <c r="AH17">
        <f>1.31148530438806*1</f>
        <v>1.3114853043880601</v>
      </c>
      <c r="AI17">
        <f>0.553691902796827*1</f>
        <v>0.55369190279682701</v>
      </c>
      <c r="AJ17">
        <v>1</v>
      </c>
      <c r="AK17">
        <v>0</v>
      </c>
      <c r="AL17">
        <v>0</v>
      </c>
      <c r="AN17" t="s">
        <v>11</v>
      </c>
      <c r="AO17">
        <f>AO2-AO15*3</f>
        <v>187.97949292194525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14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4.9000000000000004</v>
      </c>
      <c r="AE18">
        <v>85</v>
      </c>
      <c r="AF18">
        <v>6.8526315789473689</v>
      </c>
      <c r="AG18">
        <v>6.0162079893139806</v>
      </c>
      <c r="AH18">
        <f>4.98825349821594*1</f>
        <v>4.9882534982159399</v>
      </c>
      <c r="AI18">
        <f>1.67374111237486*1</f>
        <v>1.67374111237486</v>
      </c>
      <c r="AJ18">
        <v>1</v>
      </c>
      <c r="AK18">
        <v>0</v>
      </c>
      <c r="AL18">
        <v>0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14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86</v>
      </c>
      <c r="AF19">
        <v>6.3104865790073994</v>
      </c>
      <c r="AG19">
        <v>5.512245684833605</v>
      </c>
      <c r="AH19">
        <f>6.41292722828543*1</f>
        <v>6.4129272282854304</v>
      </c>
      <c r="AI19">
        <f>2.08731656583553*1</f>
        <v>2.0873165658355299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2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14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5.3</v>
      </c>
      <c r="AE20">
        <v>92</v>
      </c>
      <c r="AF20">
        <v>0</v>
      </c>
      <c r="AG20">
        <v>0</v>
      </c>
      <c r="AH20">
        <f>0*1</f>
        <v>0</v>
      </c>
      <c r="AI20">
        <f>0*1</f>
        <v>0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</v>
      </c>
      <c r="AE21">
        <v>93</v>
      </c>
      <c r="AF21">
        <v>0</v>
      </c>
      <c r="AG21">
        <v>0</v>
      </c>
      <c r="AH21">
        <f>0*1</f>
        <v>0</v>
      </c>
      <c r="AI21">
        <f>0*1</f>
        <v>0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1</v>
      </c>
      <c r="AP21">
        <v>3</v>
      </c>
    </row>
    <row r="22" spans="1:42" x14ac:dyDescent="0.2">
      <c r="A22" t="s">
        <v>228</v>
      </c>
      <c r="B22" t="s">
        <v>229</v>
      </c>
      <c r="C22" t="s">
        <v>230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23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13.7</v>
      </c>
      <c r="AE22">
        <v>462</v>
      </c>
      <c r="AF22">
        <v>21.5128205128205</v>
      </c>
      <c r="AG22">
        <v>22.589580329230099</v>
      </c>
      <c r="AH22">
        <f>19.1296193439142*1</f>
        <v>19.1296193439142</v>
      </c>
      <c r="AI22">
        <f>6.38064241385683*1</f>
        <v>6.3806424138568296</v>
      </c>
      <c r="AJ22">
        <v>1</v>
      </c>
      <c r="AK22">
        <v>1</v>
      </c>
      <c r="AL22">
        <v>1</v>
      </c>
      <c r="AN22" t="s">
        <v>15</v>
      </c>
      <c r="AO22">
        <f>SUMPRODUCT(Table1[Selected],Table1[BRE])</f>
        <v>2</v>
      </c>
      <c r="AP22">
        <v>3</v>
      </c>
    </row>
    <row r="23" spans="1:42" hidden="1" x14ac:dyDescent="0.2">
      <c r="A23" t="s">
        <v>90</v>
      </c>
      <c r="B23" t="s">
        <v>91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5.7</v>
      </c>
      <c r="AE23">
        <v>99</v>
      </c>
      <c r="AF23">
        <v>10.15068493150685</v>
      </c>
      <c r="AG23">
        <v>8.1626772094073612</v>
      </c>
      <c r="AH23">
        <f>9.02920821832993*1</f>
        <v>9.0292082183299307</v>
      </c>
      <c r="AI23">
        <f>3.10825076216888*1</f>
        <v>3.10825076216888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4.4000000000000004</v>
      </c>
      <c r="AE24">
        <v>105</v>
      </c>
      <c r="AF24">
        <v>7.0985915492957741</v>
      </c>
      <c r="AG24">
        <v>5.778964955740415</v>
      </c>
      <c r="AH24">
        <f>5.4444615474656*1</f>
        <v>5.4444615474656004</v>
      </c>
      <c r="AI24">
        <f>1.83084472845406*1</f>
        <v>1.8308447284540601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4.5999999999999996</v>
      </c>
      <c r="AE25">
        <v>106</v>
      </c>
      <c r="AF25">
        <v>10.79999999999999</v>
      </c>
      <c r="AG25">
        <v>11.035734087729089</v>
      </c>
      <c r="AH25">
        <f>7.4202600228663*1</f>
        <v>7.4202600228662998</v>
      </c>
      <c r="AI25">
        <f>2.47286750912323*1</f>
        <v>2.4728675091232302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1</v>
      </c>
      <c r="AP25">
        <v>3</v>
      </c>
    </row>
    <row r="26" spans="1:42" hidden="1" x14ac:dyDescent="0.2">
      <c r="A26" t="s">
        <v>96</v>
      </c>
      <c r="B26" t="s">
        <v>97</v>
      </c>
      <c r="C26" t="s">
        <v>97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4.5999999999999996</v>
      </c>
      <c r="AE26">
        <v>124</v>
      </c>
      <c r="AF26">
        <v>7.8611111111111134</v>
      </c>
      <c r="AG26">
        <v>7.4396625827170677</v>
      </c>
      <c r="AH26">
        <f>7.05387501830663*1</f>
        <v>7.0538750183066297</v>
      </c>
      <c r="AI26">
        <f>2.36015100226419*1</f>
        <v>2.3601510022641898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1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4.9000000000000004</v>
      </c>
      <c r="AE27">
        <v>125</v>
      </c>
      <c r="AF27">
        <v>9.4636070436729831</v>
      </c>
      <c r="AG27">
        <v>5.3300866804640066</v>
      </c>
      <c r="AH27">
        <f>10.3800717762052*1</f>
        <v>10.380071776205201</v>
      </c>
      <c r="AI27">
        <f>3.73937904409748*1</f>
        <v>3.7393790440974799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100</v>
      </c>
      <c r="B28" t="s">
        <v>101</v>
      </c>
      <c r="C28" t="s">
        <v>101</v>
      </c>
      <c r="D28" t="s">
        <v>3</v>
      </c>
      <c r="E28">
        <v>1</v>
      </c>
      <c r="F28">
        <v>0</v>
      </c>
      <c r="G28">
        <v>0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127</v>
      </c>
      <c r="AF28">
        <v>0</v>
      </c>
      <c r="AG28">
        <v>0</v>
      </c>
      <c r="AH28">
        <f>0*1</f>
        <v>0</v>
      </c>
      <c r="AI28">
        <f>0*1</f>
        <v>0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102</v>
      </c>
      <c r="B29" t="s">
        <v>103</v>
      </c>
      <c r="C29" t="s">
        <v>103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4.8</v>
      </c>
      <c r="AE29">
        <v>130</v>
      </c>
      <c r="AF29">
        <v>7.6030534351145054</v>
      </c>
      <c r="AG29">
        <v>8.0104067630097049</v>
      </c>
      <c r="AH29">
        <f>4.77724750484045*1</f>
        <v>4.7772475048404504</v>
      </c>
      <c r="AI29">
        <f>1.55242235873277*1</f>
        <v>1.5524223587327699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104</v>
      </c>
      <c r="B30" t="s">
        <v>105</v>
      </c>
      <c r="C30" t="s">
        <v>105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134</v>
      </c>
      <c r="AF30">
        <v>7.1666666666666634</v>
      </c>
      <c r="AG30">
        <v>5.4016091520622762</v>
      </c>
      <c r="AH30">
        <f>6.18395831458959*1</f>
        <v>6.1839583145895904</v>
      </c>
      <c r="AI30">
        <f>2.04181042285594*1</f>
        <v>2.0418104228559399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2</v>
      </c>
      <c r="AP30">
        <v>3</v>
      </c>
    </row>
    <row r="31" spans="1:42" x14ac:dyDescent="0.2">
      <c r="A31" t="s">
        <v>273</v>
      </c>
      <c r="B31" t="s">
        <v>274</v>
      </c>
      <c r="C31" t="s">
        <v>274</v>
      </c>
      <c r="D31" t="s">
        <v>6</v>
      </c>
      <c r="E31">
        <v>0</v>
      </c>
      <c r="F31">
        <v>0</v>
      </c>
      <c r="G31">
        <v>0</v>
      </c>
      <c r="H31">
        <v>1</v>
      </c>
      <c r="I31" t="s">
        <v>26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9.6</v>
      </c>
      <c r="AE31">
        <v>572</v>
      </c>
      <c r="AF31">
        <v>17.42307692307692</v>
      </c>
      <c r="AG31">
        <v>16.986604647087841</v>
      </c>
      <c r="AH31">
        <f>17.3687142683229*1</f>
        <v>17.368714268322901</v>
      </c>
      <c r="AI31">
        <f>5.81608325375791*1</f>
        <v>5.8160832537579097</v>
      </c>
      <c r="AJ31">
        <v>1</v>
      </c>
      <c r="AK31">
        <v>1</v>
      </c>
      <c r="AL31">
        <v>1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108</v>
      </c>
      <c r="B32" t="s">
        <v>109</v>
      </c>
      <c r="C32" t="s">
        <v>109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4.8</v>
      </c>
      <c r="AE32">
        <v>137</v>
      </c>
      <c r="AF32">
        <v>8.7589285714285694</v>
      </c>
      <c r="AG32">
        <v>8.633555550186605</v>
      </c>
      <c r="AH32">
        <f>5.17213327040507*1</f>
        <v>5.1721332704050704</v>
      </c>
      <c r="AI32">
        <f>1.75928821295991*1</f>
        <v>1.7592882129599099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0</v>
      </c>
      <c r="AP32">
        <v>3</v>
      </c>
    </row>
    <row r="33" spans="1:42" hidden="1" x14ac:dyDescent="0.2">
      <c r="A33" t="s">
        <v>110</v>
      </c>
      <c r="B33" t="s">
        <v>111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5.2</v>
      </c>
      <c r="AE33">
        <v>142</v>
      </c>
      <c r="AF33">
        <v>0</v>
      </c>
      <c r="AG33">
        <v>0</v>
      </c>
      <c r="AH33">
        <f>0*1</f>
        <v>0</v>
      </c>
      <c r="AI33">
        <f>0*1</f>
        <v>0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x14ac:dyDescent="0.2">
      <c r="A34" t="s">
        <v>112</v>
      </c>
      <c r="B34" t="s">
        <v>113</v>
      </c>
      <c r="C34" t="s">
        <v>113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6.7</v>
      </c>
      <c r="AE34">
        <v>146</v>
      </c>
      <c r="AF34">
        <v>15.112506886316639</v>
      </c>
      <c r="AG34">
        <v>11.29648168354383</v>
      </c>
      <c r="AH34">
        <f>16.7495130669214*1</f>
        <v>16.749513066921399</v>
      </c>
      <c r="AI34">
        <f>5.72085664035958*1</f>
        <v>5.72085664035958</v>
      </c>
      <c r="AJ34">
        <v>1</v>
      </c>
      <c r="AK34">
        <v>0</v>
      </c>
      <c r="AL34">
        <v>1</v>
      </c>
      <c r="AN34" t="s">
        <v>27</v>
      </c>
      <c r="AO34">
        <f>SUMPRODUCT(Table1[Selected],Table1[NFO])</f>
        <v>2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164</v>
      </c>
      <c r="AF35">
        <v>0</v>
      </c>
      <c r="AG35">
        <v>0</v>
      </c>
      <c r="AH35">
        <f>0*1</f>
        <v>0</v>
      </c>
      <c r="AI35">
        <f>0*1</f>
        <v>0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3</v>
      </c>
      <c r="E36">
        <v>1</v>
      </c>
      <c r="F36">
        <v>0</v>
      </c>
      <c r="G36">
        <v>0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4.5999999999999996</v>
      </c>
      <c r="AE36">
        <v>192</v>
      </c>
      <c r="AF36">
        <v>0</v>
      </c>
      <c r="AG36">
        <v>0</v>
      </c>
      <c r="AH36">
        <f>0*1</f>
        <v>0</v>
      </c>
      <c r="AI36">
        <f>0*1</f>
        <v>0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5.5</v>
      </c>
      <c r="AE37">
        <v>194</v>
      </c>
      <c r="AF37">
        <v>9.0767322446096372</v>
      </c>
      <c r="AG37">
        <v>8.1689995776581252</v>
      </c>
      <c r="AH37">
        <f>6.77416297472906*1</f>
        <v>6.7741629747290597</v>
      </c>
      <c r="AI37">
        <f>2.07812425207482*1</f>
        <v>2.07812425207482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120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200</v>
      </c>
      <c r="AF38">
        <v>0</v>
      </c>
      <c r="AG38">
        <v>0</v>
      </c>
      <c r="AH38">
        <f>0*1</f>
        <v>0</v>
      </c>
      <c r="AI38">
        <f>0*1</f>
        <v>0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124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4.9000000000000004</v>
      </c>
      <c r="AE39">
        <v>219</v>
      </c>
      <c r="AF39">
        <v>7.2213611871480623</v>
      </c>
      <c r="AG39">
        <v>7.5969119918111083</v>
      </c>
      <c r="AH39">
        <f>6.76887551937691*1</f>
        <v>6.7688755193769099</v>
      </c>
      <c r="AI39">
        <f>1.8473846336784*1</f>
        <v>1.8473846336783999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126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4.4000000000000004</v>
      </c>
      <c r="AE40">
        <v>223</v>
      </c>
      <c r="AF40">
        <v>0</v>
      </c>
      <c r="AG40">
        <v>0</v>
      </c>
      <c r="AH40">
        <f>0*1</f>
        <v>0</v>
      </c>
      <c r="AI40">
        <f>0*1</f>
        <v>0</v>
      </c>
      <c r="AJ40">
        <v>1</v>
      </c>
      <c r="AK40">
        <v>0</v>
      </c>
      <c r="AL40">
        <v>0</v>
      </c>
    </row>
    <row r="41" spans="1:42" x14ac:dyDescent="0.2">
      <c r="A41" t="s">
        <v>157</v>
      </c>
      <c r="B41" t="s">
        <v>158</v>
      </c>
      <c r="C41" t="s">
        <v>158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7.6</v>
      </c>
      <c r="AE41">
        <v>277</v>
      </c>
      <c r="AF41">
        <v>16.435840381100402</v>
      </c>
      <c r="AG41">
        <v>9.2897658079883669</v>
      </c>
      <c r="AH41">
        <f>15.2195913808102*1</f>
        <v>15.219591380810201</v>
      </c>
      <c r="AI41">
        <f>5.03781269090585*1</f>
        <v>5.0378126909058496</v>
      </c>
      <c r="AJ41">
        <v>1</v>
      </c>
      <c r="AK41">
        <v>1</v>
      </c>
      <c r="AL41">
        <v>1</v>
      </c>
    </row>
    <row r="42" spans="1:42" hidden="1" x14ac:dyDescent="0.2">
      <c r="A42" t="s">
        <v>130</v>
      </c>
      <c r="B42" t="s">
        <v>131</v>
      </c>
      <c r="C42" t="s">
        <v>130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4.7</v>
      </c>
      <c r="AE42">
        <v>228</v>
      </c>
      <c r="AF42">
        <v>12.470892128513549</v>
      </c>
      <c r="AG42">
        <v>8.4550678843547242</v>
      </c>
      <c r="AH42">
        <f>8.49387240074692*1</f>
        <v>8.4938724007469197</v>
      </c>
      <c r="AI42">
        <f>3.0751230173315*1</f>
        <v>3.0751230173314998</v>
      </c>
      <c r="AJ42">
        <v>1</v>
      </c>
      <c r="AK42">
        <v>0</v>
      </c>
      <c r="AL42">
        <v>0</v>
      </c>
    </row>
    <row r="43" spans="1:42" hidden="1" x14ac:dyDescent="0.2">
      <c r="A43" t="s">
        <v>132</v>
      </c>
      <c r="B43" t="s">
        <v>133</v>
      </c>
      <c r="C43" t="s">
        <v>133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231</v>
      </c>
      <c r="AF43">
        <v>0</v>
      </c>
      <c r="AG43">
        <v>0</v>
      </c>
      <c r="AH43">
        <f>0*1</f>
        <v>0</v>
      </c>
      <c r="AI43">
        <f>0*1</f>
        <v>0</v>
      </c>
      <c r="AJ43">
        <v>1</v>
      </c>
      <c r="AK43">
        <v>0</v>
      </c>
      <c r="AL43">
        <v>0</v>
      </c>
    </row>
    <row r="44" spans="1:42" hidden="1" x14ac:dyDescent="0.2">
      <c r="A44" t="s">
        <v>134</v>
      </c>
      <c r="B44" t="s">
        <v>135</v>
      </c>
      <c r="C44" t="s">
        <v>135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</v>
      </c>
      <c r="AE44">
        <v>237</v>
      </c>
      <c r="AF44">
        <v>0</v>
      </c>
      <c r="AG44">
        <v>0</v>
      </c>
      <c r="AH44">
        <f>0*1</f>
        <v>0</v>
      </c>
      <c r="AI44">
        <f>0*1</f>
        <v>0</v>
      </c>
      <c r="AJ44">
        <v>1</v>
      </c>
      <c r="AK44">
        <v>0</v>
      </c>
      <c r="AL44">
        <v>0</v>
      </c>
    </row>
    <row r="45" spans="1:42" hidden="1" x14ac:dyDescent="0.2">
      <c r="A45" t="s">
        <v>136</v>
      </c>
      <c r="B45" t="s">
        <v>137</v>
      </c>
      <c r="C45" t="s">
        <v>138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7.7</v>
      </c>
      <c r="AE45">
        <v>240</v>
      </c>
      <c r="AF45">
        <v>0</v>
      </c>
      <c r="AG45">
        <v>0</v>
      </c>
      <c r="AH45">
        <f>0*1</f>
        <v>0</v>
      </c>
      <c r="AI45">
        <f>0*1</f>
        <v>0</v>
      </c>
      <c r="AJ45">
        <v>1</v>
      </c>
      <c r="AK45">
        <v>0</v>
      </c>
      <c r="AL45">
        <v>0</v>
      </c>
    </row>
    <row r="46" spans="1:42" hidden="1" x14ac:dyDescent="0.2">
      <c r="A46" t="s">
        <v>139</v>
      </c>
      <c r="B46" t="s">
        <v>140</v>
      </c>
      <c r="C46" t="s">
        <v>140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10.5</v>
      </c>
      <c r="AE46">
        <v>242</v>
      </c>
      <c r="AF46">
        <v>13.733519573610691</v>
      </c>
      <c r="AG46">
        <v>29.947283661153591</v>
      </c>
      <c r="AH46">
        <f>6.73080928229644*1</f>
        <v>6.7308092822964403</v>
      </c>
      <c r="AI46">
        <f>2.27243263688118*1</f>
        <v>2.27243263688118</v>
      </c>
      <c r="AJ46">
        <v>1</v>
      </c>
      <c r="AK46">
        <v>0</v>
      </c>
      <c r="AL46">
        <v>0</v>
      </c>
    </row>
    <row r="47" spans="1:42" hidden="1" x14ac:dyDescent="0.2">
      <c r="A47" t="s">
        <v>141</v>
      </c>
      <c r="B47" t="s">
        <v>142</v>
      </c>
      <c r="C47" t="s">
        <v>142</v>
      </c>
      <c r="D47" t="s">
        <v>3</v>
      </c>
      <c r="E47">
        <v>1</v>
      </c>
      <c r="F47">
        <v>0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</v>
      </c>
      <c r="AE47">
        <v>245</v>
      </c>
      <c r="AF47">
        <v>10.785714285714279</v>
      </c>
      <c r="AG47">
        <v>8.9648584610584727</v>
      </c>
      <c r="AH47">
        <f>6.42415604967288*1</f>
        <v>6.42415604967288</v>
      </c>
      <c r="AI47">
        <f>2.15898527789056*1</f>
        <v>2.1589852778905598</v>
      </c>
      <c r="AJ47">
        <v>1</v>
      </c>
      <c r="AK47">
        <v>0</v>
      </c>
      <c r="AL47">
        <v>0</v>
      </c>
    </row>
    <row r="48" spans="1:42" hidden="1" x14ac:dyDescent="0.2">
      <c r="A48" t="s">
        <v>143</v>
      </c>
      <c r="B48" t="s">
        <v>144</v>
      </c>
      <c r="C48" t="s">
        <v>144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6.2</v>
      </c>
      <c r="AE48">
        <v>248</v>
      </c>
      <c r="AF48">
        <v>7.1110031151039506</v>
      </c>
      <c r="AG48">
        <v>11.56292923378968</v>
      </c>
      <c r="AH48">
        <f>5.26924796807702*1</f>
        <v>5.2692479680770203</v>
      </c>
      <c r="AI48">
        <f>1.74352377976103*1</f>
        <v>1.7435237797610299</v>
      </c>
      <c r="AJ48">
        <v>1</v>
      </c>
      <c r="AK48">
        <v>0</v>
      </c>
      <c r="AL48">
        <v>0</v>
      </c>
    </row>
    <row r="49" spans="1:38" hidden="1" x14ac:dyDescent="0.2">
      <c r="A49" t="s">
        <v>145</v>
      </c>
      <c r="B49" t="s">
        <v>146</v>
      </c>
      <c r="C49" t="s">
        <v>147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6.1</v>
      </c>
      <c r="AE49">
        <v>249</v>
      </c>
      <c r="AF49">
        <v>10.840126991846439</v>
      </c>
      <c r="AG49">
        <v>9.1964847025730148</v>
      </c>
      <c r="AH49">
        <f>7.54079474993012*1</f>
        <v>7.5407947499301198</v>
      </c>
      <c r="AI49">
        <f>2.53785612512143*1</f>
        <v>2.5378561251214302</v>
      </c>
      <c r="AJ49">
        <v>1</v>
      </c>
      <c r="AK49">
        <v>0</v>
      </c>
      <c r="AL49">
        <v>0</v>
      </c>
    </row>
    <row r="50" spans="1:38" hidden="1" x14ac:dyDescent="0.2">
      <c r="A50" t="s">
        <v>148</v>
      </c>
      <c r="B50" t="s">
        <v>149</v>
      </c>
      <c r="C50" t="s">
        <v>149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6.9</v>
      </c>
      <c r="AE50">
        <v>270</v>
      </c>
      <c r="AF50">
        <v>11.9776119402985</v>
      </c>
      <c r="AG50">
        <v>13.3059233101143</v>
      </c>
      <c r="AH50">
        <f>10.5854297971905*1</f>
        <v>10.5854297971905</v>
      </c>
      <c r="AI50">
        <f>3.57933043082408*1</f>
        <v>3.5793304308240801</v>
      </c>
      <c r="AJ50">
        <v>1</v>
      </c>
      <c r="AK50">
        <v>0</v>
      </c>
      <c r="AL50">
        <v>0</v>
      </c>
    </row>
    <row r="51" spans="1:38" hidden="1" x14ac:dyDescent="0.2">
      <c r="A51" t="s">
        <v>150</v>
      </c>
      <c r="B51" t="s">
        <v>151</v>
      </c>
      <c r="C51" t="s">
        <v>151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4.5999999999999996</v>
      </c>
      <c r="AE51">
        <v>272</v>
      </c>
      <c r="AF51">
        <v>12.43461608920197</v>
      </c>
      <c r="AG51">
        <v>12.62460350392741</v>
      </c>
      <c r="AH51">
        <f>7.37854835403135*1</f>
        <v>7.3785483540313503</v>
      </c>
      <c r="AI51">
        <f>2.41354134960968*1</f>
        <v>2.4135413496096798</v>
      </c>
      <c r="AJ51">
        <v>1</v>
      </c>
      <c r="AK51">
        <v>0</v>
      </c>
      <c r="AL51">
        <v>0</v>
      </c>
    </row>
    <row r="52" spans="1:38" hidden="1" x14ac:dyDescent="0.2">
      <c r="A52" t="s">
        <v>152</v>
      </c>
      <c r="B52" t="s">
        <v>153</v>
      </c>
      <c r="C52" t="s">
        <v>153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4.9000000000000004</v>
      </c>
      <c r="AE52">
        <v>274</v>
      </c>
      <c r="AF52">
        <v>6.3227848101265813</v>
      </c>
      <c r="AG52">
        <v>5.8937904198335689</v>
      </c>
      <c r="AH52">
        <f>4.98144791444245*1</f>
        <v>4.9814479144424499</v>
      </c>
      <c r="AI52">
        <f>1.67719493742449*1</f>
        <v>1.6771949374244901</v>
      </c>
      <c r="AJ52">
        <v>1</v>
      </c>
      <c r="AK52">
        <v>0</v>
      </c>
      <c r="AL52">
        <v>0</v>
      </c>
    </row>
    <row r="53" spans="1:38" hidden="1" x14ac:dyDescent="0.2">
      <c r="A53" t="s">
        <v>154</v>
      </c>
      <c r="B53" t="s">
        <v>155</v>
      </c>
      <c r="C53" t="s">
        <v>156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276</v>
      </c>
      <c r="AF53">
        <v>7.0549450549450539</v>
      </c>
      <c r="AG53">
        <v>7.5844116476664416</v>
      </c>
      <c r="AH53">
        <f>3.3909039667954*1</f>
        <v>3.3909039667954</v>
      </c>
      <c r="AI53">
        <f>1.10890784054169*1</f>
        <v>1.1089078405416899</v>
      </c>
      <c r="AJ53">
        <v>1</v>
      </c>
      <c r="AK53">
        <v>0</v>
      </c>
      <c r="AL53">
        <v>0</v>
      </c>
    </row>
    <row r="54" spans="1:38" x14ac:dyDescent="0.2">
      <c r="A54" t="s">
        <v>270</v>
      </c>
      <c r="B54" t="s">
        <v>296</v>
      </c>
      <c r="C54" t="s">
        <v>296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27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5.5</v>
      </c>
      <c r="AE54">
        <v>608</v>
      </c>
      <c r="AF54">
        <v>16.932102599872142</v>
      </c>
      <c r="AG54">
        <v>6.2718942307762866</v>
      </c>
      <c r="AH54">
        <f>16.4184453811197*1</f>
        <v>16.4184453811197</v>
      </c>
      <c r="AI54">
        <f>4.88478778995049*1</f>
        <v>4.8847877899504901</v>
      </c>
      <c r="AJ54">
        <v>1</v>
      </c>
      <c r="AK54">
        <v>1</v>
      </c>
      <c r="AL54">
        <v>1</v>
      </c>
    </row>
    <row r="55" spans="1:38" hidden="1" x14ac:dyDescent="0.2">
      <c r="A55" t="s">
        <v>159</v>
      </c>
      <c r="B55" t="s">
        <v>160</v>
      </c>
      <c r="C55" t="s">
        <v>160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4.8</v>
      </c>
      <c r="AE55">
        <v>280</v>
      </c>
      <c r="AF55">
        <v>9.0189873417721529</v>
      </c>
      <c r="AG55">
        <v>9.1257442185466591</v>
      </c>
      <c r="AH55">
        <f>7.63377408748567*1</f>
        <v>7.6337740874856701</v>
      </c>
      <c r="AI55">
        <f>2.54412375674786*1</f>
        <v>2.5441237567478598</v>
      </c>
      <c r="AJ55">
        <v>1</v>
      </c>
      <c r="AK55">
        <v>0</v>
      </c>
      <c r="AL55">
        <v>0</v>
      </c>
    </row>
    <row r="56" spans="1:38" hidden="1" x14ac:dyDescent="0.2">
      <c r="A56" t="s">
        <v>161</v>
      </c>
      <c r="B56" t="s">
        <v>162</v>
      </c>
      <c r="C56" t="s">
        <v>162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5.2</v>
      </c>
      <c r="AE56">
        <v>281</v>
      </c>
      <c r="AF56">
        <v>0</v>
      </c>
      <c r="AG56">
        <v>0</v>
      </c>
      <c r="AH56">
        <f>0*1</f>
        <v>0</v>
      </c>
      <c r="AI56">
        <f>0*1</f>
        <v>0</v>
      </c>
      <c r="AJ56">
        <v>1</v>
      </c>
      <c r="AK56">
        <v>0</v>
      </c>
      <c r="AL56">
        <v>0</v>
      </c>
    </row>
    <row r="57" spans="1:38" hidden="1" x14ac:dyDescent="0.2">
      <c r="A57" t="s">
        <v>163</v>
      </c>
      <c r="B57" t="s">
        <v>164</v>
      </c>
      <c r="C57" t="s">
        <v>165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5.7</v>
      </c>
      <c r="AE57">
        <v>288</v>
      </c>
      <c r="AF57">
        <v>0</v>
      </c>
      <c r="AG57">
        <v>0</v>
      </c>
      <c r="AH57">
        <f>0*1</f>
        <v>0</v>
      </c>
      <c r="AI57">
        <f>0*1</f>
        <v>0</v>
      </c>
      <c r="AJ57">
        <v>1</v>
      </c>
      <c r="AK57">
        <v>0</v>
      </c>
      <c r="AL57">
        <v>0</v>
      </c>
    </row>
    <row r="58" spans="1:38" hidden="1" x14ac:dyDescent="0.2">
      <c r="A58" t="s">
        <v>166</v>
      </c>
      <c r="B58" t="s">
        <v>167</v>
      </c>
      <c r="C58" t="s">
        <v>168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5.0999999999999996</v>
      </c>
      <c r="AE58">
        <v>299</v>
      </c>
      <c r="AF58">
        <v>8.7852995701706718</v>
      </c>
      <c r="AG58">
        <v>9.6416406427760677</v>
      </c>
      <c r="AH58">
        <f>5.23601090138735*1</f>
        <v>5.2360109013873499</v>
      </c>
      <c r="AI58">
        <f>1.8875904211963*1</f>
        <v>1.8875904211962999</v>
      </c>
      <c r="AJ58">
        <v>1</v>
      </c>
      <c r="AK58">
        <v>0</v>
      </c>
      <c r="AL58">
        <v>0</v>
      </c>
    </row>
    <row r="59" spans="1:38" hidden="1" x14ac:dyDescent="0.2">
      <c r="A59" t="s">
        <v>169</v>
      </c>
      <c r="B59" t="s">
        <v>170</v>
      </c>
      <c r="C59" t="s">
        <v>170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4.8</v>
      </c>
      <c r="AE59">
        <v>301</v>
      </c>
      <c r="AF59">
        <v>0</v>
      </c>
      <c r="AG59">
        <v>0</v>
      </c>
      <c r="AH59">
        <f>0*1</f>
        <v>0</v>
      </c>
      <c r="AI59">
        <f>0*1</f>
        <v>0</v>
      </c>
      <c r="AJ59">
        <v>1</v>
      </c>
      <c r="AK59">
        <v>0</v>
      </c>
      <c r="AL59">
        <v>0</v>
      </c>
    </row>
    <row r="60" spans="1:38" hidden="1" x14ac:dyDescent="0.2">
      <c r="A60" t="s">
        <v>171</v>
      </c>
      <c r="B60" t="s">
        <v>172</v>
      </c>
      <c r="C60" t="s">
        <v>173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4.8</v>
      </c>
      <c r="AE60">
        <v>304</v>
      </c>
      <c r="AF60">
        <v>6.9750000000000032</v>
      </c>
      <c r="AG60">
        <v>6.364985470813914</v>
      </c>
      <c r="AH60">
        <f>6.03844918492507*1</f>
        <v>6.0384491849250699</v>
      </c>
      <c r="AI60">
        <f>2.00733299872902*1</f>
        <v>2.0073329987290198</v>
      </c>
      <c r="AJ60">
        <v>1</v>
      </c>
      <c r="AK60">
        <v>0</v>
      </c>
      <c r="AL60">
        <v>0</v>
      </c>
    </row>
    <row r="61" spans="1:38" hidden="1" x14ac:dyDescent="0.2">
      <c r="A61" t="s">
        <v>174</v>
      </c>
      <c r="B61" t="s">
        <v>175</v>
      </c>
      <c r="C61" t="s">
        <v>175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5.2</v>
      </c>
      <c r="AE61">
        <v>306</v>
      </c>
      <c r="AF61">
        <v>10.68152866242038</v>
      </c>
      <c r="AG61">
        <v>9.2201641368905403</v>
      </c>
      <c r="AH61">
        <f>4.00731389905242*1</f>
        <v>4.00731389905242</v>
      </c>
      <c r="AI61">
        <f>1.32987165818846*1</f>
        <v>1.32987165818846</v>
      </c>
      <c r="AJ61">
        <v>1</v>
      </c>
      <c r="AK61">
        <v>0</v>
      </c>
      <c r="AL61">
        <v>0</v>
      </c>
    </row>
    <row r="62" spans="1:38" hidden="1" x14ac:dyDescent="0.2">
      <c r="A62" t="s">
        <v>176</v>
      </c>
      <c r="B62" t="s">
        <v>177</v>
      </c>
      <c r="C62" t="s">
        <v>177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4.3</v>
      </c>
      <c r="AE62">
        <v>313</v>
      </c>
      <c r="AF62">
        <v>7.8428637962322734</v>
      </c>
      <c r="AG62">
        <v>8.6001891791642802</v>
      </c>
      <c r="AH62">
        <f>5.11486231892886*1</f>
        <v>5.1148623189288598</v>
      </c>
      <c r="AI62">
        <f>1.54933929515663*1</f>
        <v>1.54933929515663</v>
      </c>
      <c r="AJ62">
        <v>1</v>
      </c>
      <c r="AK62">
        <v>0</v>
      </c>
      <c r="AL62">
        <v>0</v>
      </c>
    </row>
    <row r="63" spans="1:38" x14ac:dyDescent="0.2">
      <c r="A63" t="s">
        <v>302</v>
      </c>
      <c r="B63" t="s">
        <v>303</v>
      </c>
      <c r="C63" t="s">
        <v>304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27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4.5</v>
      </c>
      <c r="AE63">
        <v>613</v>
      </c>
      <c r="AF63">
        <v>10.95579614680311</v>
      </c>
      <c r="AG63">
        <v>3.984467216009385</v>
      </c>
      <c r="AH63">
        <f>9.49576880215102*1</f>
        <v>9.4957688021510194</v>
      </c>
      <c r="AI63">
        <f>3.09675986792224*1</f>
        <v>3.0967598679222399</v>
      </c>
      <c r="AJ63">
        <v>1</v>
      </c>
      <c r="AK63">
        <v>1</v>
      </c>
      <c r="AL63">
        <v>1</v>
      </c>
    </row>
    <row r="64" spans="1:38" hidden="1" x14ac:dyDescent="0.2">
      <c r="A64" t="s">
        <v>180</v>
      </c>
      <c r="B64" t="s">
        <v>181</v>
      </c>
      <c r="C64" t="s">
        <v>181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4.8</v>
      </c>
      <c r="AE64">
        <v>317</v>
      </c>
      <c r="AF64">
        <v>10.00156676339793</v>
      </c>
      <c r="AG64">
        <v>8.5234657164709624</v>
      </c>
      <c r="AH64">
        <f>5.6057100707508*0</f>
        <v>0</v>
      </c>
      <c r="AI64">
        <f>1.89642328099234*0</f>
        <v>0</v>
      </c>
      <c r="AJ64">
        <v>0</v>
      </c>
      <c r="AK64">
        <v>0</v>
      </c>
      <c r="AL64">
        <v>0</v>
      </c>
    </row>
    <row r="65" spans="1:38" hidden="1" x14ac:dyDescent="0.2">
      <c r="A65" t="s">
        <v>182</v>
      </c>
      <c r="B65" t="s">
        <v>183</v>
      </c>
      <c r="C65" t="s">
        <v>183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4.2</v>
      </c>
      <c r="AE65">
        <v>319</v>
      </c>
      <c r="AF65">
        <v>7.5405405405405439</v>
      </c>
      <c r="AG65">
        <v>6.2110386928843822</v>
      </c>
      <c r="AH65">
        <f>5.69967562178606*1</f>
        <v>5.69967562178606</v>
      </c>
      <c r="AI65">
        <f>1.90226936489451*1</f>
        <v>1.9022693648945099</v>
      </c>
      <c r="AJ65">
        <v>1</v>
      </c>
      <c r="AK65">
        <v>0</v>
      </c>
      <c r="AL65">
        <v>0</v>
      </c>
    </row>
    <row r="66" spans="1:38" hidden="1" x14ac:dyDescent="0.2">
      <c r="A66" t="s">
        <v>184</v>
      </c>
      <c r="B66" t="s">
        <v>185</v>
      </c>
      <c r="C66" t="s">
        <v>185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20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5.0999999999999996</v>
      </c>
      <c r="AE66">
        <v>334</v>
      </c>
      <c r="AF66">
        <v>9.5142857142857089</v>
      </c>
      <c r="AG66">
        <v>9.8824912816724826</v>
      </c>
      <c r="AH66">
        <f>4.0681780782462*1</f>
        <v>4.0681780782462003</v>
      </c>
      <c r="AI66">
        <f>1.26428262172188*1</f>
        <v>1.2642826217218801</v>
      </c>
      <c r="AJ66">
        <v>1</v>
      </c>
      <c r="AK66">
        <v>0</v>
      </c>
      <c r="AL66">
        <v>0</v>
      </c>
    </row>
    <row r="67" spans="1:38" hidden="1" x14ac:dyDescent="0.2">
      <c r="A67" t="s">
        <v>186</v>
      </c>
      <c r="B67" t="s">
        <v>187</v>
      </c>
      <c r="C67" t="s">
        <v>187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20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4.2</v>
      </c>
      <c r="AE67">
        <v>335</v>
      </c>
      <c r="AF67">
        <v>7.5907460916163192</v>
      </c>
      <c r="AG67">
        <v>9.1773464375883673</v>
      </c>
      <c r="AH67">
        <f>3.75957261939356*1</f>
        <v>3.7595726193935599</v>
      </c>
      <c r="AI67">
        <f>1.30444109634912*1</f>
        <v>1.30444109634912</v>
      </c>
      <c r="AJ67">
        <v>1</v>
      </c>
      <c r="AK67">
        <v>0</v>
      </c>
      <c r="AL67">
        <v>0</v>
      </c>
    </row>
    <row r="68" spans="1:38" hidden="1" x14ac:dyDescent="0.2">
      <c r="A68" t="s">
        <v>188</v>
      </c>
      <c r="B68" t="s">
        <v>189</v>
      </c>
      <c r="C68" t="s">
        <v>188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4.9000000000000004</v>
      </c>
      <c r="AE68">
        <v>337</v>
      </c>
      <c r="AF68">
        <v>9.8877551020408134</v>
      </c>
      <c r="AG68">
        <v>8.3293675204840536</v>
      </c>
      <c r="AH68">
        <f>5.46975737334254*1</f>
        <v>5.4697573733425404</v>
      </c>
      <c r="AI68">
        <f>1.74958319212516*1</f>
        <v>1.7495831921251599</v>
      </c>
      <c r="AJ68">
        <v>1</v>
      </c>
      <c r="AK68">
        <v>0</v>
      </c>
      <c r="AL68">
        <v>0</v>
      </c>
    </row>
    <row r="69" spans="1:38" hidden="1" x14ac:dyDescent="0.2">
      <c r="A69" t="s">
        <v>190</v>
      </c>
      <c r="B69" t="s">
        <v>191</v>
      </c>
      <c r="C69" t="s">
        <v>191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5.6</v>
      </c>
      <c r="AE69">
        <v>344</v>
      </c>
      <c r="AF69">
        <v>11.82573011330714</v>
      </c>
      <c r="AG69">
        <v>8.3310789865111303</v>
      </c>
      <c r="AH69">
        <f>11.475470579618*1</f>
        <v>11.475470579617999</v>
      </c>
      <c r="AI69">
        <f>3.82120220353564*1</f>
        <v>3.8212022035356399</v>
      </c>
      <c r="AJ69">
        <v>1</v>
      </c>
      <c r="AK69">
        <v>0</v>
      </c>
      <c r="AL69">
        <v>0</v>
      </c>
    </row>
    <row r="70" spans="1:38" hidden="1" x14ac:dyDescent="0.2">
      <c r="A70" t="s">
        <v>192</v>
      </c>
      <c r="B70" t="s">
        <v>193</v>
      </c>
      <c r="C70" t="s">
        <v>193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</v>
      </c>
      <c r="AE70">
        <v>345</v>
      </c>
      <c r="AF70">
        <v>10.772972194025391</v>
      </c>
      <c r="AG70">
        <v>11.113001069945771</v>
      </c>
      <c r="AH70">
        <f>5.78291614010906*1</f>
        <v>5.7829161401090596</v>
      </c>
      <c r="AI70">
        <f>1.98283810917452*1</f>
        <v>1.98283810917452</v>
      </c>
      <c r="AJ70">
        <v>1</v>
      </c>
      <c r="AK70">
        <v>0</v>
      </c>
      <c r="AL70">
        <v>0</v>
      </c>
    </row>
    <row r="71" spans="1:38" hidden="1" x14ac:dyDescent="0.2">
      <c r="A71" t="s">
        <v>194</v>
      </c>
      <c r="B71" t="s">
        <v>195</v>
      </c>
      <c r="C71" t="s">
        <v>195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346</v>
      </c>
      <c r="AF71">
        <v>0</v>
      </c>
      <c r="AG71">
        <v>0</v>
      </c>
      <c r="AH71">
        <f>0*1</f>
        <v>0</v>
      </c>
      <c r="AI71">
        <f>0*1</f>
        <v>0</v>
      </c>
      <c r="AJ71">
        <v>1</v>
      </c>
      <c r="AK71">
        <v>0</v>
      </c>
      <c r="AL71">
        <v>0</v>
      </c>
    </row>
    <row r="72" spans="1:38" hidden="1" x14ac:dyDescent="0.2">
      <c r="A72" t="s">
        <v>196</v>
      </c>
      <c r="B72" t="s">
        <v>197</v>
      </c>
      <c r="C72" t="s">
        <v>198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348</v>
      </c>
      <c r="AF72">
        <v>0</v>
      </c>
      <c r="AG72">
        <v>0</v>
      </c>
      <c r="AH72">
        <f>0*1</f>
        <v>0</v>
      </c>
      <c r="AI72">
        <f>0*1</f>
        <v>0</v>
      </c>
      <c r="AJ72">
        <v>1</v>
      </c>
      <c r="AK72">
        <v>0</v>
      </c>
      <c r="AL72">
        <v>0</v>
      </c>
    </row>
    <row r="73" spans="1:38" hidden="1" x14ac:dyDescent="0.2">
      <c r="A73" t="s">
        <v>199</v>
      </c>
      <c r="B73" t="s">
        <v>200</v>
      </c>
      <c r="C73" t="s">
        <v>199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349</v>
      </c>
      <c r="AF73">
        <v>10.8309273698154</v>
      </c>
      <c r="AG73">
        <v>11.68402684984332</v>
      </c>
      <c r="AH73">
        <f>7.86132890493816*1</f>
        <v>7.8613289049381603</v>
      </c>
      <c r="AI73">
        <f>2.53395944746312*1</f>
        <v>2.5339594474631202</v>
      </c>
      <c r="AJ73">
        <v>1</v>
      </c>
      <c r="AK73">
        <v>0</v>
      </c>
      <c r="AL73">
        <v>0</v>
      </c>
    </row>
    <row r="74" spans="1:38" hidden="1" x14ac:dyDescent="0.2">
      <c r="A74" t="s">
        <v>201</v>
      </c>
      <c r="B74" t="s">
        <v>202</v>
      </c>
      <c r="C74" t="s">
        <v>202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352</v>
      </c>
      <c r="AF74">
        <v>8.0538461538461483</v>
      </c>
      <c r="AG74">
        <v>7.7406745703982782</v>
      </c>
      <c r="AH74">
        <f>6.80513043624589*1</f>
        <v>6.8051304362458902</v>
      </c>
      <c r="AI74">
        <f>2.27620055744679*1</f>
        <v>2.2762005574467898</v>
      </c>
      <c r="AJ74">
        <v>1</v>
      </c>
      <c r="AK74">
        <v>0</v>
      </c>
      <c r="AL74">
        <v>0</v>
      </c>
    </row>
    <row r="75" spans="1:38" hidden="1" x14ac:dyDescent="0.2">
      <c r="A75" t="s">
        <v>203</v>
      </c>
      <c r="B75" t="s">
        <v>204</v>
      </c>
      <c r="C75" t="s">
        <v>204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</v>
      </c>
      <c r="AE75">
        <v>361</v>
      </c>
      <c r="AF75">
        <v>6.2666666666666666</v>
      </c>
      <c r="AG75">
        <v>7.077102295062037</v>
      </c>
      <c r="AH75">
        <f>2.9668572420484*1</f>
        <v>2.9668572420484001</v>
      </c>
      <c r="AI75">
        <f>0.979870504426002*1</f>
        <v>0.97987050442600199</v>
      </c>
      <c r="AJ75">
        <v>1</v>
      </c>
      <c r="AK75">
        <v>0</v>
      </c>
      <c r="AL75">
        <v>0</v>
      </c>
    </row>
    <row r="76" spans="1:38" hidden="1" x14ac:dyDescent="0.2">
      <c r="A76" t="s">
        <v>205</v>
      </c>
      <c r="B76" t="s">
        <v>206</v>
      </c>
      <c r="C76" t="s">
        <v>206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3.9</v>
      </c>
      <c r="AE76">
        <v>397</v>
      </c>
      <c r="AF76">
        <v>4.8876404494382006</v>
      </c>
      <c r="AG76">
        <v>4.6429082540348974</v>
      </c>
      <c r="AH76">
        <f>3.33732214673065*1</f>
        <v>3.3373221467306502</v>
      </c>
      <c r="AI76">
        <f>1.15592836784456*1</f>
        <v>1.15592836784456</v>
      </c>
      <c r="AJ76">
        <v>1</v>
      </c>
      <c r="AK76">
        <v>0</v>
      </c>
      <c r="AL76">
        <v>0</v>
      </c>
    </row>
    <row r="77" spans="1:38" hidden="1" x14ac:dyDescent="0.2">
      <c r="A77" t="s">
        <v>207</v>
      </c>
      <c r="B77" t="s">
        <v>208</v>
      </c>
      <c r="C77" t="s">
        <v>208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405</v>
      </c>
      <c r="AF77">
        <v>0</v>
      </c>
      <c r="AG77">
        <v>0</v>
      </c>
      <c r="AH77">
        <f>0*1</f>
        <v>0</v>
      </c>
      <c r="AI77">
        <f>0*1</f>
        <v>0</v>
      </c>
      <c r="AJ77">
        <v>1</v>
      </c>
      <c r="AK77">
        <v>0</v>
      </c>
      <c r="AL77">
        <v>0</v>
      </c>
    </row>
    <row r="78" spans="1:38" hidden="1" x14ac:dyDescent="0.2">
      <c r="A78" t="s">
        <v>178</v>
      </c>
      <c r="B78" t="s">
        <v>209</v>
      </c>
      <c r="C78" t="s">
        <v>210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5.0999999999999996</v>
      </c>
      <c r="AE78">
        <v>406</v>
      </c>
      <c r="AF78">
        <v>8.302325581395344</v>
      </c>
      <c r="AG78">
        <v>8.3564507856899084</v>
      </c>
      <c r="AH78">
        <f>4.8457459963735*1</f>
        <v>4.8457459963735001</v>
      </c>
      <c r="AI78">
        <f>1.55933385602051*1</f>
        <v>1.5593338560205099</v>
      </c>
      <c r="AJ78">
        <v>1</v>
      </c>
      <c r="AK78">
        <v>0</v>
      </c>
      <c r="AL78">
        <v>0</v>
      </c>
    </row>
    <row r="79" spans="1:38" hidden="1" x14ac:dyDescent="0.2">
      <c r="A79" t="s">
        <v>211</v>
      </c>
      <c r="B79" t="s">
        <v>212</v>
      </c>
      <c r="C79" t="s">
        <v>213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4.4000000000000004</v>
      </c>
      <c r="AE79">
        <v>408</v>
      </c>
      <c r="AF79">
        <v>4.5835082222708277</v>
      </c>
      <c r="AG79">
        <v>4.1262969897225972</v>
      </c>
      <c r="AH79">
        <f>1.82593102072783*1</f>
        <v>1.8259310207278301</v>
      </c>
      <c r="AI79">
        <f>0.597791474456416*1</f>
        <v>0.59779147445641601</v>
      </c>
      <c r="AJ79">
        <v>1</v>
      </c>
      <c r="AK79">
        <v>0</v>
      </c>
      <c r="AL79">
        <v>0</v>
      </c>
    </row>
    <row r="80" spans="1:38" hidden="1" x14ac:dyDescent="0.2">
      <c r="A80" t="s">
        <v>214</v>
      </c>
      <c r="B80" t="s">
        <v>215</v>
      </c>
      <c r="C80" t="s">
        <v>215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22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3.8</v>
      </c>
      <c r="AE80">
        <v>414</v>
      </c>
      <c r="AF80">
        <v>0</v>
      </c>
      <c r="AG80">
        <v>0</v>
      </c>
      <c r="AH80">
        <f>0*1</f>
        <v>0</v>
      </c>
      <c r="AI80">
        <f>0*1</f>
        <v>0</v>
      </c>
      <c r="AJ80">
        <v>1</v>
      </c>
      <c r="AK80">
        <v>0</v>
      </c>
      <c r="AL80">
        <v>0</v>
      </c>
    </row>
    <row r="81" spans="1:38" hidden="1" x14ac:dyDescent="0.2">
      <c r="A81" t="s">
        <v>180</v>
      </c>
      <c r="B81" t="s">
        <v>85</v>
      </c>
      <c r="C81" t="s">
        <v>85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4.0999999999999996</v>
      </c>
      <c r="AE81">
        <v>418</v>
      </c>
      <c r="AF81">
        <v>9.0786155378995339</v>
      </c>
      <c r="AG81">
        <v>7.975990254772622</v>
      </c>
      <c r="AH81">
        <f>3.64886922723022*1</f>
        <v>3.6488692272302199</v>
      </c>
      <c r="AI81">
        <f>1.36310031915093*1</f>
        <v>1.3631003191509301</v>
      </c>
      <c r="AJ81">
        <v>1</v>
      </c>
      <c r="AK81">
        <v>0</v>
      </c>
      <c r="AL81">
        <v>0</v>
      </c>
    </row>
    <row r="82" spans="1:38" hidden="1" x14ac:dyDescent="0.2">
      <c r="A82" t="s">
        <v>216</v>
      </c>
      <c r="B82" t="s">
        <v>217</v>
      </c>
      <c r="C82" t="s">
        <v>217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5.3</v>
      </c>
      <c r="AE82">
        <v>429</v>
      </c>
      <c r="AF82">
        <v>9.73194064936418</v>
      </c>
      <c r="AG82">
        <v>14.07616950524608</v>
      </c>
      <c r="AH82">
        <f>3.95378669527095*1</f>
        <v>3.9537866952709502</v>
      </c>
      <c r="AI82">
        <f>1.23339935624198*1</f>
        <v>1.23339935624198</v>
      </c>
      <c r="AJ82">
        <v>1</v>
      </c>
      <c r="AK82">
        <v>0</v>
      </c>
      <c r="AL82">
        <v>0</v>
      </c>
    </row>
    <row r="83" spans="1:38" x14ac:dyDescent="0.2">
      <c r="A83" t="s">
        <v>51</v>
      </c>
      <c r="B83" t="s">
        <v>52</v>
      </c>
      <c r="C83" t="s">
        <v>53</v>
      </c>
      <c r="D83" t="s">
        <v>3</v>
      </c>
      <c r="E83">
        <v>1</v>
      </c>
      <c r="F83">
        <v>0</v>
      </c>
      <c r="G83">
        <v>0</v>
      </c>
      <c r="H83">
        <v>0</v>
      </c>
      <c r="I83" t="s">
        <v>12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5.6</v>
      </c>
      <c r="AE83">
        <v>11</v>
      </c>
      <c r="AF83">
        <v>12.46732797943549</v>
      </c>
      <c r="AG83">
        <v>12.88544604735411</v>
      </c>
      <c r="AH83">
        <f>7.86961095436237*1</f>
        <v>7.8696109543623702</v>
      </c>
      <c r="AI83">
        <f>2.86526979492604*1</f>
        <v>2.8652697949260402</v>
      </c>
      <c r="AJ83">
        <v>1</v>
      </c>
      <c r="AK83">
        <v>1</v>
      </c>
      <c r="AL83">
        <v>1</v>
      </c>
    </row>
    <row r="84" spans="1:38" hidden="1" x14ac:dyDescent="0.2">
      <c r="A84" t="s">
        <v>220</v>
      </c>
      <c r="B84" t="s">
        <v>221</v>
      </c>
      <c r="C84" t="s">
        <v>221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7.2</v>
      </c>
      <c r="AE84">
        <v>455</v>
      </c>
      <c r="AF84">
        <v>9.9259259259259309</v>
      </c>
      <c r="AG84">
        <v>8.7497056710456125</v>
      </c>
      <c r="AH84">
        <f>6.61623349782424*1</f>
        <v>6.6162334978242399</v>
      </c>
      <c r="AI84">
        <f>2.25155145459368*1</f>
        <v>2.2515514545936801</v>
      </c>
      <c r="AJ84">
        <v>1</v>
      </c>
      <c r="AK84">
        <v>0</v>
      </c>
      <c r="AL84">
        <v>0</v>
      </c>
    </row>
    <row r="85" spans="1:38" hidden="1" x14ac:dyDescent="0.2">
      <c r="A85" t="s">
        <v>79</v>
      </c>
      <c r="B85" t="s">
        <v>222</v>
      </c>
      <c r="C85" t="s">
        <v>222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</v>
      </c>
      <c r="AE85">
        <v>457</v>
      </c>
      <c r="AF85">
        <v>0</v>
      </c>
      <c r="AG85">
        <v>0</v>
      </c>
      <c r="AH85">
        <f>0*1</f>
        <v>0</v>
      </c>
      <c r="AI85">
        <f>0*1</f>
        <v>0</v>
      </c>
      <c r="AJ85">
        <v>1</v>
      </c>
      <c r="AK85">
        <v>0</v>
      </c>
      <c r="AL85">
        <v>0</v>
      </c>
    </row>
    <row r="86" spans="1:38" hidden="1" x14ac:dyDescent="0.2">
      <c r="A86" t="s">
        <v>223</v>
      </c>
      <c r="B86" t="s">
        <v>224</v>
      </c>
      <c r="C86" t="s">
        <v>224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5.3</v>
      </c>
      <c r="AE86">
        <v>458</v>
      </c>
      <c r="AF86">
        <v>6.8727272727272686</v>
      </c>
      <c r="AG86">
        <v>7.6393369933527877</v>
      </c>
      <c r="AH86">
        <f>4.41780267726237*1</f>
        <v>4.4178026772623697</v>
      </c>
      <c r="AI86">
        <f>1.49166168059621*1</f>
        <v>1.49166168059621</v>
      </c>
      <c r="AJ86">
        <v>1</v>
      </c>
      <c r="AK86">
        <v>0</v>
      </c>
      <c r="AL86">
        <v>0</v>
      </c>
    </row>
    <row r="87" spans="1:38" hidden="1" x14ac:dyDescent="0.2">
      <c r="A87" t="s">
        <v>225</v>
      </c>
      <c r="B87" t="s">
        <v>226</v>
      </c>
      <c r="C87" t="s">
        <v>227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7.6</v>
      </c>
      <c r="AE87">
        <v>461</v>
      </c>
      <c r="AF87">
        <v>12.16666666666667</v>
      </c>
      <c r="AG87">
        <v>10.69343433569475</v>
      </c>
      <c r="AH87">
        <f>12.0305856826223*1</f>
        <v>12.0305856826223</v>
      </c>
      <c r="AI87">
        <f>3.97761861397506*1</f>
        <v>3.9776186139750598</v>
      </c>
      <c r="AJ87">
        <v>1</v>
      </c>
      <c r="AK87">
        <v>0</v>
      </c>
      <c r="AL87">
        <v>0</v>
      </c>
    </row>
    <row r="88" spans="1:38" x14ac:dyDescent="0.2">
      <c r="A88" t="s">
        <v>56</v>
      </c>
      <c r="B88" t="s">
        <v>57</v>
      </c>
      <c r="C88" t="s">
        <v>57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12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6.6</v>
      </c>
      <c r="AE88">
        <v>14</v>
      </c>
      <c r="AF88">
        <v>12.419354838709671</v>
      </c>
      <c r="AG88">
        <v>10.98936123016221</v>
      </c>
      <c r="AH88">
        <f>8.2886329861316*1</f>
        <v>8.2886329861315993</v>
      </c>
      <c r="AI88">
        <f>2.86185489976226*1</f>
        <v>2.8618548997622599</v>
      </c>
      <c r="AJ88">
        <v>1</v>
      </c>
      <c r="AK88">
        <v>1</v>
      </c>
      <c r="AL88">
        <v>1</v>
      </c>
    </row>
    <row r="89" spans="1:38" hidden="1" x14ac:dyDescent="0.2">
      <c r="A89" t="s">
        <v>231</v>
      </c>
      <c r="B89" t="s">
        <v>232</v>
      </c>
      <c r="C89" t="s">
        <v>232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6.2</v>
      </c>
      <c r="AE89">
        <v>463</v>
      </c>
      <c r="AF89">
        <v>9.3000000000000078</v>
      </c>
      <c r="AG89">
        <v>9.3430842784306165</v>
      </c>
      <c r="AH89">
        <f>7.61320087892456*1</f>
        <v>7.6132008789245598</v>
      </c>
      <c r="AI89">
        <f>2.5044803696388*1</f>
        <v>2.5044803696388001</v>
      </c>
      <c r="AJ89">
        <v>1</v>
      </c>
      <c r="AK89">
        <v>0</v>
      </c>
      <c r="AL89">
        <v>0</v>
      </c>
    </row>
    <row r="90" spans="1:38" hidden="1" x14ac:dyDescent="0.2">
      <c r="A90" t="s">
        <v>233</v>
      </c>
      <c r="B90" t="s">
        <v>234</v>
      </c>
      <c r="C90" t="s">
        <v>234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5.8</v>
      </c>
      <c r="AE90">
        <v>469</v>
      </c>
      <c r="AF90">
        <v>8.4342641659659137</v>
      </c>
      <c r="AG90">
        <v>15.30861577655824</v>
      </c>
      <c r="AH90">
        <f>4.86896371543125*1</f>
        <v>4.8689637154312502</v>
      </c>
      <c r="AI90">
        <f>1.69083855807267*1</f>
        <v>1.6908385580726699</v>
      </c>
      <c r="AJ90">
        <v>1</v>
      </c>
      <c r="AK90">
        <v>0</v>
      </c>
      <c r="AL90">
        <v>0</v>
      </c>
    </row>
    <row r="91" spans="1:38" hidden="1" x14ac:dyDescent="0.2">
      <c r="A91" t="s">
        <v>235</v>
      </c>
      <c r="B91" t="s">
        <v>236</v>
      </c>
      <c r="C91" t="s">
        <v>236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6.2</v>
      </c>
      <c r="AE91">
        <v>470</v>
      </c>
      <c r="AF91">
        <v>0</v>
      </c>
      <c r="AG91">
        <v>0</v>
      </c>
      <c r="AH91">
        <f>0*1</f>
        <v>0</v>
      </c>
      <c r="AI91">
        <f>0*1</f>
        <v>0</v>
      </c>
      <c r="AJ91">
        <v>1</v>
      </c>
      <c r="AK91">
        <v>0</v>
      </c>
      <c r="AL91">
        <v>0</v>
      </c>
    </row>
    <row r="92" spans="1:38" hidden="1" x14ac:dyDescent="0.2">
      <c r="A92" t="s">
        <v>237</v>
      </c>
      <c r="B92" t="s">
        <v>238</v>
      </c>
      <c r="C92" t="s">
        <v>237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6.7</v>
      </c>
      <c r="AE92">
        <v>472</v>
      </c>
      <c r="AF92">
        <v>11.275271768284419</v>
      </c>
      <c r="AG92">
        <v>15.93265309329268</v>
      </c>
      <c r="AH92">
        <f>6.13505074791726*1</f>
        <v>6.1350507479172602</v>
      </c>
      <c r="AI92">
        <f>2.27078730531332*1</f>
        <v>2.2707873053133198</v>
      </c>
      <c r="AJ92">
        <v>1</v>
      </c>
      <c r="AK92">
        <v>0</v>
      </c>
      <c r="AL92">
        <v>0</v>
      </c>
    </row>
    <row r="93" spans="1:38" hidden="1" x14ac:dyDescent="0.2">
      <c r="A93" t="s">
        <v>239</v>
      </c>
      <c r="B93" t="s">
        <v>240</v>
      </c>
      <c r="C93" t="s">
        <v>239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6.1</v>
      </c>
      <c r="AE93">
        <v>482</v>
      </c>
      <c r="AF93">
        <v>10.58241758241758</v>
      </c>
      <c r="AG93">
        <v>11.141777342416599</v>
      </c>
      <c r="AH93">
        <f>5.30170705425346*1</f>
        <v>5.3017070542534599</v>
      </c>
      <c r="AI93">
        <f>1.6550345363336*1</f>
        <v>1.6550345363336001</v>
      </c>
      <c r="AJ93">
        <v>1</v>
      </c>
      <c r="AK93">
        <v>0</v>
      </c>
      <c r="AL93">
        <v>0</v>
      </c>
    </row>
    <row r="94" spans="1:38" hidden="1" x14ac:dyDescent="0.2">
      <c r="A94" t="s">
        <v>241</v>
      </c>
      <c r="B94" t="s">
        <v>242</v>
      </c>
      <c r="C94" t="s">
        <v>242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9.1</v>
      </c>
      <c r="AE94">
        <v>488</v>
      </c>
      <c r="AF94">
        <v>14.983558948675549</v>
      </c>
      <c r="AG94">
        <v>12.314821926227729</v>
      </c>
      <c r="AH94">
        <f>9.94743074441119*1</f>
        <v>9.9474307444111894</v>
      </c>
      <c r="AI94">
        <f>3.09706005129516*1</f>
        <v>3.09706005129516</v>
      </c>
      <c r="AJ94">
        <v>1</v>
      </c>
      <c r="AK94">
        <v>0</v>
      </c>
      <c r="AL94">
        <v>0</v>
      </c>
    </row>
    <row r="95" spans="1:38" hidden="1" x14ac:dyDescent="0.2">
      <c r="A95" t="s">
        <v>243</v>
      </c>
      <c r="B95" t="s">
        <v>244</v>
      </c>
      <c r="C95" t="s">
        <v>244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6.4</v>
      </c>
      <c r="AE95">
        <v>490</v>
      </c>
      <c r="AF95">
        <v>0</v>
      </c>
      <c r="AG95">
        <v>0</v>
      </c>
      <c r="AH95">
        <f>0*1</f>
        <v>0</v>
      </c>
      <c r="AI95">
        <f>0*1</f>
        <v>0</v>
      </c>
      <c r="AJ95">
        <v>1</v>
      </c>
      <c r="AK95">
        <v>0</v>
      </c>
      <c r="AL95">
        <v>0</v>
      </c>
    </row>
    <row r="96" spans="1:38" hidden="1" x14ac:dyDescent="0.2">
      <c r="A96" t="s">
        <v>245</v>
      </c>
      <c r="B96" t="s">
        <v>246</v>
      </c>
      <c r="C96" t="s">
        <v>246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14.8</v>
      </c>
      <c r="AE96">
        <v>491</v>
      </c>
      <c r="AF96">
        <v>21.85227272727273</v>
      </c>
      <c r="AG96">
        <v>26.820785873525061</v>
      </c>
      <c r="AH96">
        <f>11.0642332705859*1</f>
        <v>11.0642332705859</v>
      </c>
      <c r="AI96">
        <f>3.52092951475465*1</f>
        <v>3.5209295147546502</v>
      </c>
      <c r="AJ96">
        <v>1</v>
      </c>
      <c r="AK96">
        <v>0</v>
      </c>
      <c r="AL96">
        <v>0</v>
      </c>
    </row>
    <row r="97" spans="1:38" hidden="1" x14ac:dyDescent="0.2">
      <c r="A97" t="s">
        <v>247</v>
      </c>
      <c r="B97" t="s">
        <v>248</v>
      </c>
      <c r="C97" t="s">
        <v>248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5.4</v>
      </c>
      <c r="AE97">
        <v>494</v>
      </c>
      <c r="AF97">
        <v>0</v>
      </c>
      <c r="AG97">
        <v>0</v>
      </c>
      <c r="AH97">
        <f>0*1</f>
        <v>0</v>
      </c>
      <c r="AI97">
        <f>0*1</f>
        <v>0</v>
      </c>
      <c r="AJ97">
        <v>1</v>
      </c>
      <c r="AK97">
        <v>0</v>
      </c>
      <c r="AL97">
        <v>0</v>
      </c>
    </row>
    <row r="98" spans="1:38" hidden="1" x14ac:dyDescent="0.2">
      <c r="A98" t="s">
        <v>249</v>
      </c>
      <c r="B98" t="s">
        <v>81</v>
      </c>
      <c r="C98" t="s">
        <v>81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4.3</v>
      </c>
      <c r="AE98">
        <v>495</v>
      </c>
      <c r="AF98">
        <v>0</v>
      </c>
      <c r="AG98">
        <v>0</v>
      </c>
      <c r="AH98">
        <f>0*1</f>
        <v>0</v>
      </c>
      <c r="AI98">
        <f>0*1</f>
        <v>0</v>
      </c>
      <c r="AJ98">
        <v>1</v>
      </c>
      <c r="AK98">
        <v>0</v>
      </c>
      <c r="AL98">
        <v>0</v>
      </c>
    </row>
    <row r="99" spans="1:38" hidden="1" x14ac:dyDescent="0.2">
      <c r="A99" t="s">
        <v>250</v>
      </c>
      <c r="B99" t="s">
        <v>251</v>
      </c>
      <c r="C99" t="s">
        <v>251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6.3</v>
      </c>
      <c r="AE99">
        <v>505</v>
      </c>
      <c r="AF99">
        <v>10.162867504422721</v>
      </c>
      <c r="AG99">
        <v>12.991004132516229</v>
      </c>
      <c r="AH99">
        <f>5.1600513153634*1</f>
        <v>5.1600513153633996</v>
      </c>
      <c r="AI99">
        <f>1.76944362721026*1</f>
        <v>1.7694436272102601</v>
      </c>
      <c r="AJ99">
        <v>1</v>
      </c>
      <c r="AK99">
        <v>0</v>
      </c>
      <c r="AL99">
        <v>0</v>
      </c>
    </row>
    <row r="100" spans="1:38" hidden="1" x14ac:dyDescent="0.2">
      <c r="A100" t="s">
        <v>252</v>
      </c>
      <c r="B100" t="s">
        <v>253</v>
      </c>
      <c r="C100" t="s">
        <v>254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8.5</v>
      </c>
      <c r="AE100">
        <v>521</v>
      </c>
      <c r="AF100">
        <v>14.23469387755102</v>
      </c>
      <c r="AG100">
        <v>16.05955285557064</v>
      </c>
      <c r="AH100">
        <f>12.8380178495653*1</f>
        <v>12.838017849565301</v>
      </c>
      <c r="AI100">
        <f>4.35074646412644*1</f>
        <v>4.3507464641264404</v>
      </c>
      <c r="AJ100">
        <v>1</v>
      </c>
      <c r="AK100">
        <v>0</v>
      </c>
      <c r="AL100">
        <v>0</v>
      </c>
    </row>
    <row r="101" spans="1:38" hidden="1" x14ac:dyDescent="0.2">
      <c r="A101" t="s">
        <v>255</v>
      </c>
      <c r="B101" t="s">
        <v>256</v>
      </c>
      <c r="C101" t="s">
        <v>257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</v>
      </c>
      <c r="AE101">
        <v>524</v>
      </c>
      <c r="AF101">
        <v>9.7333333333333272</v>
      </c>
      <c r="AG101">
        <v>10.18401548384408</v>
      </c>
      <c r="AH101">
        <f>5.33582030770788*1</f>
        <v>5.3358203077078796</v>
      </c>
      <c r="AI101">
        <f>1.67051468674279*1</f>
        <v>1.67051468674279</v>
      </c>
      <c r="AJ101">
        <v>1</v>
      </c>
      <c r="AK101">
        <v>0</v>
      </c>
      <c r="AL101">
        <v>0</v>
      </c>
    </row>
    <row r="102" spans="1:38" hidden="1" x14ac:dyDescent="0.2">
      <c r="A102" t="s">
        <v>258</v>
      </c>
      <c r="B102" t="s">
        <v>259</v>
      </c>
      <c r="C102" t="s">
        <v>259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5.9</v>
      </c>
      <c r="AE102">
        <v>527</v>
      </c>
      <c r="AF102">
        <v>10.058393831344819</v>
      </c>
      <c r="AG102">
        <v>9.6974291288821846</v>
      </c>
      <c r="AH102">
        <f>5.36310649169119*1</f>
        <v>5.3631064916911901</v>
      </c>
      <c r="AI102">
        <f>1.15664425137923*1</f>
        <v>1.1566442513792301</v>
      </c>
      <c r="AJ102">
        <v>1</v>
      </c>
      <c r="AK102">
        <v>0</v>
      </c>
      <c r="AL102">
        <v>0</v>
      </c>
    </row>
    <row r="103" spans="1:38" hidden="1" x14ac:dyDescent="0.2">
      <c r="A103" t="s">
        <v>260</v>
      </c>
      <c r="B103" t="s">
        <v>261</v>
      </c>
      <c r="C103" t="s">
        <v>261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6.9</v>
      </c>
      <c r="AE103">
        <v>530</v>
      </c>
      <c r="AF103">
        <v>0</v>
      </c>
      <c r="AG103">
        <v>0</v>
      </c>
      <c r="AH103">
        <f>0*1</f>
        <v>0</v>
      </c>
      <c r="AI103">
        <f>0*1</f>
        <v>0</v>
      </c>
      <c r="AJ103">
        <v>1</v>
      </c>
      <c r="AK103">
        <v>0</v>
      </c>
      <c r="AL103">
        <v>0</v>
      </c>
    </row>
    <row r="104" spans="1:38" hidden="1" x14ac:dyDescent="0.2">
      <c r="A104" t="s">
        <v>262</v>
      </c>
      <c r="B104" t="s">
        <v>263</v>
      </c>
      <c r="C104" t="s">
        <v>263</v>
      </c>
      <c r="D104" t="s">
        <v>3</v>
      </c>
      <c r="E104">
        <v>1</v>
      </c>
      <c r="F104">
        <v>0</v>
      </c>
      <c r="G104">
        <v>0</v>
      </c>
      <c r="H104">
        <v>0</v>
      </c>
      <c r="I104" t="s">
        <v>25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4.9000000000000004</v>
      </c>
      <c r="AE104">
        <v>538</v>
      </c>
      <c r="AF104">
        <v>0</v>
      </c>
      <c r="AG104">
        <v>0</v>
      </c>
      <c r="AH104">
        <f>0*1</f>
        <v>0</v>
      </c>
      <c r="AI104">
        <f>0*1</f>
        <v>0</v>
      </c>
      <c r="AJ104">
        <v>1</v>
      </c>
      <c r="AK104">
        <v>0</v>
      </c>
      <c r="AL104">
        <v>0</v>
      </c>
    </row>
    <row r="105" spans="1:38" hidden="1" x14ac:dyDescent="0.2">
      <c r="A105" t="s">
        <v>264</v>
      </c>
      <c r="B105" t="s">
        <v>265</v>
      </c>
      <c r="C105" t="s">
        <v>265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</v>
      </c>
      <c r="AE105">
        <v>564</v>
      </c>
      <c r="AF105">
        <v>11.43243243243243</v>
      </c>
      <c r="AG105">
        <v>11.99496644444188</v>
      </c>
      <c r="AH105">
        <f>6.22074950117001*1</f>
        <v>6.22074950117001</v>
      </c>
      <c r="AI105">
        <f>2.05042714969266*1</f>
        <v>2.05042714969266</v>
      </c>
      <c r="AJ105">
        <v>1</v>
      </c>
      <c r="AK105">
        <v>0</v>
      </c>
      <c r="AL105">
        <v>0</v>
      </c>
    </row>
    <row r="106" spans="1:38" hidden="1" x14ac:dyDescent="0.2">
      <c r="A106" t="s">
        <v>252</v>
      </c>
      <c r="B106" t="s">
        <v>266</v>
      </c>
      <c r="C106" t="s">
        <v>267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6.2</v>
      </c>
      <c r="AE106">
        <v>566</v>
      </c>
      <c r="AF106">
        <v>11.142857142857141</v>
      </c>
      <c r="AG106">
        <v>10.19098434505147</v>
      </c>
      <c r="AH106">
        <f>9.20222845311867*1</f>
        <v>9.2022284531186695</v>
      </c>
      <c r="AI106">
        <f>3.10141427152533*1</f>
        <v>3.1014142715253299</v>
      </c>
      <c r="AJ106">
        <v>1</v>
      </c>
      <c r="AK106">
        <v>0</v>
      </c>
      <c r="AL106">
        <v>0</v>
      </c>
    </row>
    <row r="107" spans="1:38" hidden="1" x14ac:dyDescent="0.2">
      <c r="A107" t="s">
        <v>268</v>
      </c>
      <c r="B107" t="s">
        <v>269</v>
      </c>
      <c r="C107" t="s">
        <v>269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4.5</v>
      </c>
      <c r="AE107">
        <v>567</v>
      </c>
      <c r="AF107">
        <v>8.6270270270270224</v>
      </c>
      <c r="AG107">
        <v>8.8970571939257006</v>
      </c>
      <c r="AH107">
        <f>5.02603557462473*1</f>
        <v>5.0260355746247303</v>
      </c>
      <c r="AI107">
        <f>1.67098496932591*1</f>
        <v>1.67098496932591</v>
      </c>
      <c r="AJ107">
        <v>1</v>
      </c>
      <c r="AK107">
        <v>0</v>
      </c>
      <c r="AL107">
        <v>0</v>
      </c>
    </row>
    <row r="108" spans="1:38" hidden="1" x14ac:dyDescent="0.2">
      <c r="A108" t="s">
        <v>270</v>
      </c>
      <c r="B108" t="s">
        <v>271</v>
      </c>
      <c r="C108" t="s">
        <v>271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7.4</v>
      </c>
      <c r="AE108">
        <v>569</v>
      </c>
      <c r="AF108">
        <v>8.7407070710781767</v>
      </c>
      <c r="AG108">
        <v>10.87340911000029</v>
      </c>
      <c r="AH108">
        <f>9.09375887616425*1</f>
        <v>9.0937588761642498</v>
      </c>
      <c r="AI108">
        <f>2.9926840838011*1</f>
        <v>2.9926840838011</v>
      </c>
      <c r="AJ108">
        <v>1</v>
      </c>
      <c r="AK108">
        <v>0</v>
      </c>
      <c r="AL108">
        <v>0</v>
      </c>
    </row>
    <row r="109" spans="1:38" hidden="1" x14ac:dyDescent="0.2">
      <c r="A109" t="s">
        <v>81</v>
      </c>
      <c r="B109" t="s">
        <v>272</v>
      </c>
      <c r="C109" t="s">
        <v>272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4.7</v>
      </c>
      <c r="AE109">
        <v>570</v>
      </c>
      <c r="AF109">
        <v>0</v>
      </c>
      <c r="AG109">
        <v>0</v>
      </c>
      <c r="AH109">
        <f>0*1</f>
        <v>0</v>
      </c>
      <c r="AI109">
        <f>0*1</f>
        <v>0</v>
      </c>
      <c r="AJ109">
        <v>1</v>
      </c>
      <c r="AK109">
        <v>0</v>
      </c>
      <c r="AL109">
        <v>0</v>
      </c>
    </row>
    <row r="110" spans="1:38" x14ac:dyDescent="0.2">
      <c r="A110" t="s">
        <v>127</v>
      </c>
      <c r="B110" t="s">
        <v>128</v>
      </c>
      <c r="C110" t="s">
        <v>129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17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224</v>
      </c>
      <c r="AF110">
        <v>8.6666666666666625</v>
      </c>
      <c r="AG110">
        <v>8.4854813259319215</v>
      </c>
      <c r="AH110">
        <f>7.83869986485347*1</f>
        <v>7.8386998648534698</v>
      </c>
      <c r="AI110">
        <f>2.69818800117179*1</f>
        <v>2.6981880011717898</v>
      </c>
      <c r="AJ110">
        <v>1</v>
      </c>
      <c r="AK110">
        <v>1</v>
      </c>
      <c r="AL110">
        <v>1</v>
      </c>
    </row>
    <row r="111" spans="1:38" x14ac:dyDescent="0.2">
      <c r="A111" t="s">
        <v>178</v>
      </c>
      <c r="B111" t="s">
        <v>179</v>
      </c>
      <c r="C111" t="s">
        <v>179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19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5.0999999999999996</v>
      </c>
      <c r="AE111">
        <v>316</v>
      </c>
      <c r="AF111">
        <v>10.80497925311203</v>
      </c>
      <c r="AG111">
        <v>10.44685629721501</v>
      </c>
      <c r="AH111">
        <f>7.64621714553992*1</f>
        <v>7.6462171455399197</v>
      </c>
      <c r="AI111">
        <f>2.55543896047876*1</f>
        <v>2.5554389604787602</v>
      </c>
      <c r="AJ111">
        <v>1</v>
      </c>
      <c r="AK111">
        <v>1</v>
      </c>
      <c r="AL111">
        <v>1</v>
      </c>
    </row>
    <row r="112" spans="1:38" hidden="1" x14ac:dyDescent="0.2">
      <c r="A112" t="s">
        <v>278</v>
      </c>
      <c r="B112" t="s">
        <v>279</v>
      </c>
      <c r="C112" t="s">
        <v>280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</v>
      </c>
      <c r="AE112">
        <v>574</v>
      </c>
      <c r="AF112">
        <v>9.4870662857508385</v>
      </c>
      <c r="AG112">
        <v>7.681902116130261</v>
      </c>
      <c r="AH112">
        <f>6.84728589964648*1</f>
        <v>6.8472858996464803</v>
      </c>
      <c r="AI112">
        <f>2.32603861168077*1</f>
        <v>2.3260386116807701</v>
      </c>
      <c r="AJ112">
        <v>1</v>
      </c>
      <c r="AK112">
        <v>0</v>
      </c>
      <c r="AL112">
        <v>0</v>
      </c>
    </row>
    <row r="113" spans="1:38" hidden="1" x14ac:dyDescent="0.2">
      <c r="A113" t="s">
        <v>281</v>
      </c>
      <c r="B113" t="s">
        <v>282</v>
      </c>
      <c r="C113" t="s">
        <v>282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4.5999999999999996</v>
      </c>
      <c r="AE113">
        <v>580</v>
      </c>
      <c r="AF113">
        <v>7.2705882352941158</v>
      </c>
      <c r="AG113">
        <v>8.9714429083779024</v>
      </c>
      <c r="AH113">
        <f>7.05984210795437*1</f>
        <v>7.0598421079543696</v>
      </c>
      <c r="AI113">
        <f>2.26449560516654*1</f>
        <v>2.2644956051665401</v>
      </c>
      <c r="AJ113">
        <v>1</v>
      </c>
      <c r="AK113">
        <v>0</v>
      </c>
      <c r="AL113">
        <v>0</v>
      </c>
    </row>
    <row r="114" spans="1:38" hidden="1" x14ac:dyDescent="0.2">
      <c r="A114" t="s">
        <v>283</v>
      </c>
      <c r="B114" t="s">
        <v>284</v>
      </c>
      <c r="C114" t="s">
        <v>284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5.6</v>
      </c>
      <c r="AE114">
        <v>586</v>
      </c>
      <c r="AF114">
        <v>12.065296792437231</v>
      </c>
      <c r="AG114">
        <v>9.7595390800528268</v>
      </c>
      <c r="AH114">
        <f>7.79116746628137*1</f>
        <v>7.7911674662813697</v>
      </c>
      <c r="AI114">
        <f>2.32998622740481*1</f>
        <v>2.32998622740481</v>
      </c>
      <c r="AJ114">
        <v>1</v>
      </c>
      <c r="AK114">
        <v>0</v>
      </c>
      <c r="AL114">
        <v>0</v>
      </c>
    </row>
    <row r="115" spans="1:38" hidden="1" x14ac:dyDescent="0.2">
      <c r="A115" t="s">
        <v>285</v>
      </c>
      <c r="B115" t="s">
        <v>286</v>
      </c>
      <c r="C115" t="s">
        <v>286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5.5</v>
      </c>
      <c r="AE115">
        <v>588</v>
      </c>
      <c r="AF115">
        <v>0</v>
      </c>
      <c r="AG115">
        <v>0</v>
      </c>
      <c r="AH115">
        <f>0*1</f>
        <v>0</v>
      </c>
      <c r="AI115">
        <f>0*1</f>
        <v>0</v>
      </c>
      <c r="AJ115">
        <v>1</v>
      </c>
      <c r="AK115">
        <v>0</v>
      </c>
      <c r="AL115">
        <v>0</v>
      </c>
    </row>
    <row r="116" spans="1:38" hidden="1" x14ac:dyDescent="0.2">
      <c r="A116" t="s">
        <v>287</v>
      </c>
      <c r="B116" t="s">
        <v>288</v>
      </c>
      <c r="C116" t="s">
        <v>288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4.7</v>
      </c>
      <c r="AE116">
        <v>591</v>
      </c>
      <c r="AF116">
        <v>0</v>
      </c>
      <c r="AG116">
        <v>0</v>
      </c>
      <c r="AH116">
        <f>0*1</f>
        <v>0</v>
      </c>
      <c r="AI116">
        <f>0*1</f>
        <v>0</v>
      </c>
      <c r="AJ116">
        <v>1</v>
      </c>
      <c r="AK116">
        <v>0</v>
      </c>
      <c r="AL116">
        <v>0</v>
      </c>
    </row>
    <row r="117" spans="1:38" hidden="1" x14ac:dyDescent="0.2">
      <c r="A117" t="s">
        <v>289</v>
      </c>
      <c r="B117" t="s">
        <v>290</v>
      </c>
      <c r="C117" t="s">
        <v>290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5.2</v>
      </c>
      <c r="AE117">
        <v>598</v>
      </c>
      <c r="AF117">
        <v>0</v>
      </c>
      <c r="AG117">
        <v>0</v>
      </c>
      <c r="AH117">
        <f>0*1</f>
        <v>0</v>
      </c>
      <c r="AI117">
        <f>0*1</f>
        <v>0</v>
      </c>
      <c r="AJ117">
        <v>1</v>
      </c>
      <c r="AK117">
        <v>0</v>
      </c>
      <c r="AL117">
        <v>0</v>
      </c>
    </row>
    <row r="118" spans="1:38" hidden="1" x14ac:dyDescent="0.2">
      <c r="A118" t="s">
        <v>291</v>
      </c>
      <c r="B118" t="s">
        <v>292</v>
      </c>
      <c r="C118" t="s">
        <v>292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</v>
      </c>
      <c r="AE118">
        <v>599</v>
      </c>
      <c r="AF118">
        <v>10.51122594983808</v>
      </c>
      <c r="AG118">
        <v>4.6852375928683063</v>
      </c>
      <c r="AH118">
        <f>10.047518363714*1</f>
        <v>10.047518363714</v>
      </c>
      <c r="AI118">
        <f>3.3627596079859*1</f>
        <v>3.3627596079858999</v>
      </c>
      <c r="AJ118">
        <v>1</v>
      </c>
      <c r="AK118">
        <v>0</v>
      </c>
      <c r="AL118">
        <v>0</v>
      </c>
    </row>
    <row r="119" spans="1:38" hidden="1" x14ac:dyDescent="0.2">
      <c r="A119" t="s">
        <v>293</v>
      </c>
      <c r="B119" t="s">
        <v>294</v>
      </c>
      <c r="C119" t="s">
        <v>295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4.8</v>
      </c>
      <c r="AE119">
        <v>607</v>
      </c>
      <c r="AF119">
        <v>0</v>
      </c>
      <c r="AG119">
        <v>0</v>
      </c>
      <c r="AH119">
        <f>0*1</f>
        <v>0</v>
      </c>
      <c r="AI119">
        <f>0*1</f>
        <v>0</v>
      </c>
      <c r="AJ119">
        <v>1</v>
      </c>
      <c r="AK119">
        <v>0</v>
      </c>
      <c r="AL119">
        <v>0</v>
      </c>
    </row>
    <row r="120" spans="1:38" x14ac:dyDescent="0.2">
      <c r="A120" t="s">
        <v>218</v>
      </c>
      <c r="B120" t="s">
        <v>219</v>
      </c>
      <c r="C120" t="s">
        <v>219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7.2</v>
      </c>
      <c r="AE120">
        <v>446</v>
      </c>
      <c r="AF120">
        <v>14.69493898880496</v>
      </c>
      <c r="AG120">
        <v>18.391231911715391</v>
      </c>
      <c r="AH120">
        <f>7.84223416532563*1</f>
        <v>7.84223416532563</v>
      </c>
      <c r="AI120">
        <f>2.51901427573706*1</f>
        <v>2.5190142757370602</v>
      </c>
      <c r="AJ120">
        <v>1</v>
      </c>
      <c r="AK120">
        <v>1</v>
      </c>
      <c r="AL120">
        <v>1</v>
      </c>
    </row>
    <row r="121" spans="1:38" hidden="1" x14ac:dyDescent="0.2">
      <c r="A121" t="s">
        <v>72</v>
      </c>
      <c r="B121" t="s">
        <v>297</v>
      </c>
      <c r="C121" t="s">
        <v>297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6.4</v>
      </c>
      <c r="AE121">
        <v>609</v>
      </c>
      <c r="AF121">
        <v>12.64481204312081</v>
      </c>
      <c r="AG121">
        <v>9.3700430954257108</v>
      </c>
      <c r="AH121">
        <f>11.4066330222081*1</f>
        <v>11.4066330222081</v>
      </c>
      <c r="AI121">
        <f>3.86596720943464*1</f>
        <v>3.8659672094346398</v>
      </c>
      <c r="AJ121">
        <v>1</v>
      </c>
      <c r="AK121">
        <v>0</v>
      </c>
      <c r="AL121">
        <v>0</v>
      </c>
    </row>
    <row r="122" spans="1:38" hidden="1" x14ac:dyDescent="0.2">
      <c r="A122" t="s">
        <v>298</v>
      </c>
      <c r="B122" t="s">
        <v>299</v>
      </c>
      <c r="C122" t="s">
        <v>299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5.0999999999999996</v>
      </c>
      <c r="AE122">
        <v>610</v>
      </c>
      <c r="AF122">
        <v>11.99641038184742</v>
      </c>
      <c r="AG122">
        <v>8.4218095625600888</v>
      </c>
      <c r="AH122">
        <f>11.7772633634349*1</f>
        <v>11.7772633634349</v>
      </c>
      <c r="AI122">
        <f>3.67287201608125*1</f>
        <v>3.67287201608125</v>
      </c>
      <c r="AJ122">
        <v>1</v>
      </c>
      <c r="AK122">
        <v>0</v>
      </c>
      <c r="AL122">
        <v>0</v>
      </c>
    </row>
    <row r="123" spans="1:38" hidden="1" x14ac:dyDescent="0.2">
      <c r="A123" t="s">
        <v>300</v>
      </c>
      <c r="B123" t="s">
        <v>301</v>
      </c>
      <c r="C123" t="s">
        <v>300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4.8</v>
      </c>
      <c r="AE123">
        <v>612</v>
      </c>
      <c r="AF123">
        <v>0</v>
      </c>
      <c r="AG123">
        <v>0</v>
      </c>
      <c r="AH123">
        <f>0*1</f>
        <v>0</v>
      </c>
      <c r="AI123">
        <f>0*1</f>
        <v>0</v>
      </c>
      <c r="AJ123">
        <v>1</v>
      </c>
      <c r="AK123">
        <v>0</v>
      </c>
      <c r="AL123">
        <v>0</v>
      </c>
    </row>
    <row r="124" spans="1:38" x14ac:dyDescent="0.2">
      <c r="A124" t="s">
        <v>346</v>
      </c>
      <c r="B124" t="s">
        <v>347</v>
      </c>
      <c r="C124" t="s">
        <v>347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31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5.0999999999999996</v>
      </c>
      <c r="AE124">
        <v>756</v>
      </c>
      <c r="AF124">
        <v>7.552941176470588</v>
      </c>
      <c r="AG124">
        <v>6.3450765780202598</v>
      </c>
      <c r="AH124">
        <f>7.36201078074376*1</f>
        <v>7.36201078074376</v>
      </c>
      <c r="AI124">
        <f>2.42408844872488*1</f>
        <v>2.4240884487248802</v>
      </c>
      <c r="AJ124">
        <v>1</v>
      </c>
      <c r="AK124">
        <v>1</v>
      </c>
      <c r="AL124">
        <v>1</v>
      </c>
    </row>
    <row r="125" spans="1:38" hidden="1" x14ac:dyDescent="0.2">
      <c r="A125" t="s">
        <v>305</v>
      </c>
      <c r="B125" t="s">
        <v>306</v>
      </c>
      <c r="C125" t="s">
        <v>306</v>
      </c>
      <c r="D125" t="s">
        <v>3</v>
      </c>
      <c r="E125">
        <v>1</v>
      </c>
      <c r="F125">
        <v>0</v>
      </c>
      <c r="G125">
        <v>0</v>
      </c>
      <c r="H125">
        <v>0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5.2</v>
      </c>
      <c r="AE125">
        <v>619</v>
      </c>
      <c r="AF125">
        <v>0</v>
      </c>
      <c r="AG125">
        <v>0</v>
      </c>
      <c r="AH125">
        <f>0*1</f>
        <v>0</v>
      </c>
      <c r="AI125">
        <f>0*1</f>
        <v>0</v>
      </c>
      <c r="AJ125">
        <v>1</v>
      </c>
      <c r="AK125">
        <v>0</v>
      </c>
      <c r="AL125">
        <v>0</v>
      </c>
    </row>
    <row r="126" spans="1:38" hidden="1" x14ac:dyDescent="0.2">
      <c r="A126" t="s">
        <v>307</v>
      </c>
      <c r="B126" t="s">
        <v>308</v>
      </c>
      <c r="C126" t="s">
        <v>308</v>
      </c>
      <c r="D126" t="s">
        <v>6</v>
      </c>
      <c r="E126">
        <v>0</v>
      </c>
      <c r="F126">
        <v>0</v>
      </c>
      <c r="G126">
        <v>0</v>
      </c>
      <c r="H126">
        <v>1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7.1</v>
      </c>
      <c r="AE126">
        <v>622</v>
      </c>
      <c r="AF126">
        <v>11.25243698423604</v>
      </c>
      <c r="AG126">
        <v>12.44099823204235</v>
      </c>
      <c r="AH126">
        <f>12.655724866132*1</f>
        <v>12.655724866131999</v>
      </c>
      <c r="AI126">
        <f>4.27877908534314*1</f>
        <v>4.2787790853431398</v>
      </c>
      <c r="AJ126">
        <v>1</v>
      </c>
      <c r="AK126">
        <v>1</v>
      </c>
      <c r="AL126">
        <v>0</v>
      </c>
    </row>
    <row r="127" spans="1:38" hidden="1" x14ac:dyDescent="0.2">
      <c r="A127" t="s">
        <v>309</v>
      </c>
      <c r="B127" t="s">
        <v>310</v>
      </c>
      <c r="C127" t="s">
        <v>310</v>
      </c>
      <c r="D127" t="s">
        <v>3</v>
      </c>
      <c r="E127">
        <v>1</v>
      </c>
      <c r="F127">
        <v>0</v>
      </c>
      <c r="G127">
        <v>0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4.4000000000000004</v>
      </c>
      <c r="AE127">
        <v>632</v>
      </c>
      <c r="AF127">
        <v>10.28070175438596</v>
      </c>
      <c r="AG127">
        <v>10.71046143181653</v>
      </c>
      <c r="AH127">
        <f>5.57829303386187*1</f>
        <v>5.5782930338618701</v>
      </c>
      <c r="AI127">
        <f>1.85906695417052*1</f>
        <v>1.85906695417052</v>
      </c>
      <c r="AJ127">
        <v>1</v>
      </c>
      <c r="AK127">
        <v>0</v>
      </c>
      <c r="AL127">
        <v>0</v>
      </c>
    </row>
    <row r="128" spans="1:38" hidden="1" x14ac:dyDescent="0.2">
      <c r="A128" t="s">
        <v>311</v>
      </c>
      <c r="B128" t="s">
        <v>312</v>
      </c>
      <c r="C128" t="s">
        <v>312</v>
      </c>
      <c r="D128" t="s">
        <v>6</v>
      </c>
      <c r="E128">
        <v>0</v>
      </c>
      <c r="F128">
        <v>0</v>
      </c>
      <c r="G128">
        <v>0</v>
      </c>
      <c r="H128">
        <v>1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4.8</v>
      </c>
      <c r="AE128">
        <v>633</v>
      </c>
      <c r="AF128">
        <v>0</v>
      </c>
      <c r="AG128">
        <v>0</v>
      </c>
      <c r="AH128">
        <f>0*1</f>
        <v>0</v>
      </c>
      <c r="AI128">
        <f>0*1</f>
        <v>0</v>
      </c>
      <c r="AJ128">
        <v>1</v>
      </c>
      <c r="AK128">
        <v>0</v>
      </c>
      <c r="AL128">
        <v>0</v>
      </c>
    </row>
    <row r="129" spans="1:38" hidden="1" x14ac:dyDescent="0.2">
      <c r="A129" t="s">
        <v>313</v>
      </c>
      <c r="B129" t="s">
        <v>314</v>
      </c>
      <c r="C129" t="s">
        <v>314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4</v>
      </c>
      <c r="AE129">
        <v>640</v>
      </c>
      <c r="AF129">
        <v>5.7324621426985036</v>
      </c>
      <c r="AG129">
        <v>6.919076607940509</v>
      </c>
      <c r="AH129">
        <f>2.67399797078654*1</f>
        <v>2.67399797078654</v>
      </c>
      <c r="AI129">
        <f>0.87204491869885*1</f>
        <v>0.87204491869885004</v>
      </c>
      <c r="AJ129">
        <v>1</v>
      </c>
      <c r="AK129">
        <v>0</v>
      </c>
      <c r="AL129">
        <v>0</v>
      </c>
    </row>
    <row r="130" spans="1:38" hidden="1" x14ac:dyDescent="0.2">
      <c r="A130" t="s">
        <v>315</v>
      </c>
      <c r="B130" t="s">
        <v>316</v>
      </c>
      <c r="C130" t="s">
        <v>316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4.2</v>
      </c>
      <c r="AE130">
        <v>661</v>
      </c>
      <c r="AF130">
        <v>4.0502261795211592</v>
      </c>
      <c r="AG130">
        <v>8.2718443430582198</v>
      </c>
      <c r="AH130">
        <f>1.97253340990096*1</f>
        <v>1.9725334099009599</v>
      </c>
      <c r="AI130">
        <f>0.512254046318426*1</f>
        <v>0.51225404631842597</v>
      </c>
      <c r="AJ130">
        <v>1</v>
      </c>
      <c r="AK130">
        <v>0</v>
      </c>
      <c r="AL130">
        <v>0</v>
      </c>
    </row>
    <row r="131" spans="1:38" hidden="1" x14ac:dyDescent="0.2">
      <c r="A131" t="s">
        <v>317</v>
      </c>
      <c r="B131" t="s">
        <v>318</v>
      </c>
      <c r="C131" t="s">
        <v>318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6.2</v>
      </c>
      <c r="AE131">
        <v>688</v>
      </c>
      <c r="AF131">
        <v>11.121212121212119</v>
      </c>
      <c r="AG131">
        <v>10.24978106435894</v>
      </c>
      <c r="AH131">
        <f>10.4876420066991*1</f>
        <v>10.487642006699099</v>
      </c>
      <c r="AI131">
        <f>3.46945755814086*1</f>
        <v>3.46945755814086</v>
      </c>
      <c r="AJ131">
        <v>1</v>
      </c>
      <c r="AK131">
        <v>0</v>
      </c>
      <c r="AL131">
        <v>0</v>
      </c>
    </row>
    <row r="132" spans="1:38" hidden="1" x14ac:dyDescent="0.2">
      <c r="A132" t="s">
        <v>319</v>
      </c>
      <c r="B132" t="s">
        <v>320</v>
      </c>
      <c r="C132" t="s">
        <v>320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6.2</v>
      </c>
      <c r="AE132">
        <v>689</v>
      </c>
      <c r="AF132">
        <v>11.66355140186915</v>
      </c>
      <c r="AG132">
        <v>11.49588765891567</v>
      </c>
      <c r="AH132">
        <f>5.44740719395643*1</f>
        <v>5.4474071939564297</v>
      </c>
      <c r="AI132">
        <f>1.78460617109291*1</f>
        <v>1.78460617109291</v>
      </c>
      <c r="AJ132">
        <v>1</v>
      </c>
      <c r="AK132">
        <v>0</v>
      </c>
      <c r="AL132">
        <v>0</v>
      </c>
    </row>
    <row r="133" spans="1:38" hidden="1" x14ac:dyDescent="0.2">
      <c r="A133" t="s">
        <v>180</v>
      </c>
      <c r="B133" t="s">
        <v>321</v>
      </c>
      <c r="C133" t="s">
        <v>321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7.4</v>
      </c>
      <c r="AE133">
        <v>691</v>
      </c>
      <c r="AF133">
        <v>10.74207320256215</v>
      </c>
      <c r="AG133">
        <v>12.8949458893019</v>
      </c>
      <c r="AH133">
        <f>6.62017230797352*1</f>
        <v>6.6201723079735197</v>
      </c>
      <c r="AI133">
        <f>2.16210187540418*1</f>
        <v>2.1621018754041801</v>
      </c>
      <c r="AJ133">
        <v>1</v>
      </c>
      <c r="AK133">
        <v>0</v>
      </c>
      <c r="AL133">
        <v>0</v>
      </c>
    </row>
    <row r="134" spans="1:38" hidden="1" x14ac:dyDescent="0.2">
      <c r="A134" t="s">
        <v>145</v>
      </c>
      <c r="B134" t="s">
        <v>322</v>
      </c>
      <c r="C134" t="s">
        <v>323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5.3</v>
      </c>
      <c r="AE134">
        <v>692</v>
      </c>
      <c r="AF134">
        <v>11.794506646351641</v>
      </c>
      <c r="AG134">
        <v>11.003235170694269</v>
      </c>
      <c r="AH134">
        <f>5.89447744080918*1</f>
        <v>5.8944774408091796</v>
      </c>
      <c r="AI134">
        <f>2.10889135241491*1</f>
        <v>2.10889135241491</v>
      </c>
      <c r="AJ134">
        <v>1</v>
      </c>
      <c r="AK134">
        <v>0</v>
      </c>
      <c r="AL134">
        <v>0</v>
      </c>
    </row>
    <row r="135" spans="1:38" hidden="1" x14ac:dyDescent="0.2">
      <c r="A135" t="s">
        <v>324</v>
      </c>
      <c r="B135" t="s">
        <v>164</v>
      </c>
      <c r="C135" t="s">
        <v>325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4.7</v>
      </c>
      <c r="AE135">
        <v>696</v>
      </c>
      <c r="AF135">
        <v>6.6454288485295638</v>
      </c>
      <c r="AG135">
        <v>7.4469551921504546</v>
      </c>
      <c r="AH135">
        <f>2.63220388746732*1</f>
        <v>2.6322038874673201</v>
      </c>
      <c r="AI135">
        <f>0.843877020431673*1</f>
        <v>0.84387702043167301</v>
      </c>
      <c r="AJ135">
        <v>1</v>
      </c>
      <c r="AK135">
        <v>0</v>
      </c>
      <c r="AL135">
        <v>0</v>
      </c>
    </row>
    <row r="136" spans="1:38" hidden="1" x14ac:dyDescent="0.2">
      <c r="A136" t="s">
        <v>326</v>
      </c>
      <c r="B136" t="s">
        <v>327</v>
      </c>
      <c r="C136" t="s">
        <v>326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9.6999999999999993</v>
      </c>
      <c r="AE136">
        <v>699</v>
      </c>
      <c r="AF136">
        <v>15.59737472487774</v>
      </c>
      <c r="AG136">
        <v>16.467876850498762</v>
      </c>
      <c r="AH136">
        <f>8.34419642178843*1</f>
        <v>8.3441964217884301</v>
      </c>
      <c r="AI136">
        <f>2.89526517618042*1</f>
        <v>2.8952651761804198</v>
      </c>
      <c r="AJ136">
        <v>1</v>
      </c>
      <c r="AK136">
        <v>0</v>
      </c>
      <c r="AL136">
        <v>0</v>
      </c>
    </row>
    <row r="137" spans="1:38" hidden="1" x14ac:dyDescent="0.2">
      <c r="A137" t="s">
        <v>309</v>
      </c>
      <c r="B137" t="s">
        <v>328</v>
      </c>
      <c r="C137" t="s">
        <v>328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4.4000000000000004</v>
      </c>
      <c r="AE137">
        <v>723</v>
      </c>
      <c r="AF137">
        <v>9.6984126984127172</v>
      </c>
      <c r="AG137">
        <v>8.7512817690950584</v>
      </c>
      <c r="AH137">
        <f>5.34941363353132*1</f>
        <v>5.34941363353132</v>
      </c>
      <c r="AI137">
        <f>1.74144058815456*1</f>
        <v>1.74144058815456</v>
      </c>
      <c r="AJ137">
        <v>1</v>
      </c>
      <c r="AK137">
        <v>0</v>
      </c>
      <c r="AL137">
        <v>0</v>
      </c>
    </row>
    <row r="138" spans="1:38" hidden="1" x14ac:dyDescent="0.2">
      <c r="A138" t="s">
        <v>329</v>
      </c>
      <c r="B138" t="s">
        <v>330</v>
      </c>
      <c r="C138" t="s">
        <v>331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5</v>
      </c>
      <c r="AE138">
        <v>724</v>
      </c>
      <c r="AF138">
        <v>0</v>
      </c>
      <c r="AG138">
        <v>0</v>
      </c>
      <c r="AH138">
        <f>0*1</f>
        <v>0</v>
      </c>
      <c r="AI138">
        <f>0*1</f>
        <v>0</v>
      </c>
      <c r="AJ138">
        <v>1</v>
      </c>
      <c r="AK138">
        <v>0</v>
      </c>
      <c r="AL138">
        <v>0</v>
      </c>
    </row>
    <row r="139" spans="1:38" hidden="1" x14ac:dyDescent="0.2">
      <c r="A139" t="s">
        <v>332</v>
      </c>
      <c r="B139" t="s">
        <v>333</v>
      </c>
      <c r="C139" t="s">
        <v>333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7.7</v>
      </c>
      <c r="AE139">
        <v>727</v>
      </c>
      <c r="AF139">
        <v>11.925800866882989</v>
      </c>
      <c r="AG139">
        <v>14.9658761814607</v>
      </c>
      <c r="AH139">
        <f>9.63628846164814*1</f>
        <v>9.6362884616481406</v>
      </c>
      <c r="AI139">
        <f>3.33868409361459*1</f>
        <v>3.3386840936145901</v>
      </c>
      <c r="AJ139">
        <v>1</v>
      </c>
      <c r="AK139">
        <v>0</v>
      </c>
      <c r="AL139">
        <v>0</v>
      </c>
    </row>
    <row r="140" spans="1:38" hidden="1" x14ac:dyDescent="0.2">
      <c r="A140" t="s">
        <v>334</v>
      </c>
      <c r="B140" t="s">
        <v>335</v>
      </c>
      <c r="C140" t="s">
        <v>334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4.4000000000000004</v>
      </c>
      <c r="AE140">
        <v>731</v>
      </c>
      <c r="AF140">
        <v>6.0516600671257237</v>
      </c>
      <c r="AG140">
        <v>5.4205509777280083</v>
      </c>
      <c r="AH140">
        <f>4.62606714933827*1</f>
        <v>4.6260671493382697</v>
      </c>
      <c r="AI140">
        <f>1.42575026728796*1</f>
        <v>1.4257502672879601</v>
      </c>
      <c r="AJ140">
        <v>1</v>
      </c>
      <c r="AK140">
        <v>0</v>
      </c>
      <c r="AL140">
        <v>0</v>
      </c>
    </row>
    <row r="141" spans="1:38" hidden="1" x14ac:dyDescent="0.2">
      <c r="A141" t="s">
        <v>336</v>
      </c>
      <c r="B141" t="s">
        <v>337</v>
      </c>
      <c r="C141" t="s">
        <v>337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4.3</v>
      </c>
      <c r="AE141">
        <v>735</v>
      </c>
      <c r="AF141">
        <v>8.1974522292993601</v>
      </c>
      <c r="AG141">
        <v>8.1850273228000212</v>
      </c>
      <c r="AH141">
        <f>4.02963876152928*1</f>
        <v>4.0296387615292799</v>
      </c>
      <c r="AI141">
        <f>1.30879245727562*1</f>
        <v>1.30879245727562</v>
      </c>
      <c r="AJ141">
        <v>1</v>
      </c>
      <c r="AK141">
        <v>0</v>
      </c>
      <c r="AL141">
        <v>0</v>
      </c>
    </row>
    <row r="142" spans="1:38" hidden="1" x14ac:dyDescent="0.2">
      <c r="A142" t="s">
        <v>338</v>
      </c>
      <c r="B142" t="s">
        <v>339</v>
      </c>
      <c r="C142" t="s">
        <v>339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30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6.2</v>
      </c>
      <c r="AE142">
        <v>736</v>
      </c>
      <c r="AF142">
        <v>0</v>
      </c>
      <c r="AG142">
        <v>0</v>
      </c>
      <c r="AH142">
        <f>0*1</f>
        <v>0</v>
      </c>
      <c r="AI142">
        <f>0*1</f>
        <v>0</v>
      </c>
      <c r="AJ142">
        <v>1</v>
      </c>
      <c r="AK142">
        <v>0</v>
      </c>
      <c r="AL142">
        <v>0</v>
      </c>
    </row>
    <row r="143" spans="1:38" hidden="1" x14ac:dyDescent="0.2">
      <c r="A143" t="s">
        <v>62</v>
      </c>
      <c r="B143" t="s">
        <v>340</v>
      </c>
      <c r="C143" t="s">
        <v>341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30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5.7</v>
      </c>
      <c r="AE143">
        <v>738</v>
      </c>
      <c r="AF143">
        <v>8.5002380319602722</v>
      </c>
      <c r="AG143">
        <v>10.13884544032002</v>
      </c>
      <c r="AH143">
        <f>5.15327917095635*1</f>
        <v>5.1532791709563499</v>
      </c>
      <c r="AI143">
        <f>1.79754986464174*1</f>
        <v>1.79754986464174</v>
      </c>
      <c r="AJ143">
        <v>1</v>
      </c>
      <c r="AK143">
        <v>0</v>
      </c>
      <c r="AL143">
        <v>0</v>
      </c>
    </row>
    <row r="144" spans="1:38" hidden="1" x14ac:dyDescent="0.2">
      <c r="A144" t="s">
        <v>342</v>
      </c>
      <c r="B144" t="s">
        <v>343</v>
      </c>
      <c r="C144" t="s">
        <v>343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30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4.3</v>
      </c>
      <c r="AE144">
        <v>739</v>
      </c>
      <c r="AF144">
        <v>0</v>
      </c>
      <c r="AG144">
        <v>0</v>
      </c>
      <c r="AH144">
        <f>0*1</f>
        <v>0</v>
      </c>
      <c r="AI144">
        <f>0*1</f>
        <v>0</v>
      </c>
      <c r="AJ144">
        <v>1</v>
      </c>
      <c r="AK144">
        <v>0</v>
      </c>
      <c r="AL144">
        <v>0</v>
      </c>
    </row>
    <row r="145" spans="1:38" hidden="1" x14ac:dyDescent="0.2">
      <c r="A145" t="s">
        <v>344</v>
      </c>
      <c r="B145" t="s">
        <v>345</v>
      </c>
      <c r="C145" t="s">
        <v>345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30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4.8</v>
      </c>
      <c r="AE145">
        <v>741</v>
      </c>
      <c r="AF145">
        <v>0</v>
      </c>
      <c r="AG145">
        <v>0</v>
      </c>
      <c r="AH145">
        <f>0*1</f>
        <v>0</v>
      </c>
      <c r="AI145">
        <f>0*1</f>
        <v>0</v>
      </c>
      <c r="AJ145">
        <v>1</v>
      </c>
      <c r="AK145">
        <v>0</v>
      </c>
      <c r="AL145">
        <v>0</v>
      </c>
    </row>
    <row r="146" spans="1:38" x14ac:dyDescent="0.2">
      <c r="A146" t="s">
        <v>87</v>
      </c>
      <c r="B146" t="s">
        <v>88</v>
      </c>
      <c r="C146" t="s">
        <v>89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14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4.5999999999999996</v>
      </c>
      <c r="AE146">
        <v>95</v>
      </c>
      <c r="AF146">
        <v>7.2388987464223176</v>
      </c>
      <c r="AG146">
        <v>5.8154361428271457</v>
      </c>
      <c r="AH146">
        <f>5.89687246922182*0.916666666666666</f>
        <v>5.4054664301199971</v>
      </c>
      <c r="AI146">
        <f>2.05702786433025*0.916666666666666</f>
        <v>1.8856088756360612</v>
      </c>
      <c r="AJ146">
        <v>0.91666666666666663</v>
      </c>
      <c r="AK146">
        <v>1</v>
      </c>
      <c r="AL146">
        <v>1</v>
      </c>
    </row>
    <row r="147" spans="1:38" hidden="1" x14ac:dyDescent="0.2">
      <c r="A147" t="s">
        <v>348</v>
      </c>
      <c r="B147" t="s">
        <v>349</v>
      </c>
      <c r="C147" t="s">
        <v>349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31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4.9000000000000004</v>
      </c>
      <c r="AE147">
        <v>758</v>
      </c>
      <c r="AF147">
        <v>0</v>
      </c>
      <c r="AG147">
        <v>0</v>
      </c>
      <c r="AH147">
        <f>0*1</f>
        <v>0</v>
      </c>
      <c r="AI147">
        <f>0*1</f>
        <v>0</v>
      </c>
      <c r="AJ147">
        <v>1</v>
      </c>
      <c r="AK147">
        <v>0</v>
      </c>
      <c r="AL147">
        <v>0</v>
      </c>
    </row>
    <row r="148" spans="1:38" hidden="1" x14ac:dyDescent="0.2">
      <c r="A148" t="s">
        <v>350</v>
      </c>
      <c r="B148" t="s">
        <v>351</v>
      </c>
      <c r="C148" t="s">
        <v>352</v>
      </c>
      <c r="D148" t="s">
        <v>6</v>
      </c>
      <c r="E148">
        <v>0</v>
      </c>
      <c r="F148">
        <v>0</v>
      </c>
      <c r="G148">
        <v>0</v>
      </c>
      <c r="H148">
        <v>1</v>
      </c>
      <c r="I148" t="s">
        <v>31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7.1</v>
      </c>
      <c r="AE148">
        <v>764</v>
      </c>
      <c r="AF148">
        <v>15.801081085607541</v>
      </c>
      <c r="AG148">
        <v>12.405434659401751</v>
      </c>
      <c r="AH148">
        <f>12.2923047078314*1</f>
        <v>12.2923047078314</v>
      </c>
      <c r="AI148">
        <f>4.1453322683318*1</f>
        <v>4.1453322683318001</v>
      </c>
      <c r="AJ148">
        <v>1</v>
      </c>
      <c r="AK148">
        <v>0</v>
      </c>
      <c r="AL148">
        <v>0</v>
      </c>
    </row>
    <row r="149" spans="1:38" hidden="1" x14ac:dyDescent="0.2">
      <c r="A149" t="s">
        <v>353</v>
      </c>
      <c r="B149" t="s">
        <v>354</v>
      </c>
      <c r="C149" t="s">
        <v>354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4.3</v>
      </c>
      <c r="AE149">
        <v>766</v>
      </c>
      <c r="AF149">
        <v>7.3321644987854757</v>
      </c>
      <c r="AG149">
        <v>10.584255751611851</v>
      </c>
      <c r="AH149">
        <f>2.4163716119216*1</f>
        <v>2.4163716119215999</v>
      </c>
      <c r="AI149">
        <f>0.73312553202867*1</f>
        <v>0.73312553202867003</v>
      </c>
      <c r="AJ149">
        <v>1</v>
      </c>
      <c r="AK149">
        <v>0</v>
      </c>
      <c r="AL149">
        <v>0</v>
      </c>
    </row>
    <row r="150" spans="1:38" hidden="1" x14ac:dyDescent="0.2">
      <c r="A150" t="s">
        <v>355</v>
      </c>
      <c r="B150" t="s">
        <v>356</v>
      </c>
      <c r="C150" t="s">
        <v>357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5.3</v>
      </c>
      <c r="AE150">
        <v>771</v>
      </c>
      <c r="AF150">
        <v>0</v>
      </c>
      <c r="AG150">
        <v>0</v>
      </c>
      <c r="AH150">
        <f>0*1</f>
        <v>0</v>
      </c>
      <c r="AI150">
        <f>0*1</f>
        <v>0</v>
      </c>
      <c r="AJ150">
        <v>1</v>
      </c>
      <c r="AK150">
        <v>0</v>
      </c>
      <c r="AL150">
        <v>0</v>
      </c>
    </row>
    <row r="151" spans="1:38" hidden="1" x14ac:dyDescent="0.2">
      <c r="A151" t="s">
        <v>358</v>
      </c>
      <c r="B151" t="s">
        <v>359</v>
      </c>
      <c r="C151" t="s">
        <v>360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31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4.9000000000000004</v>
      </c>
      <c r="AE151">
        <v>776</v>
      </c>
      <c r="AF151">
        <v>7.1326172460167374</v>
      </c>
      <c r="AG151">
        <v>7.2138382553701899</v>
      </c>
      <c r="AH151">
        <f>3.87375117400559*1</f>
        <v>3.8737511740055899</v>
      </c>
      <c r="AI151">
        <f>1.31738855896591*1</f>
        <v>1.31738855896591</v>
      </c>
      <c r="AJ151">
        <v>1</v>
      </c>
      <c r="AK151">
        <v>0</v>
      </c>
      <c r="AL151">
        <v>0</v>
      </c>
    </row>
    <row r="152" spans="1:38" hidden="1" x14ac:dyDescent="0.2">
      <c r="A152" t="s">
        <v>361</v>
      </c>
      <c r="B152" t="s">
        <v>362</v>
      </c>
      <c r="C152" t="s">
        <v>363</v>
      </c>
      <c r="D152" t="s">
        <v>3</v>
      </c>
      <c r="E152">
        <v>1</v>
      </c>
      <c r="F152">
        <v>0</v>
      </c>
      <c r="G152">
        <v>0</v>
      </c>
      <c r="H152">
        <v>0</v>
      </c>
      <c r="I152" t="s">
        <v>31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4.4000000000000004</v>
      </c>
      <c r="AE152">
        <v>777</v>
      </c>
      <c r="AF152">
        <v>10.15620208493409</v>
      </c>
      <c r="AG152">
        <v>11.01120730105524</v>
      </c>
      <c r="AH152">
        <f>5.19527214349513*1</f>
        <v>5.1952721434951297</v>
      </c>
      <c r="AI152">
        <f>1.67564655951035*1</f>
        <v>1.67564655951035</v>
      </c>
      <c r="AJ152">
        <v>1</v>
      </c>
      <c r="AK152">
        <v>0</v>
      </c>
      <c r="AL152">
        <v>0</v>
      </c>
    </row>
    <row r="153" spans="1:38" hidden="1" x14ac:dyDescent="0.2">
      <c r="A153" t="s">
        <v>364</v>
      </c>
      <c r="B153" t="s">
        <v>365</v>
      </c>
      <c r="C153" t="s">
        <v>366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31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4.5</v>
      </c>
      <c r="AE153">
        <v>782</v>
      </c>
      <c r="AF153">
        <v>7.8343949044585957</v>
      </c>
      <c r="AG153">
        <v>8.107314198407396</v>
      </c>
      <c r="AH153">
        <f>4.63658977308563*1</f>
        <v>4.63658977308563</v>
      </c>
      <c r="AI153">
        <f>1.51035053643251*1</f>
        <v>1.51035053643251</v>
      </c>
      <c r="AJ153">
        <v>1</v>
      </c>
      <c r="AK153">
        <v>0</v>
      </c>
      <c r="AL153">
        <v>0</v>
      </c>
    </row>
    <row r="154" spans="1:38" hidden="1" x14ac:dyDescent="0.2">
      <c r="A154" t="s">
        <v>367</v>
      </c>
      <c r="B154" t="s">
        <v>368</v>
      </c>
      <c r="C154" t="s">
        <v>369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31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4.3</v>
      </c>
      <c r="AE154">
        <v>789</v>
      </c>
      <c r="AF154">
        <v>7.5185185185185199</v>
      </c>
      <c r="AG154">
        <v>6.9470632909753132</v>
      </c>
      <c r="AH154">
        <f>5.34717786999039*1</f>
        <v>5.3471778699903902</v>
      </c>
      <c r="AI154">
        <f>1.8377481907954*1</f>
        <v>1.8377481907954001</v>
      </c>
      <c r="AJ154">
        <v>1</v>
      </c>
      <c r="AK154">
        <v>0</v>
      </c>
      <c r="AL15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2025-05-09T15:09:23Z</dcterms:created>
  <dcterms:modified xsi:type="dcterms:W3CDTF">2025-05-09T15:10:45Z</dcterms:modified>
</cp:coreProperties>
</file>