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228E46B8-4714-9B40-BD19-A1FAA6E6B1A1}" xr6:coauthVersionLast="47" xr6:coauthVersionMax="47" xr10:uidLastSave="{00000000-0000-0000-0000-000000000000}"/>
  <bookViews>
    <workbookView xWindow="0" yWindow="0" windowWidth="67200" windowHeight="37800" xr2:uid="{00000000-000D-0000-FFFF-FFFF00000000}"/>
  </bookViews>
  <sheets>
    <sheet name="Sheet1" sheetId="1" r:id="rId1"/>
  </sheets>
  <definedNames>
    <definedName name="solver_adj" localSheetId="0" hidden="1">Sheet1!$AI$2:$AI$179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Sheet1!$AI$2:$AI$179</definedName>
    <definedName name="solver_lhs2" localSheetId="0" hidden="1">Sheet1!$AM$6:$AM$10</definedName>
    <definedName name="solver_lhs3" localSheetId="0" hidden="1">Sheet1!$AM$6:$AM$10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Sheet1!$AL$2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hs1" localSheetId="0" hidden="1">"binary"</definedName>
    <definedName name="solver_rhs2" localSheetId="0" hidden="1">Sheet1!$AN$6:$AN$10</definedName>
    <definedName name="solver_rhs3" localSheetId="0" hidden="1">Sheet1!$AL$6:$AL$10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5" i="1" l="1"/>
  <c r="AG121" i="1"/>
  <c r="AG88" i="1"/>
  <c r="AG43" i="1"/>
  <c r="AG68" i="1"/>
  <c r="AG168" i="1"/>
  <c r="AG33" i="1"/>
  <c r="AG22" i="1"/>
  <c r="AG23" i="1"/>
  <c r="AG44" i="1"/>
  <c r="AG160" i="1"/>
  <c r="AG130" i="1"/>
  <c r="AG74" i="1"/>
  <c r="AG69" i="1"/>
  <c r="AG57" i="1"/>
  <c r="AG60" i="1"/>
  <c r="AG90" i="1"/>
  <c r="AG80" i="1"/>
  <c r="AG72" i="1"/>
  <c r="AG29" i="1"/>
  <c r="AG49" i="1"/>
  <c r="AG12" i="1"/>
  <c r="AG45" i="1"/>
  <c r="AG42" i="1"/>
  <c r="AG10" i="1"/>
  <c r="AG21" i="1"/>
  <c r="AG15" i="1"/>
  <c r="AG77" i="1"/>
  <c r="AG11" i="1"/>
  <c r="AG5" i="1"/>
  <c r="AG32" i="1"/>
  <c r="AG6" i="1"/>
  <c r="AG8" i="1"/>
  <c r="AG3" i="1"/>
  <c r="AG2" i="1"/>
  <c r="AG59" i="1"/>
  <c r="AG46" i="1"/>
  <c r="AG51" i="1"/>
  <c r="AG20" i="1"/>
  <c r="AG17" i="1"/>
  <c r="AG31" i="1"/>
  <c r="AG25" i="1"/>
  <c r="AG7" i="1"/>
  <c r="AG81" i="1"/>
  <c r="AG13" i="1"/>
  <c r="AG144" i="1"/>
  <c r="AG91" i="1"/>
  <c r="AG120" i="1"/>
  <c r="AG141" i="1"/>
  <c r="AG172" i="1"/>
  <c r="AG170" i="1"/>
  <c r="AG18" i="1"/>
  <c r="AG138" i="1"/>
  <c r="AG107" i="1"/>
  <c r="AG124" i="1"/>
  <c r="AG145" i="1"/>
  <c r="AG175" i="1"/>
  <c r="AG173" i="1"/>
  <c r="AG105" i="1"/>
  <c r="AG147" i="1"/>
  <c r="AG158" i="1"/>
  <c r="AG165" i="1"/>
  <c r="AG83" i="1"/>
  <c r="AG37" i="1"/>
  <c r="AG73" i="1"/>
  <c r="AG41" i="1"/>
  <c r="AG134" i="1"/>
  <c r="AG166" i="1"/>
  <c r="AG142" i="1"/>
  <c r="AG149" i="1"/>
  <c r="AG30" i="1"/>
  <c r="AG102" i="1"/>
  <c r="AG4" i="1"/>
  <c r="AG54" i="1"/>
  <c r="AG28" i="1"/>
  <c r="AG66" i="1"/>
  <c r="AG178" i="1"/>
  <c r="AG177" i="1"/>
  <c r="AG118" i="1"/>
  <c r="AG24" i="1"/>
  <c r="AG179" i="1"/>
  <c r="AG99" i="1"/>
  <c r="AG139" i="1"/>
  <c r="AG16" i="1"/>
  <c r="AG47" i="1"/>
  <c r="AG63" i="1"/>
  <c r="AG84" i="1"/>
  <c r="AG70" i="1"/>
  <c r="AG98" i="1"/>
  <c r="AG65" i="1"/>
  <c r="AG92" i="1"/>
  <c r="AG140" i="1"/>
  <c r="AG119" i="1"/>
  <c r="AG125" i="1"/>
  <c r="AG159" i="1"/>
  <c r="AG143" i="1"/>
  <c r="AG56" i="1"/>
  <c r="AG38" i="1"/>
  <c r="AG50" i="1"/>
  <c r="AG169" i="1"/>
  <c r="AG101" i="1"/>
  <c r="AG111" i="1"/>
  <c r="AG122" i="1"/>
  <c r="AG53" i="1"/>
  <c r="AG35" i="1"/>
  <c r="AG89" i="1"/>
  <c r="AG76" i="1"/>
  <c r="AG153" i="1"/>
  <c r="AG129" i="1"/>
  <c r="AG136" i="1"/>
  <c r="AG133" i="1"/>
  <c r="AG114" i="1"/>
  <c r="AG97" i="1"/>
  <c r="AG151" i="1"/>
  <c r="AG67" i="1"/>
  <c r="AG62" i="1"/>
  <c r="AG176" i="1"/>
  <c r="AG93" i="1"/>
  <c r="AG39" i="1"/>
  <c r="AG161" i="1"/>
  <c r="AG163" i="1"/>
  <c r="AG100" i="1"/>
  <c r="AG155" i="1"/>
  <c r="AG109" i="1"/>
  <c r="AG146" i="1"/>
  <c r="AG58" i="1"/>
  <c r="AG75" i="1"/>
  <c r="AG113" i="1"/>
  <c r="AG154" i="1"/>
  <c r="AG110" i="1"/>
  <c r="AG103" i="1"/>
  <c r="AG123" i="1"/>
  <c r="AG164" i="1"/>
  <c r="AG152" i="1"/>
  <c r="AG116" i="1"/>
  <c r="AG135" i="1"/>
  <c r="AG171" i="1"/>
  <c r="AG148" i="1"/>
  <c r="AG55" i="1"/>
  <c r="AG79" i="1"/>
  <c r="AG14" i="1"/>
  <c r="AG36" i="1"/>
  <c r="AG34" i="1"/>
  <c r="AG127" i="1"/>
  <c r="AG82" i="1"/>
  <c r="AG115" i="1"/>
  <c r="AG132" i="1"/>
  <c r="AG86" i="1"/>
  <c r="AG27" i="1"/>
  <c r="AG174" i="1"/>
  <c r="AG106" i="1"/>
  <c r="AG162" i="1"/>
  <c r="AG19" i="1"/>
  <c r="AG96" i="1"/>
  <c r="AG87" i="1"/>
  <c r="AG156" i="1"/>
  <c r="AG26" i="1"/>
  <c r="AG78" i="1"/>
  <c r="AG71" i="1"/>
  <c r="AG94" i="1"/>
  <c r="AG157" i="1"/>
  <c r="AG95" i="1"/>
  <c r="AG40" i="1"/>
  <c r="AG48" i="1"/>
  <c r="AG9" i="1"/>
  <c r="AG117" i="1"/>
  <c r="AG126" i="1"/>
  <c r="AG131" i="1"/>
  <c r="AG167" i="1"/>
  <c r="AG61" i="1"/>
  <c r="AG137" i="1"/>
  <c r="AG108" i="1"/>
  <c r="AG128" i="1"/>
  <c r="AG104" i="1"/>
  <c r="AM10" i="1"/>
  <c r="AM9" i="1"/>
  <c r="AM8" i="1"/>
  <c r="AM7" i="1"/>
  <c r="AG112" i="1"/>
  <c r="AM6" i="1"/>
  <c r="AG64" i="1"/>
  <c r="AG52" i="1"/>
  <c r="AG150" i="1"/>
  <c r="AL2" i="1" l="1"/>
</calcChain>
</file>

<file path=xl/sharedStrings.xml><?xml version="1.0" encoding="utf-8"?>
<sst xmlns="http://schemas.openxmlformats.org/spreadsheetml/2006/main" count="932" uniqueCount="412">
  <si>
    <t>Total Points</t>
  </si>
  <si>
    <t>MAX</t>
  </si>
  <si>
    <t>GKP</t>
  </si>
  <si>
    <t>DEF</t>
  </si>
  <si>
    <t>MID</t>
  </si>
  <si>
    <t>FWD</t>
  </si>
  <si>
    <t>TOTAL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</si>
  <si>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</si>
  <si>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</si>
  <si>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</si>
  <si>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</si>
  <si>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</si>
  <si>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</si>
  <si>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</si>
  <si>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</si>
  <si>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</si>
  <si>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</si>
  <si>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</si>
  <si>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</si>
  <si>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</si>
  <si>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</si>
  <si>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</si>
  <si>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</si>
  <si>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</si>
  <si>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</si>
  <si>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</si>
  <si>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</si>
  <si>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</si>
  <si>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</si>
  <si>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</si>
  <si>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</si>
  <si>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</si>
  <si>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</si>
  <si>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</si>
  <si>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</si>
  <si>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NEXT</t>
  </si>
  <si>
    <t>Health</t>
  </si>
  <si>
    <t>Selected</t>
  </si>
  <si>
    <t>Gabriel</t>
  </si>
  <si>
    <t>Fernando de Jesus</t>
  </si>
  <si>
    <t>G.Jesus</t>
  </si>
  <si>
    <t>dos Santos Magalhães</t>
  </si>
  <si>
    <t>Kai</t>
  </si>
  <si>
    <t>Havertz</t>
  </si>
  <si>
    <t>Martinelli Silva</t>
  </si>
  <si>
    <t>Martinelli</t>
  </si>
  <si>
    <t>David</t>
  </si>
  <si>
    <t>Raya Martin</t>
  </si>
  <si>
    <t>Raya</t>
  </si>
  <si>
    <t>Declan</t>
  </si>
  <si>
    <t>Rice</t>
  </si>
  <si>
    <t>William</t>
  </si>
  <si>
    <t>Saliba</t>
  </si>
  <si>
    <t>Thomas</t>
  </si>
  <si>
    <t>Partey</t>
  </si>
  <si>
    <t>Leandro</t>
  </si>
  <si>
    <t>Trossard</t>
  </si>
  <si>
    <t>Leon</t>
  </si>
  <si>
    <t>Bailey</t>
  </si>
  <si>
    <t>Ross</t>
  </si>
  <si>
    <t>Barkley</t>
  </si>
  <si>
    <t>Lucas</t>
  </si>
  <si>
    <t>Digne</t>
  </si>
  <si>
    <t>Jhon</t>
  </si>
  <si>
    <t>Durán</t>
  </si>
  <si>
    <t>Duran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</si>
  <si>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</si>
  <si>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</si>
  <si>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</si>
  <si>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</si>
  <si>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</si>
  <si>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</si>
  <si>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</si>
  <si>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</si>
  <si>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Pau</t>
  </si>
  <si>
    <t>Torres</t>
  </si>
  <si>
    <t>Morgan</t>
  </si>
  <si>
    <t>Youri</t>
  </si>
  <si>
    <t>Tielemans</t>
  </si>
  <si>
    <t>Ollie</t>
  </si>
  <si>
    <t>Watkins</t>
  </si>
  <si>
    <t>Amadou</t>
  </si>
  <si>
    <t>Onana</t>
  </si>
  <si>
    <t>Ryan</t>
  </si>
  <si>
    <t>Christie</t>
  </si>
  <si>
    <t>Lewis</t>
  </si>
  <si>
    <t>Cook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</si>
  <si>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</si>
  <si>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</si>
  <si>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</si>
  <si>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</si>
  <si>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</si>
  <si>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</si>
  <si>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</si>
  <si>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</si>
  <si>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</si>
  <si>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Adam</t>
  </si>
  <si>
    <t>Marcus</t>
  </si>
  <si>
    <t>Tavernier</t>
  </si>
  <si>
    <t>Illia</t>
  </si>
  <si>
    <t>Zabarnyi</t>
  </si>
  <si>
    <t>Kepa</t>
  </si>
  <si>
    <t>Arrizabalaga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</si>
  <si>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</si>
  <si>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</si>
  <si>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</si>
  <si>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</si>
  <si>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</si>
  <si>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</si>
  <si>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</si>
  <si>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</si>
  <si>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Keane</t>
  </si>
  <si>
    <t>Lewis-Potter</t>
  </si>
  <si>
    <t>Bryan</t>
  </si>
  <si>
    <t>Mbeumo</t>
  </si>
  <si>
    <t>Christian</t>
  </si>
  <si>
    <t>Nørgaard</t>
  </si>
  <si>
    <t>Mads</t>
  </si>
  <si>
    <t>Roerslev Rasmussen</t>
  </si>
  <si>
    <t>Roerslev</t>
  </si>
  <si>
    <t>Kevin</t>
  </si>
  <si>
    <t>Schade</t>
  </si>
  <si>
    <t>Yoane</t>
  </si>
  <si>
    <t>Wissa</t>
  </si>
  <si>
    <t>Simon</t>
  </si>
  <si>
    <t>Adingra</t>
  </si>
  <si>
    <t>Carlos</t>
  </si>
  <si>
    <t>Baleba</t>
  </si>
  <si>
    <t>Dunk</t>
  </si>
  <si>
    <t>Pervis</t>
  </si>
  <si>
    <t>Estupiñán</t>
  </si>
  <si>
    <t>Estupiñan</t>
  </si>
  <si>
    <t>João Pedro</t>
  </si>
  <si>
    <t>Junqueira de Jesus</t>
  </si>
  <si>
    <t>Jan Paul</t>
  </si>
  <si>
    <t>van Hecke</t>
  </si>
  <si>
    <t>Van Hecke</t>
  </si>
  <si>
    <t>Joël</t>
  </si>
  <si>
    <t>Veltman</t>
  </si>
  <si>
    <t>Danny</t>
  </si>
  <si>
    <t>Welbeck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</si>
  <si>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</si>
  <si>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</si>
  <si>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</si>
  <si>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</si>
  <si>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</si>
  <si>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</si>
  <si>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</si>
  <si>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</si>
  <si>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</si>
  <si>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</si>
  <si>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Malo</t>
  </si>
  <si>
    <t>Gusto</t>
  </si>
  <si>
    <t>Noni</t>
  </si>
  <si>
    <t>Madueke</t>
  </si>
  <si>
    <t>Nicolas</t>
  </si>
  <si>
    <t>Jackson</t>
  </si>
  <si>
    <t>N.Jackson</t>
  </si>
  <si>
    <t>Cole</t>
  </si>
  <si>
    <t>Palmer</t>
  </si>
  <si>
    <t>Robert</t>
  </si>
  <si>
    <t>Sánchez</t>
  </si>
  <si>
    <t>Jadon</t>
  </si>
  <si>
    <t>Sancho</t>
  </si>
  <si>
    <t>Pedro</t>
  </si>
  <si>
    <t>Lomba Neto</t>
  </si>
  <si>
    <t>Neto</t>
  </si>
  <si>
    <t>Eddie</t>
  </si>
  <si>
    <t>Nketiah</t>
  </si>
  <si>
    <t>Eberechi</t>
  </si>
  <si>
    <t>Eze</t>
  </si>
  <si>
    <t>Guéhi</t>
  </si>
  <si>
    <t>Dean</t>
  </si>
  <si>
    <t>Henderson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</si>
  <si>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</si>
  <si>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</si>
  <si>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</si>
  <si>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</si>
  <si>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</si>
  <si>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</si>
  <si>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</si>
  <si>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</si>
  <si>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</si>
  <si>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Ismaïla</t>
  </si>
  <si>
    <t>Sarr</t>
  </si>
  <si>
    <t>I.Sarr</t>
  </si>
  <si>
    <t>Abdoulaye</t>
  </si>
  <si>
    <t>Doucouré</t>
  </si>
  <si>
    <t>A.Doucoure</t>
  </si>
  <si>
    <t>Dominic</t>
  </si>
  <si>
    <t>Calvert-Lewin</t>
  </si>
  <si>
    <t>Idrissa</t>
  </si>
  <si>
    <t>Gueye</t>
  </si>
  <si>
    <t>Gana</t>
  </si>
  <si>
    <t>Jack</t>
  </si>
  <si>
    <t>Harrison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</si>
  <si>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</si>
  <si>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</si>
  <si>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</si>
  <si>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</si>
  <si>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</si>
  <si>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</si>
  <si>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</si>
  <si>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</si>
  <si>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Orel</t>
  </si>
  <si>
    <t>Mangala</t>
  </si>
  <si>
    <t>Emile</t>
  </si>
  <si>
    <t>Smith Rowe</t>
  </si>
  <si>
    <t>Adama</t>
  </si>
  <si>
    <t>Traoré</t>
  </si>
  <si>
    <t>Andreas</t>
  </si>
  <si>
    <t>Hoelgebaum Pereira</t>
  </si>
  <si>
    <t>Calvin</t>
  </si>
  <si>
    <t>Bassey</t>
  </si>
  <si>
    <t>Tom</t>
  </si>
  <si>
    <t>Cairney</t>
  </si>
  <si>
    <t>Issa</t>
  </si>
  <si>
    <t>Diop</t>
  </si>
  <si>
    <t>Alex</t>
  </si>
  <si>
    <t>Iwobi</t>
  </si>
  <si>
    <t>Bernd</t>
  </si>
  <si>
    <t>Leno</t>
  </si>
  <si>
    <t>Rodrigo</t>
  </si>
  <si>
    <t>Muniz Carvalho</t>
  </si>
  <si>
    <t>Muniz</t>
  </si>
  <si>
    <t>Raúl</t>
  </si>
  <si>
    <t>Jiménez</t>
  </si>
  <si>
    <t>Antonee</t>
  </si>
  <si>
    <t>Robinson</t>
  </si>
  <si>
    <t>Harry</t>
  </si>
  <si>
    <t>Wilson</t>
  </si>
  <si>
    <t>Sander</t>
  </si>
  <si>
    <t>Berge</t>
  </si>
  <si>
    <t>Dara</t>
  </si>
  <si>
    <t>O'Shea</t>
  </si>
  <si>
    <t>Facundo</t>
  </si>
  <si>
    <t>Buonanotte</t>
  </si>
  <si>
    <t>Ayew</t>
  </si>
  <si>
    <t>J.Ayew</t>
  </si>
  <si>
    <t>Bobby</t>
  </si>
  <si>
    <t>De Cordova-Reid</t>
  </si>
  <si>
    <t>Wout</t>
  </si>
  <si>
    <t>Faes</t>
  </si>
  <si>
    <t>Jamie</t>
  </si>
  <si>
    <t>Vardy</t>
  </si>
  <si>
    <t>Winks</t>
  </si>
  <si>
    <t>Trent</t>
  </si>
  <si>
    <t>Alexander-Arnold</t>
  </si>
  <si>
    <t>Darwin</t>
  </si>
  <si>
    <t>Núñez Ribeiro</t>
  </si>
  <si>
    <t>Cody</t>
  </si>
  <si>
    <t>Gakpo</t>
  </si>
  <si>
    <t>Gravenberch</t>
  </si>
  <si>
    <t>Curtis</t>
  </si>
  <si>
    <t>Jones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</si>
  <si>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</si>
  <si>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</si>
  <si>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</si>
  <si>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</si>
  <si>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</si>
  <si>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</si>
  <si>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</si>
  <si>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</si>
  <si>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Andrew</t>
  </si>
  <si>
    <t>Robertson</t>
  </si>
  <si>
    <t>Dominik</t>
  </si>
  <si>
    <t>Szoboszlai</t>
  </si>
  <si>
    <t>Virgil</t>
  </si>
  <si>
    <t>van Dijk</t>
  </si>
  <si>
    <t>Manuel</t>
  </si>
  <si>
    <t>Akanji</t>
  </si>
  <si>
    <t>Bernardo</t>
  </si>
  <si>
    <t>Veiga de Carvalho e Silva</t>
  </si>
  <si>
    <t>Jérémy</t>
  </si>
  <si>
    <t>Doku</t>
  </si>
  <si>
    <t>Phil</t>
  </si>
  <si>
    <t>Foden</t>
  </si>
  <si>
    <t>Grealish</t>
  </si>
  <si>
    <t>Joško</t>
  </si>
  <si>
    <t>Gvardiol</t>
  </si>
  <si>
    <t>Erling</t>
  </si>
  <si>
    <t>Haaland</t>
  </si>
  <si>
    <t>Mateo</t>
  </si>
  <si>
    <t>Kovačić</t>
  </si>
  <si>
    <t>Rico</t>
  </si>
  <si>
    <t>Ilkay</t>
  </si>
  <si>
    <t>Gündogan</t>
  </si>
  <si>
    <t>Bruno</t>
  </si>
  <si>
    <t>Borges Fernandes</t>
  </si>
  <si>
    <t>B.Fernandes</t>
  </si>
  <si>
    <t>Carlos Henrique</t>
  </si>
  <si>
    <t>Casimiro</t>
  </si>
  <si>
    <t>Casemiro</t>
  </si>
  <si>
    <t>Alejandro</t>
  </si>
  <si>
    <t>Garnacho</t>
  </si>
  <si>
    <t>Rasmus</t>
  </si>
  <si>
    <t>Højlund</t>
  </si>
  <si>
    <t>Lisandro</t>
  </si>
  <si>
    <t>Martínez</t>
  </si>
  <si>
    <t>André</t>
  </si>
  <si>
    <t>Rashford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</si>
  <si>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</si>
  <si>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</si>
  <si>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</si>
  <si>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</si>
  <si>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</si>
  <si>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</si>
  <si>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</si>
  <si>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</si>
  <si>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</si>
  <si>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</si>
  <si>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</si>
  <si>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Jacob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</si>
  <si>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</si>
  <si>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</si>
  <si>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</si>
  <si>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</si>
  <si>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</si>
  <si>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</si>
  <si>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</si>
  <si>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Sean</t>
  </si>
  <si>
    <t>Longstaff</t>
  </si>
  <si>
    <t>Nick</t>
  </si>
  <si>
    <t>Pope</t>
  </si>
  <si>
    <t>Fabian</t>
  </si>
  <si>
    <t>Schär</t>
  </si>
  <si>
    <t>Joe</t>
  </si>
  <si>
    <t>Willock</t>
  </si>
  <si>
    <t>Ola</t>
  </si>
  <si>
    <t>Aina</t>
  </si>
  <si>
    <t>Elliot</t>
  </si>
  <si>
    <t>Anderson</t>
  </si>
  <si>
    <t>Taiwo</t>
  </si>
  <si>
    <t>Awoniyi</t>
  </si>
  <si>
    <t>Nicolás</t>
  </si>
  <si>
    <t>Domínguez</t>
  </si>
  <si>
    <t>Dominguez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</si>
  <si>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</si>
  <si>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</si>
  <si>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</si>
  <si>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</si>
  <si>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</si>
  <si>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</si>
  <si>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</si>
  <si>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</si>
  <si>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</si>
  <si>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Chris</t>
  </si>
  <si>
    <t>Wood</t>
  </si>
  <si>
    <t>Yates</t>
  </si>
  <si>
    <t>Cameron</t>
  </si>
  <si>
    <t>Archer</t>
  </si>
  <si>
    <t>Armstrong</t>
  </si>
  <si>
    <t>Jan</t>
  </si>
  <si>
    <t>Bednarek</t>
  </si>
  <si>
    <t>Kyle</t>
  </si>
  <si>
    <t>Walker-Peters</t>
  </si>
  <si>
    <t>Yves</t>
  </si>
  <si>
    <t>Bissouma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</si>
  <si>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</si>
  <si>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</si>
  <si>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</si>
  <si>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</si>
  <si>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</si>
  <si>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</si>
  <si>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</si>
  <si>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</si>
  <si>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</si>
  <si>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</si>
  <si>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</si>
  <si>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Destiny</t>
  </si>
  <si>
    <t>Udogie</t>
  </si>
  <si>
    <t>Timo</t>
  </si>
  <si>
    <t>Werner</t>
  </si>
  <si>
    <t>Aaron</t>
  </si>
  <si>
    <t>Wan-Bissaka</t>
  </si>
  <si>
    <t>Edson</t>
  </si>
  <si>
    <t>Álvarez Velázquez</t>
  </si>
  <si>
    <t>Álvarez</t>
  </si>
  <si>
    <t>Emerson</t>
  </si>
  <si>
    <t>Palmieri dos Santos</t>
  </si>
  <si>
    <t>Max</t>
  </si>
  <si>
    <t>Kilman</t>
  </si>
  <si>
    <t>Mohammed</t>
  </si>
  <si>
    <t>Kudus</t>
  </si>
  <si>
    <t>Tolentino Coelho de Lima</t>
  </si>
  <si>
    <t>L.Paquetá</t>
  </si>
  <si>
    <t>Tomáš</t>
  </si>
  <si>
    <t>Souček</t>
  </si>
  <si>
    <t>Crysencio</t>
  </si>
  <si>
    <t>Summerville</t>
  </si>
  <si>
    <t>Matheus</t>
  </si>
  <si>
    <t>Santos Carneiro Da Cunha</t>
  </si>
  <si>
    <t>Cunha</t>
  </si>
  <si>
    <t>Craig</t>
  </si>
  <si>
    <t>Dawson</t>
  </si>
  <si>
    <t>Tommy</t>
  </si>
  <si>
    <t>Doyle</t>
  </si>
  <si>
    <t>Hwang</t>
  </si>
  <si>
    <t>Hee-chan</t>
  </si>
  <si>
    <t>Hee Chan</t>
  </si>
  <si>
    <t>João Victor</t>
  </si>
  <si>
    <t>Gomes da Silva</t>
  </si>
  <si>
    <t>J.Gomes</t>
  </si>
  <si>
    <t>Mario</t>
  </si>
  <si>
    <t>Lemina</t>
  </si>
  <si>
    <t>Mario Jr.</t>
  </si>
  <si>
    <t>Nélson</t>
  </si>
  <si>
    <t>Cabral Semedo</t>
  </si>
  <si>
    <t>N.Semedo</t>
  </si>
  <si>
    <t>Toti António</t>
  </si>
  <si>
    <t>Gomes</t>
  </si>
  <si>
    <t>Toti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</si>
</sst>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I179" totalsRowShown="0">
  <autoFilter ref="A1:AI179" xr:uid="{00000000-0009-0000-0100-000001000000}">
    <filterColumn colId="34">
      <filters>
        <filter val="1"/>
      </filters>
    </filterColumn>
  </autoFilter>
  <sortState xmlns:xlrd2="http://schemas.microsoft.com/office/spreadsheetml/2017/richdata2" ref="A2:AI179">
    <sortCondition descending="1" ref="AG1:AG179"/>
  </sortState>
  <tableColumns count="35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5" xr3:uid="{00000000-0010-0000-0000-000023000000}" name="NEXT"/>
    <tableColumn id="36" xr3:uid="{00000000-0010-0000-0000-000024000000}" name="Health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9"/>
  <sheetViews>
    <sheetView tabSelected="1" zoomScale="140" zoomScaleNormal="140" workbookViewId="0">
      <selection activeCell="AX202" sqref="AX202"/>
    </sheetView>
  </sheetViews>
  <sheetFormatPr baseColWidth="10" defaultColWidth="8.83203125" defaultRowHeight="15" x14ac:dyDescent="0.2"/>
  <cols>
    <col min="5" max="8" width="0" hidden="1" customWidth="1"/>
    <col min="10" max="32" width="0" hidden="1" customWidth="1"/>
  </cols>
  <sheetData>
    <row r="1" spans="1:40" x14ac:dyDescent="0.2">
      <c r="A1" t="s">
        <v>27</v>
      </c>
      <c r="B1" t="s">
        <v>28</v>
      </c>
      <c r="C1" t="s">
        <v>29</v>
      </c>
      <c r="D1" t="s">
        <v>30</v>
      </c>
      <c r="E1" t="s">
        <v>2</v>
      </c>
      <c r="F1" t="s">
        <v>3</v>
      </c>
      <c r="G1" t="s">
        <v>4</v>
      </c>
      <c r="H1" t="s">
        <v>5</v>
      </c>
      <c r="I1" t="s">
        <v>31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</row>
    <row r="2" spans="1:40" x14ac:dyDescent="0.2">
      <c r="A2" t="s">
        <v>258</v>
      </c>
      <c r="B2" t="s">
        <v>259</v>
      </c>
      <c r="C2" t="s">
        <v>260</v>
      </c>
      <c r="D2" t="s">
        <v>4</v>
      </c>
      <c r="E2">
        <v>0</v>
      </c>
      <c r="F2">
        <v>0</v>
      </c>
      <c r="G2">
        <v>1</v>
      </c>
      <c r="H2">
        <v>0</v>
      </c>
      <c r="I2" t="s">
        <v>18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410</v>
      </c>
      <c r="AE2">
        <v>129.32432432432429</v>
      </c>
      <c r="AF2">
        <v>132.52674578905931</v>
      </c>
      <c r="AG2">
        <f>7.83019285576181*1*2</f>
        <v>15.66038571152362</v>
      </c>
      <c r="AH2">
        <v>1</v>
      </c>
      <c r="AI2">
        <v>1</v>
      </c>
      <c r="AK2" t="s">
        <v>0</v>
      </c>
      <c r="AL2">
        <f>SUMPRODUCT(Table1[Selected], Table1[NEXT])</f>
        <v>51.339179958873899</v>
      </c>
      <c r="AM2" t="s">
        <v>1</v>
      </c>
    </row>
    <row r="3" spans="1:40" x14ac:dyDescent="0.2">
      <c r="A3" t="s">
        <v>113</v>
      </c>
      <c r="B3" t="s">
        <v>114</v>
      </c>
      <c r="C3" t="s">
        <v>114</v>
      </c>
      <c r="D3" t="s">
        <v>4</v>
      </c>
      <c r="E3">
        <v>0</v>
      </c>
      <c r="F3">
        <v>0</v>
      </c>
      <c r="G3">
        <v>1</v>
      </c>
      <c r="H3">
        <v>0</v>
      </c>
      <c r="I3" t="s">
        <v>10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119</v>
      </c>
      <c r="AE3">
        <v>112.0657857613086</v>
      </c>
      <c r="AF3">
        <v>71.366311145896134</v>
      </c>
      <c r="AG3">
        <f>7.00079814188692*1*2</f>
        <v>14.001596283773839</v>
      </c>
      <c r="AH3">
        <v>1</v>
      </c>
      <c r="AI3">
        <v>1</v>
      </c>
    </row>
    <row r="4" spans="1:40" x14ac:dyDescent="0.2">
      <c r="A4" t="s">
        <v>341</v>
      </c>
      <c r="B4" t="s">
        <v>342</v>
      </c>
      <c r="C4" t="s">
        <v>341</v>
      </c>
      <c r="D4" t="s">
        <v>3</v>
      </c>
      <c r="E4">
        <v>0</v>
      </c>
      <c r="F4">
        <v>1</v>
      </c>
      <c r="G4">
        <v>0</v>
      </c>
      <c r="H4">
        <v>0</v>
      </c>
      <c r="I4" t="s">
        <v>22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542</v>
      </c>
      <c r="AE4">
        <v>81.019564027983066</v>
      </c>
      <c r="AF4">
        <v>41.595708104839929</v>
      </c>
      <c r="AG4">
        <f>9.04023161736242*1</f>
        <v>9.0402316173624193</v>
      </c>
      <c r="AH4">
        <v>1</v>
      </c>
      <c r="AI4">
        <v>1</v>
      </c>
    </row>
    <row r="5" spans="1:40" hidden="1" x14ac:dyDescent="0.2">
      <c r="A5" t="s">
        <v>312</v>
      </c>
      <c r="B5" t="s">
        <v>313</v>
      </c>
      <c r="C5" t="s">
        <v>314</v>
      </c>
      <c r="D5" t="s">
        <v>4</v>
      </c>
      <c r="E5">
        <v>0</v>
      </c>
      <c r="F5">
        <v>0</v>
      </c>
      <c r="G5">
        <v>1</v>
      </c>
      <c r="H5">
        <v>0</v>
      </c>
      <c r="I5" t="s">
        <v>21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505</v>
      </c>
      <c r="AE5">
        <v>80.486873480792681</v>
      </c>
      <c r="AF5">
        <v>37.729157044975381</v>
      </c>
      <c r="AG5">
        <f>5.93963549996689*0.75*2</f>
        <v>8.9094532499503352</v>
      </c>
      <c r="AH5">
        <v>0.75</v>
      </c>
      <c r="AI5">
        <v>0</v>
      </c>
    </row>
    <row r="6" spans="1:40" hidden="1" x14ac:dyDescent="0.2">
      <c r="A6" t="s">
        <v>367</v>
      </c>
      <c r="B6" t="s">
        <v>368</v>
      </c>
      <c r="C6" t="s">
        <v>367</v>
      </c>
      <c r="D6" t="s">
        <v>4</v>
      </c>
      <c r="E6">
        <v>0</v>
      </c>
      <c r="F6">
        <v>0</v>
      </c>
      <c r="G6">
        <v>1</v>
      </c>
      <c r="H6">
        <v>0</v>
      </c>
      <c r="I6" t="s">
        <v>24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624</v>
      </c>
      <c r="AE6">
        <v>93.020196145394664</v>
      </c>
      <c r="AF6">
        <v>116.4741013328628</v>
      </c>
      <c r="AG6">
        <f>3.71269283934428*1*2</f>
        <v>7.4253856786885599</v>
      </c>
      <c r="AH6">
        <v>1</v>
      </c>
      <c r="AI6">
        <v>0</v>
      </c>
      <c r="AK6" t="s">
        <v>2</v>
      </c>
      <c r="AL6">
        <v>1</v>
      </c>
      <c r="AM6">
        <f>SUMPRODUCT(Table1[Selected],Table1[GKP])</f>
        <v>1</v>
      </c>
      <c r="AN6">
        <v>1</v>
      </c>
    </row>
    <row r="7" spans="1:40" hidden="1" x14ac:dyDescent="0.2">
      <c r="A7" t="s">
        <v>38</v>
      </c>
      <c r="B7" t="s">
        <v>41</v>
      </c>
      <c r="C7" t="s">
        <v>38</v>
      </c>
      <c r="D7" t="s">
        <v>3</v>
      </c>
      <c r="E7">
        <v>0</v>
      </c>
      <c r="F7">
        <v>1</v>
      </c>
      <c r="G7">
        <v>0</v>
      </c>
      <c r="H7">
        <v>0</v>
      </c>
      <c r="I7" t="s">
        <v>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73.532595828851782</v>
      </c>
      <c r="AF7">
        <v>71.356819021805734</v>
      </c>
      <c r="AG7">
        <f>3.652585875955*1*2</f>
        <v>7.3051717519099997</v>
      </c>
      <c r="AH7">
        <v>1</v>
      </c>
      <c r="AI7">
        <v>0</v>
      </c>
      <c r="AK7" t="s">
        <v>3</v>
      </c>
      <c r="AL7">
        <v>1</v>
      </c>
      <c r="AM7">
        <f>SUMPRODUCT(Table1[Selected],Table1[DEF])</f>
        <v>1</v>
      </c>
      <c r="AN7">
        <v>2</v>
      </c>
    </row>
    <row r="8" spans="1:40" hidden="1" x14ac:dyDescent="0.2">
      <c r="A8" t="s">
        <v>287</v>
      </c>
      <c r="B8" t="s">
        <v>288</v>
      </c>
      <c r="C8" t="s">
        <v>289</v>
      </c>
      <c r="D8" t="s">
        <v>4</v>
      </c>
      <c r="E8">
        <v>0</v>
      </c>
      <c r="F8">
        <v>0</v>
      </c>
      <c r="G8">
        <v>1</v>
      </c>
      <c r="H8">
        <v>0</v>
      </c>
      <c r="I8" t="s">
        <v>20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462</v>
      </c>
      <c r="AE8">
        <v>82.674418604651265</v>
      </c>
      <c r="AF8">
        <v>80.059077371876995</v>
      </c>
      <c r="AG8">
        <f>3.49245415972523*1*2</f>
        <v>6.9849083194504598</v>
      </c>
      <c r="AH8">
        <v>1</v>
      </c>
      <c r="AI8">
        <v>0</v>
      </c>
      <c r="AK8" t="s">
        <v>4</v>
      </c>
      <c r="AL8">
        <v>1</v>
      </c>
      <c r="AM8">
        <f>SUMPRODUCT(Table1[Selected],Table1[MID])</f>
        <v>2</v>
      </c>
      <c r="AN8">
        <v>2</v>
      </c>
    </row>
    <row r="9" spans="1:40" hidden="1" x14ac:dyDescent="0.2">
      <c r="A9" t="s">
        <v>87</v>
      </c>
      <c r="B9" t="s">
        <v>88</v>
      </c>
      <c r="C9" t="s">
        <v>88</v>
      </c>
      <c r="D9" t="s">
        <v>3</v>
      </c>
      <c r="E9">
        <v>0</v>
      </c>
      <c r="F9">
        <v>1</v>
      </c>
      <c r="G9">
        <v>0</v>
      </c>
      <c r="H9">
        <v>0</v>
      </c>
      <c r="I9" t="s">
        <v>9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83</v>
      </c>
      <c r="AE9">
        <v>88.284904955745631</v>
      </c>
      <c r="AF9">
        <v>46.332841448304528</v>
      </c>
      <c r="AG9">
        <f>6.87002436440472*1</f>
        <v>6.8700243644047196</v>
      </c>
      <c r="AH9">
        <v>1</v>
      </c>
      <c r="AI9">
        <v>0</v>
      </c>
      <c r="AK9" t="s">
        <v>5</v>
      </c>
      <c r="AL9">
        <v>1</v>
      </c>
      <c r="AM9">
        <f>SUMPRODUCT(Table1[Selected],Table1[FWD])</f>
        <v>1</v>
      </c>
      <c r="AN9">
        <v>2</v>
      </c>
    </row>
    <row r="10" spans="1:40" hidden="1" x14ac:dyDescent="0.2">
      <c r="A10" t="s">
        <v>169</v>
      </c>
      <c r="B10" t="s">
        <v>170</v>
      </c>
      <c r="C10" t="s">
        <v>170</v>
      </c>
      <c r="D10" t="s">
        <v>4</v>
      </c>
      <c r="E10">
        <v>0</v>
      </c>
      <c r="F10">
        <v>0</v>
      </c>
      <c r="G10">
        <v>1</v>
      </c>
      <c r="H10">
        <v>0</v>
      </c>
      <c r="I10" t="s">
        <v>13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239</v>
      </c>
      <c r="AE10">
        <v>70.524590163934391</v>
      </c>
      <c r="AF10">
        <v>69.340560054879333</v>
      </c>
      <c r="AG10">
        <f>3.30984945031263*1*2</f>
        <v>6.6196989006252602</v>
      </c>
      <c r="AH10">
        <v>1</v>
      </c>
      <c r="AI10">
        <v>0</v>
      </c>
      <c r="AK10" t="s">
        <v>6</v>
      </c>
      <c r="AL10">
        <v>5</v>
      </c>
      <c r="AM10">
        <f>SUM(SUMPRODUCT(Table1[Selected],Table1[GKP]), SUMPRODUCT(Table1[Selected],Table1[DEF]), SUMPRODUCT(Table1[Selected],Table1[MID]), SUMPRODUCT(Table1[Selected],Table1[FWD]))</f>
        <v>5</v>
      </c>
      <c r="AN10">
        <v>5</v>
      </c>
    </row>
    <row r="11" spans="1:40" hidden="1" x14ac:dyDescent="0.2">
      <c r="A11" t="s">
        <v>315</v>
      </c>
      <c r="B11" t="s">
        <v>316</v>
      </c>
      <c r="C11" t="s">
        <v>317</v>
      </c>
      <c r="D11" t="s">
        <v>4</v>
      </c>
      <c r="E11">
        <v>0</v>
      </c>
      <c r="F11">
        <v>0</v>
      </c>
      <c r="G11">
        <v>1</v>
      </c>
      <c r="H11">
        <v>0</v>
      </c>
      <c r="I11" t="s">
        <v>21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506</v>
      </c>
      <c r="AE11">
        <v>56.211798885634039</v>
      </c>
      <c r="AF11">
        <v>43.66270357383727</v>
      </c>
      <c r="AG11">
        <f>3.30920718701026*1*2</f>
        <v>6.6184143740205199</v>
      </c>
      <c r="AH11">
        <v>1</v>
      </c>
      <c r="AI11">
        <v>0</v>
      </c>
    </row>
    <row r="12" spans="1:40" x14ac:dyDescent="0.2">
      <c r="A12" t="s">
        <v>79</v>
      </c>
      <c r="B12" t="s">
        <v>80</v>
      </c>
      <c r="C12" t="s">
        <v>80</v>
      </c>
      <c r="D12" t="s">
        <v>5</v>
      </c>
      <c r="E12">
        <v>0</v>
      </c>
      <c r="F12">
        <v>0</v>
      </c>
      <c r="G12">
        <v>0</v>
      </c>
      <c r="H12">
        <v>1</v>
      </c>
      <c r="I12" t="s">
        <v>8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63</v>
      </c>
      <c r="AE12">
        <v>85.83750000000002</v>
      </c>
      <c r="AF12">
        <v>87.88625062744849</v>
      </c>
      <c r="AG12">
        <f>3.16880048182141*1*2</f>
        <v>6.3376009636428199</v>
      </c>
      <c r="AH12">
        <v>1</v>
      </c>
      <c r="AI12">
        <v>1</v>
      </c>
    </row>
    <row r="13" spans="1:40" x14ac:dyDescent="0.2">
      <c r="A13" t="s">
        <v>198</v>
      </c>
      <c r="B13" t="s">
        <v>199</v>
      </c>
      <c r="C13" t="s">
        <v>199</v>
      </c>
      <c r="D13" t="s">
        <v>2</v>
      </c>
      <c r="E13">
        <v>1</v>
      </c>
      <c r="F13">
        <v>0</v>
      </c>
      <c r="G13">
        <v>0</v>
      </c>
      <c r="H13">
        <v>0</v>
      </c>
      <c r="I13" t="s">
        <v>14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283</v>
      </c>
      <c r="AE13">
        <v>66.236842105263122</v>
      </c>
      <c r="AF13">
        <v>66.882605270850021</v>
      </c>
      <c r="AG13">
        <f>3.1496826912856*2</f>
        <v>6.2993653825712004</v>
      </c>
      <c r="AH13">
        <v>1</v>
      </c>
      <c r="AI13">
        <v>1</v>
      </c>
    </row>
    <row r="14" spans="1:40" hidden="1" x14ac:dyDescent="0.2">
      <c r="A14" t="s">
        <v>158</v>
      </c>
      <c r="B14" t="s">
        <v>159</v>
      </c>
      <c r="C14" t="s">
        <v>159</v>
      </c>
      <c r="D14" t="s">
        <v>4</v>
      </c>
      <c r="E14">
        <v>0</v>
      </c>
      <c r="F14">
        <v>0</v>
      </c>
      <c r="G14">
        <v>1</v>
      </c>
      <c r="H14">
        <v>0</v>
      </c>
      <c r="I14" t="s">
        <v>12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217</v>
      </c>
      <c r="AE14">
        <v>133.3171315525469</v>
      </c>
      <c r="AF14">
        <v>173.60561440702119</v>
      </c>
      <c r="AG14">
        <f>6.15557238754681*1</f>
        <v>6.15557238754681</v>
      </c>
      <c r="AH14">
        <v>1</v>
      </c>
      <c r="AI14">
        <v>0</v>
      </c>
    </row>
    <row r="15" spans="1:40" hidden="1" x14ac:dyDescent="0.2">
      <c r="A15" t="s">
        <v>386</v>
      </c>
      <c r="B15" t="s">
        <v>387</v>
      </c>
      <c r="C15" t="s">
        <v>387</v>
      </c>
      <c r="D15" t="s">
        <v>4</v>
      </c>
      <c r="E15">
        <v>0</v>
      </c>
      <c r="F15">
        <v>0</v>
      </c>
      <c r="G15">
        <v>1</v>
      </c>
      <c r="H15">
        <v>0</v>
      </c>
      <c r="I15" t="s">
        <v>25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658</v>
      </c>
      <c r="AE15">
        <v>58.872373256984027</v>
      </c>
      <c r="AF15">
        <v>53.302060265797003</v>
      </c>
      <c r="AG15">
        <f>2.97047376733104*1*2</f>
        <v>5.9409475346620804</v>
      </c>
      <c r="AH15">
        <v>1</v>
      </c>
      <c r="AI15">
        <v>0</v>
      </c>
    </row>
    <row r="16" spans="1:40" hidden="1" x14ac:dyDescent="0.2">
      <c r="A16" t="s">
        <v>310</v>
      </c>
      <c r="B16" t="s">
        <v>311</v>
      </c>
      <c r="C16" t="s">
        <v>311</v>
      </c>
      <c r="D16" t="s">
        <v>5</v>
      </c>
      <c r="E16">
        <v>0</v>
      </c>
      <c r="F16">
        <v>0</v>
      </c>
      <c r="G16">
        <v>0</v>
      </c>
      <c r="H16">
        <v>1</v>
      </c>
      <c r="I16" t="s">
        <v>21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504</v>
      </c>
      <c r="AE16">
        <v>102.62686567164189</v>
      </c>
      <c r="AF16">
        <v>96.026034974766958</v>
      </c>
      <c r="AG16">
        <f>5.77254410200308*0.986111111111111</f>
        <v>5.6923698783641479</v>
      </c>
      <c r="AH16">
        <v>0.98611111111111116</v>
      </c>
      <c r="AI16">
        <v>0</v>
      </c>
    </row>
    <row r="17" spans="1:35" hidden="1" x14ac:dyDescent="0.2">
      <c r="A17" t="s">
        <v>51</v>
      </c>
      <c r="B17" t="s">
        <v>52</v>
      </c>
      <c r="C17" t="s">
        <v>52</v>
      </c>
      <c r="D17" t="s">
        <v>3</v>
      </c>
      <c r="E17">
        <v>0</v>
      </c>
      <c r="F17">
        <v>1</v>
      </c>
      <c r="G17">
        <v>0</v>
      </c>
      <c r="H17">
        <v>0</v>
      </c>
      <c r="I17" t="s">
        <v>7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14</v>
      </c>
      <c r="AE17">
        <v>75.3333333333334</v>
      </c>
      <c r="AF17">
        <v>68.99245032329658</v>
      </c>
      <c r="AG17">
        <f>2.78777204556436*1*2</f>
        <v>5.5755440911287204</v>
      </c>
      <c r="AH17">
        <v>1</v>
      </c>
      <c r="AI17">
        <v>0</v>
      </c>
    </row>
    <row r="18" spans="1:35" hidden="1" x14ac:dyDescent="0.2">
      <c r="A18" t="s">
        <v>390</v>
      </c>
      <c r="B18" t="s">
        <v>391</v>
      </c>
      <c r="C18" t="s">
        <v>392</v>
      </c>
      <c r="D18" t="s">
        <v>5</v>
      </c>
      <c r="E18">
        <v>0</v>
      </c>
      <c r="F18">
        <v>0</v>
      </c>
      <c r="G18">
        <v>0</v>
      </c>
      <c r="H18">
        <v>1</v>
      </c>
      <c r="I18" t="s">
        <v>26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679</v>
      </c>
      <c r="AE18">
        <v>105.43584561238239</v>
      </c>
      <c r="AF18">
        <v>65.903978462206155</v>
      </c>
      <c r="AG18">
        <f>5.53371308165127*1</f>
        <v>5.5337130816512703</v>
      </c>
      <c r="AH18">
        <v>1</v>
      </c>
      <c r="AI18">
        <v>0</v>
      </c>
    </row>
    <row r="19" spans="1:35" hidden="1" x14ac:dyDescent="0.2">
      <c r="A19" t="s">
        <v>122</v>
      </c>
      <c r="B19" t="s">
        <v>123</v>
      </c>
      <c r="C19" t="s">
        <v>123</v>
      </c>
      <c r="D19" t="s">
        <v>5</v>
      </c>
      <c r="E19">
        <v>0</v>
      </c>
      <c r="F19">
        <v>0</v>
      </c>
      <c r="G19">
        <v>0</v>
      </c>
      <c r="H19">
        <v>1</v>
      </c>
      <c r="I19" t="s">
        <v>10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130</v>
      </c>
      <c r="AE19">
        <v>85.375807379772979</v>
      </c>
      <c r="AF19">
        <v>49.814152686625157</v>
      </c>
      <c r="AG19">
        <f>5.50057138357755*1</f>
        <v>5.50057138357755</v>
      </c>
      <c r="AH19">
        <v>1</v>
      </c>
      <c r="AI19">
        <v>0</v>
      </c>
    </row>
    <row r="20" spans="1:35" hidden="1" x14ac:dyDescent="0.2">
      <c r="A20" t="s">
        <v>227</v>
      </c>
      <c r="B20" t="s">
        <v>228</v>
      </c>
      <c r="C20" t="s">
        <v>228</v>
      </c>
      <c r="D20" t="s">
        <v>3</v>
      </c>
      <c r="E20">
        <v>0</v>
      </c>
      <c r="F20">
        <v>1</v>
      </c>
      <c r="G20">
        <v>0</v>
      </c>
      <c r="H20">
        <v>0</v>
      </c>
      <c r="I20" t="s">
        <v>15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314</v>
      </c>
      <c r="AE20">
        <v>48.153846153846168</v>
      </c>
      <c r="AF20">
        <v>42.929359235870947</v>
      </c>
      <c r="AG20">
        <f>2.74812626183275*1*2</f>
        <v>5.4962525236655004</v>
      </c>
      <c r="AH20">
        <v>1</v>
      </c>
      <c r="AI20">
        <v>0</v>
      </c>
    </row>
    <row r="21" spans="1:35" hidden="1" x14ac:dyDescent="0.2">
      <c r="A21" t="s">
        <v>53</v>
      </c>
      <c r="B21" t="s">
        <v>54</v>
      </c>
      <c r="C21" t="s">
        <v>53</v>
      </c>
      <c r="D21" t="s">
        <v>4</v>
      </c>
      <c r="E21">
        <v>0</v>
      </c>
      <c r="F21">
        <v>0</v>
      </c>
      <c r="G21">
        <v>1</v>
      </c>
      <c r="H21">
        <v>0</v>
      </c>
      <c r="I21" t="s">
        <v>7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15</v>
      </c>
      <c r="AE21">
        <v>44.315540851281703</v>
      </c>
      <c r="AF21">
        <v>36.028282790100199</v>
      </c>
      <c r="AG21">
        <f>2.67556053773696*1*2</f>
        <v>5.3511210754739196</v>
      </c>
      <c r="AH21">
        <v>1</v>
      </c>
      <c r="AI21">
        <v>0</v>
      </c>
    </row>
    <row r="22" spans="1:35" hidden="1" x14ac:dyDescent="0.2">
      <c r="A22" t="s">
        <v>275</v>
      </c>
      <c r="B22" t="s">
        <v>276</v>
      </c>
      <c r="C22" t="s">
        <v>276</v>
      </c>
      <c r="D22" t="s">
        <v>4</v>
      </c>
      <c r="E22">
        <v>0</v>
      </c>
      <c r="F22">
        <v>0</v>
      </c>
      <c r="G22">
        <v>1</v>
      </c>
      <c r="H22">
        <v>0</v>
      </c>
      <c r="I22" t="s">
        <v>19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435</v>
      </c>
      <c r="AE22">
        <v>86.460867673143582</v>
      </c>
      <c r="AF22">
        <v>72.019014670767362</v>
      </c>
      <c r="AG22">
        <f>2.6139136664225*1*2</f>
        <v>5.227827332845</v>
      </c>
      <c r="AH22">
        <v>1</v>
      </c>
      <c r="AI22">
        <v>0</v>
      </c>
    </row>
    <row r="23" spans="1:35" hidden="1" x14ac:dyDescent="0.2">
      <c r="A23" t="s">
        <v>85</v>
      </c>
      <c r="B23" t="s">
        <v>86</v>
      </c>
      <c r="C23" t="s">
        <v>86</v>
      </c>
      <c r="D23" t="s">
        <v>4</v>
      </c>
      <c r="E23">
        <v>0</v>
      </c>
      <c r="F23">
        <v>0</v>
      </c>
      <c r="G23">
        <v>1</v>
      </c>
      <c r="H23">
        <v>0</v>
      </c>
      <c r="I23" t="s">
        <v>9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77</v>
      </c>
      <c r="AE23">
        <v>43.092663818224167</v>
      </c>
      <c r="AF23">
        <v>27.878903110249791</v>
      </c>
      <c r="AG23">
        <f>2.57649933455423*1*2</f>
        <v>5.1529986691084604</v>
      </c>
      <c r="AH23">
        <v>1</v>
      </c>
      <c r="AI23">
        <v>0</v>
      </c>
    </row>
    <row r="24" spans="1:35" hidden="1" x14ac:dyDescent="0.2">
      <c r="A24" t="s">
        <v>328</v>
      </c>
      <c r="B24" t="s">
        <v>329</v>
      </c>
      <c r="C24" t="s">
        <v>329</v>
      </c>
      <c r="D24" t="s">
        <v>3</v>
      </c>
      <c r="E24">
        <v>0</v>
      </c>
      <c r="F24">
        <v>1</v>
      </c>
      <c r="G24">
        <v>0</v>
      </c>
      <c r="H24">
        <v>0</v>
      </c>
      <c r="I24" t="s">
        <v>22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528</v>
      </c>
      <c r="AE24">
        <v>68.625000000000014</v>
      </c>
      <c r="AF24">
        <v>52.408503128698719</v>
      </c>
      <c r="AG24">
        <f>4.98725315650906*1</f>
        <v>4.9872531565090599</v>
      </c>
      <c r="AH24">
        <v>1</v>
      </c>
      <c r="AI24">
        <v>0</v>
      </c>
    </row>
    <row r="25" spans="1:35" hidden="1" x14ac:dyDescent="0.2">
      <c r="A25" t="s">
        <v>246</v>
      </c>
      <c r="B25" t="s">
        <v>247</v>
      </c>
      <c r="C25" t="s">
        <v>247</v>
      </c>
      <c r="D25" t="s">
        <v>3</v>
      </c>
      <c r="E25">
        <v>0</v>
      </c>
      <c r="F25">
        <v>1</v>
      </c>
      <c r="G25">
        <v>0</v>
      </c>
      <c r="H25">
        <v>0</v>
      </c>
      <c r="I25" t="s">
        <v>18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394</v>
      </c>
      <c r="AE25">
        <v>91.414788280362117</v>
      </c>
      <c r="AF25">
        <v>111.4131816739737</v>
      </c>
      <c r="AG25">
        <f>2.49048603944569*1*2</f>
        <v>4.9809720788913801</v>
      </c>
      <c r="AH25">
        <v>1</v>
      </c>
      <c r="AI25">
        <v>0</v>
      </c>
    </row>
    <row r="26" spans="1:35" hidden="1" x14ac:dyDescent="0.2">
      <c r="A26" t="s">
        <v>105</v>
      </c>
      <c r="B26" t="s">
        <v>106</v>
      </c>
      <c r="C26" t="s">
        <v>106</v>
      </c>
      <c r="D26" t="s">
        <v>4</v>
      </c>
      <c r="E26">
        <v>0</v>
      </c>
      <c r="F26">
        <v>0</v>
      </c>
      <c r="G26">
        <v>1</v>
      </c>
      <c r="H26">
        <v>0</v>
      </c>
      <c r="I26" t="s">
        <v>10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109</v>
      </c>
      <c r="AE26">
        <v>70.038442210714919</v>
      </c>
      <c r="AF26">
        <v>27.478043732793829</v>
      </c>
      <c r="AG26">
        <f>4.91204319575457*1</f>
        <v>4.9120431957545696</v>
      </c>
      <c r="AH26">
        <v>1</v>
      </c>
      <c r="AI26">
        <v>0</v>
      </c>
    </row>
    <row r="27" spans="1:35" hidden="1" x14ac:dyDescent="0.2">
      <c r="A27" t="s">
        <v>132</v>
      </c>
      <c r="B27" t="s">
        <v>133</v>
      </c>
      <c r="C27" t="s">
        <v>132</v>
      </c>
      <c r="D27" t="s">
        <v>5</v>
      </c>
      <c r="E27">
        <v>0</v>
      </c>
      <c r="F27">
        <v>0</v>
      </c>
      <c r="G27">
        <v>0</v>
      </c>
      <c r="H27">
        <v>1</v>
      </c>
      <c r="I27" t="s">
        <v>11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156</v>
      </c>
      <c r="AE27">
        <v>83.376931716058962</v>
      </c>
      <c r="AF27">
        <v>48.376934100569883</v>
      </c>
      <c r="AG27">
        <f>4.65887950485617*1</f>
        <v>4.65887950485617</v>
      </c>
      <c r="AH27">
        <v>1</v>
      </c>
      <c r="AI27">
        <v>0</v>
      </c>
    </row>
    <row r="28" spans="1:35" hidden="1" x14ac:dyDescent="0.2">
      <c r="A28" t="s">
        <v>76</v>
      </c>
      <c r="B28" t="s">
        <v>338</v>
      </c>
      <c r="C28" t="s">
        <v>338</v>
      </c>
      <c r="D28" t="s">
        <v>4</v>
      </c>
      <c r="E28">
        <v>0</v>
      </c>
      <c r="F28">
        <v>0</v>
      </c>
      <c r="G28">
        <v>1</v>
      </c>
      <c r="H28">
        <v>0</v>
      </c>
      <c r="I28" t="s">
        <v>22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539</v>
      </c>
      <c r="AE28">
        <v>88.609377352187991</v>
      </c>
      <c r="AF28">
        <v>48.896739783157827</v>
      </c>
      <c r="AG28">
        <f>4.57298903517321*1</f>
        <v>4.5729890351732099</v>
      </c>
      <c r="AH28">
        <v>1</v>
      </c>
      <c r="AI28">
        <v>0</v>
      </c>
    </row>
    <row r="29" spans="1:35" hidden="1" x14ac:dyDescent="0.2">
      <c r="A29" t="s">
        <v>139</v>
      </c>
      <c r="B29" t="s">
        <v>140</v>
      </c>
      <c r="C29" t="s">
        <v>140</v>
      </c>
      <c r="D29" t="s">
        <v>5</v>
      </c>
      <c r="E29">
        <v>0</v>
      </c>
      <c r="F29">
        <v>0</v>
      </c>
      <c r="G29">
        <v>0</v>
      </c>
      <c r="H29">
        <v>1</v>
      </c>
      <c r="I29" t="s">
        <v>11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175</v>
      </c>
      <c r="AE29">
        <v>56.814857976963303</v>
      </c>
      <c r="AF29">
        <v>49.210088352433552</v>
      </c>
      <c r="AG29">
        <f>2.17982319415164*1*2</f>
        <v>4.3596463883032799</v>
      </c>
      <c r="AH29">
        <v>1</v>
      </c>
      <c r="AI29">
        <v>0</v>
      </c>
    </row>
    <row r="30" spans="1:35" hidden="1" x14ac:dyDescent="0.2">
      <c r="A30" t="s">
        <v>346</v>
      </c>
      <c r="B30" t="s">
        <v>347</v>
      </c>
      <c r="C30" t="s">
        <v>347</v>
      </c>
      <c r="D30" t="s">
        <v>5</v>
      </c>
      <c r="E30">
        <v>0</v>
      </c>
      <c r="F30">
        <v>0</v>
      </c>
      <c r="G30">
        <v>0</v>
      </c>
      <c r="H30">
        <v>1</v>
      </c>
      <c r="I30" t="s">
        <v>22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552</v>
      </c>
      <c r="AE30">
        <v>68.929541158346282</v>
      </c>
      <c r="AF30">
        <v>58.186694906525517</v>
      </c>
      <c r="AG30">
        <f>4.2911401263452*1</f>
        <v>4.2911401263451996</v>
      </c>
      <c r="AH30">
        <v>1</v>
      </c>
      <c r="AI30">
        <v>0</v>
      </c>
    </row>
    <row r="31" spans="1:35" hidden="1" x14ac:dyDescent="0.2">
      <c r="A31" t="s">
        <v>267</v>
      </c>
      <c r="B31" t="s">
        <v>268</v>
      </c>
      <c r="C31" t="s">
        <v>267</v>
      </c>
      <c r="D31" t="s">
        <v>3</v>
      </c>
      <c r="E31">
        <v>0</v>
      </c>
      <c r="F31">
        <v>1</v>
      </c>
      <c r="G31">
        <v>0</v>
      </c>
      <c r="H31">
        <v>0</v>
      </c>
      <c r="I31" t="s">
        <v>18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420</v>
      </c>
      <c r="AE31">
        <v>67.758800221278634</v>
      </c>
      <c r="AF31">
        <v>88.132591730683771</v>
      </c>
      <c r="AG31">
        <f>2.04948131481073*1*2</f>
        <v>4.0989626296214601</v>
      </c>
      <c r="AH31">
        <v>1</v>
      </c>
      <c r="AI31">
        <v>0</v>
      </c>
    </row>
    <row r="32" spans="1:35" hidden="1" x14ac:dyDescent="0.2">
      <c r="A32" t="s">
        <v>38</v>
      </c>
      <c r="B32" t="s">
        <v>44</v>
      </c>
      <c r="C32" t="s">
        <v>45</v>
      </c>
      <c r="D32" t="s">
        <v>4</v>
      </c>
      <c r="E32">
        <v>0</v>
      </c>
      <c r="F32">
        <v>0</v>
      </c>
      <c r="G32">
        <v>1</v>
      </c>
      <c r="H32">
        <v>0</v>
      </c>
      <c r="I32" t="s">
        <v>7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8</v>
      </c>
      <c r="AE32">
        <v>78.48837209302333</v>
      </c>
      <c r="AF32">
        <v>88.25138105719283</v>
      </c>
      <c r="AG32">
        <f>1.95755999304837*1*2</f>
        <v>3.9151199860967401</v>
      </c>
      <c r="AH32">
        <v>1</v>
      </c>
      <c r="AI32">
        <v>0</v>
      </c>
    </row>
    <row r="33" spans="1:35" hidden="1" x14ac:dyDescent="0.2">
      <c r="A33" t="s">
        <v>83</v>
      </c>
      <c r="B33" t="s">
        <v>348</v>
      </c>
      <c r="C33" t="s">
        <v>348</v>
      </c>
      <c r="D33" t="s">
        <v>4</v>
      </c>
      <c r="E33">
        <v>0</v>
      </c>
      <c r="F33">
        <v>0</v>
      </c>
      <c r="G33">
        <v>1</v>
      </c>
      <c r="H33">
        <v>0</v>
      </c>
      <c r="I33" t="s">
        <v>22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554</v>
      </c>
      <c r="AE33">
        <v>34.875</v>
      </c>
      <c r="AF33">
        <v>28.411149817854689</v>
      </c>
      <c r="AG33">
        <f>1.93671361511879*1*2</f>
        <v>3.8734272302375801</v>
      </c>
      <c r="AH33">
        <v>1</v>
      </c>
      <c r="AI33">
        <v>0</v>
      </c>
    </row>
    <row r="34" spans="1:35" hidden="1" x14ac:dyDescent="0.2">
      <c r="A34" t="s">
        <v>153</v>
      </c>
      <c r="B34" t="s">
        <v>154</v>
      </c>
      <c r="C34" t="s">
        <v>154</v>
      </c>
      <c r="D34" t="s">
        <v>4</v>
      </c>
      <c r="E34">
        <v>0</v>
      </c>
      <c r="F34">
        <v>0</v>
      </c>
      <c r="G34">
        <v>1</v>
      </c>
      <c r="H34">
        <v>0</v>
      </c>
      <c r="I34" t="s">
        <v>12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212</v>
      </c>
      <c r="AE34">
        <v>60.120000000000033</v>
      </c>
      <c r="AF34">
        <v>70.820775090614646</v>
      </c>
      <c r="AG34">
        <f>3.81368905798628*1</f>
        <v>3.8136890579862799</v>
      </c>
      <c r="AH34">
        <v>1</v>
      </c>
      <c r="AI34">
        <v>0</v>
      </c>
    </row>
    <row r="35" spans="1:35" hidden="1" x14ac:dyDescent="0.2">
      <c r="A35" t="s">
        <v>255</v>
      </c>
      <c r="B35" t="s">
        <v>256</v>
      </c>
      <c r="C35" t="s">
        <v>257</v>
      </c>
      <c r="D35" t="s">
        <v>4</v>
      </c>
      <c r="E35">
        <v>0</v>
      </c>
      <c r="F35">
        <v>0</v>
      </c>
      <c r="G35">
        <v>1</v>
      </c>
      <c r="H35">
        <v>0</v>
      </c>
      <c r="I35" t="s">
        <v>18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409</v>
      </c>
      <c r="AE35">
        <v>72.911392405063268</v>
      </c>
      <c r="AF35">
        <v>58.789204166623598</v>
      </c>
      <c r="AG35">
        <f>3.80988565063967*1</f>
        <v>3.8098856506396701</v>
      </c>
      <c r="AH35">
        <v>1</v>
      </c>
      <c r="AI35">
        <v>0</v>
      </c>
    </row>
    <row r="36" spans="1:35" hidden="1" x14ac:dyDescent="0.2">
      <c r="A36" t="s">
        <v>155</v>
      </c>
      <c r="B36" t="s">
        <v>156</v>
      </c>
      <c r="C36" t="s">
        <v>157</v>
      </c>
      <c r="D36" t="s">
        <v>5</v>
      </c>
      <c r="E36">
        <v>0</v>
      </c>
      <c r="F36">
        <v>0</v>
      </c>
      <c r="G36">
        <v>0</v>
      </c>
      <c r="H36">
        <v>1</v>
      </c>
      <c r="I36" t="s">
        <v>12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215</v>
      </c>
      <c r="AE36">
        <v>79.961538461538467</v>
      </c>
      <c r="AF36">
        <v>100.842297339113</v>
      </c>
      <c r="AG36">
        <f>3.76602187094579*1</f>
        <v>3.76602187094579</v>
      </c>
      <c r="AH36">
        <v>1</v>
      </c>
      <c r="AI36">
        <v>0</v>
      </c>
    </row>
    <row r="37" spans="1:35" hidden="1" x14ac:dyDescent="0.2">
      <c r="A37" t="s">
        <v>200</v>
      </c>
      <c r="B37" t="s">
        <v>362</v>
      </c>
      <c r="C37" t="s">
        <v>362</v>
      </c>
      <c r="D37" t="s">
        <v>4</v>
      </c>
      <c r="E37">
        <v>0</v>
      </c>
      <c r="F37">
        <v>0</v>
      </c>
      <c r="G37">
        <v>1</v>
      </c>
      <c r="H37">
        <v>0</v>
      </c>
      <c r="I37" t="s">
        <v>24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616</v>
      </c>
      <c r="AE37">
        <v>76.403370446768349</v>
      </c>
      <c r="AF37">
        <v>73.746759478330858</v>
      </c>
      <c r="AG37">
        <f>3.75772398469786*1</f>
        <v>3.7577239846978601</v>
      </c>
      <c r="AH37">
        <v>1</v>
      </c>
      <c r="AI37">
        <v>0</v>
      </c>
    </row>
    <row r="38" spans="1:35" hidden="1" x14ac:dyDescent="0.2">
      <c r="A38" t="s">
        <v>280</v>
      </c>
      <c r="B38" t="s">
        <v>281</v>
      </c>
      <c r="C38" t="s">
        <v>281</v>
      </c>
      <c r="D38" t="s">
        <v>5</v>
      </c>
      <c r="E38">
        <v>0</v>
      </c>
      <c r="F38">
        <v>0</v>
      </c>
      <c r="G38">
        <v>0</v>
      </c>
      <c r="H38">
        <v>1</v>
      </c>
      <c r="I38" t="s">
        <v>19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438</v>
      </c>
      <c r="AE38">
        <v>133.42500000000001</v>
      </c>
      <c r="AF38">
        <v>206.69770283295861</v>
      </c>
      <c r="AG38">
        <f>3.74410585837114*1</f>
        <v>3.7441058583711402</v>
      </c>
      <c r="AH38">
        <v>1</v>
      </c>
      <c r="AI38">
        <v>0</v>
      </c>
    </row>
    <row r="39" spans="1:35" hidden="1" x14ac:dyDescent="0.2">
      <c r="A39" t="s">
        <v>218</v>
      </c>
      <c r="B39" t="s">
        <v>219</v>
      </c>
      <c r="C39" t="s">
        <v>219</v>
      </c>
      <c r="D39" t="s">
        <v>4</v>
      </c>
      <c r="E39">
        <v>0</v>
      </c>
      <c r="F39">
        <v>0</v>
      </c>
      <c r="G39">
        <v>1</v>
      </c>
      <c r="H39">
        <v>0</v>
      </c>
      <c r="I39" t="s">
        <v>15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306</v>
      </c>
      <c r="AE39">
        <v>66.758308807041615</v>
      </c>
      <c r="AF39">
        <v>49.463854048474502</v>
      </c>
      <c r="AG39">
        <f>3.72908850730484*1</f>
        <v>3.7290885073048399</v>
      </c>
      <c r="AH39">
        <v>1</v>
      </c>
      <c r="AI39">
        <v>0</v>
      </c>
    </row>
    <row r="40" spans="1:35" hidden="1" x14ac:dyDescent="0.2">
      <c r="A40" t="s">
        <v>91</v>
      </c>
      <c r="B40" t="s">
        <v>92</v>
      </c>
      <c r="C40" t="s">
        <v>93</v>
      </c>
      <c r="D40" t="s">
        <v>4</v>
      </c>
      <c r="E40">
        <v>0</v>
      </c>
      <c r="F40">
        <v>0</v>
      </c>
      <c r="G40">
        <v>1</v>
      </c>
      <c r="H40">
        <v>0</v>
      </c>
      <c r="I40" t="s">
        <v>9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86</v>
      </c>
      <c r="AE40">
        <v>43.835039299197817</v>
      </c>
      <c r="AF40">
        <v>30.367395255567811</v>
      </c>
      <c r="AG40">
        <f>3.67293844302206*1</f>
        <v>3.6729384430220602</v>
      </c>
      <c r="AH40">
        <v>1</v>
      </c>
      <c r="AI40">
        <v>0</v>
      </c>
    </row>
    <row r="41" spans="1:35" hidden="1" x14ac:dyDescent="0.2">
      <c r="A41" t="s">
        <v>358</v>
      </c>
      <c r="B41" t="s">
        <v>359</v>
      </c>
      <c r="C41" t="s">
        <v>359</v>
      </c>
      <c r="D41" t="s">
        <v>4</v>
      </c>
      <c r="E41">
        <v>0</v>
      </c>
      <c r="F41">
        <v>0</v>
      </c>
      <c r="G41">
        <v>1</v>
      </c>
      <c r="H41">
        <v>0</v>
      </c>
      <c r="I41" t="s">
        <v>24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613</v>
      </c>
      <c r="AE41">
        <v>65.599999999999994</v>
      </c>
      <c r="AF41">
        <v>58.449551801294213</v>
      </c>
      <c r="AG41">
        <f>3.62792367009523*1</f>
        <v>3.62792367009523</v>
      </c>
      <c r="AH41">
        <v>1</v>
      </c>
      <c r="AI41">
        <v>0</v>
      </c>
    </row>
    <row r="42" spans="1:35" hidden="1" x14ac:dyDescent="0.2">
      <c r="A42" t="s">
        <v>253</v>
      </c>
      <c r="B42" t="s">
        <v>254</v>
      </c>
      <c r="C42" t="s">
        <v>254</v>
      </c>
      <c r="D42" t="s">
        <v>4</v>
      </c>
      <c r="E42">
        <v>0</v>
      </c>
      <c r="F42">
        <v>0</v>
      </c>
      <c r="G42">
        <v>1</v>
      </c>
      <c r="H42">
        <v>0</v>
      </c>
      <c r="I42" t="s">
        <v>18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406</v>
      </c>
      <c r="AE42">
        <v>42.545454545454533</v>
      </c>
      <c r="AF42">
        <v>34.194990087920672</v>
      </c>
      <c r="AG42">
        <f>1.79295832078112*1*2</f>
        <v>3.5859166415622399</v>
      </c>
      <c r="AH42">
        <v>1</v>
      </c>
      <c r="AI42">
        <v>0</v>
      </c>
    </row>
    <row r="43" spans="1:35" hidden="1" x14ac:dyDescent="0.2">
      <c r="A43" t="s">
        <v>186</v>
      </c>
      <c r="B43" t="s">
        <v>187</v>
      </c>
      <c r="C43" t="s">
        <v>188</v>
      </c>
      <c r="D43" t="s">
        <v>4</v>
      </c>
      <c r="E43">
        <v>0</v>
      </c>
      <c r="F43">
        <v>0</v>
      </c>
      <c r="G43">
        <v>1</v>
      </c>
      <c r="H43">
        <v>0</v>
      </c>
      <c r="I43" t="s">
        <v>14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266</v>
      </c>
      <c r="AE43">
        <v>55.66153846153842</v>
      </c>
      <c r="AF43">
        <v>60.259850126475882</v>
      </c>
      <c r="AG43">
        <f>1.74604464285819*1*2</f>
        <v>3.4920892857163799</v>
      </c>
      <c r="AH43">
        <v>1</v>
      </c>
      <c r="AI43">
        <v>0</v>
      </c>
    </row>
    <row r="44" spans="1:35" hidden="1" x14ac:dyDescent="0.2">
      <c r="A44" t="s">
        <v>109</v>
      </c>
      <c r="B44" t="s">
        <v>110</v>
      </c>
      <c r="C44" t="s">
        <v>110</v>
      </c>
      <c r="D44" t="s">
        <v>4</v>
      </c>
      <c r="E44">
        <v>0</v>
      </c>
      <c r="F44">
        <v>0</v>
      </c>
      <c r="G44">
        <v>1</v>
      </c>
      <c r="H44">
        <v>0</v>
      </c>
      <c r="I44" t="s">
        <v>10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114</v>
      </c>
      <c r="AE44">
        <v>47.344537815126067</v>
      </c>
      <c r="AF44">
        <v>43.965343150917903</v>
      </c>
      <c r="AG44">
        <f>1.72512181489007*1*2</f>
        <v>3.45024362978014</v>
      </c>
      <c r="AH44">
        <v>1</v>
      </c>
      <c r="AI44">
        <v>0</v>
      </c>
    </row>
    <row r="45" spans="1:35" hidden="1" x14ac:dyDescent="0.2">
      <c r="A45" t="s">
        <v>97</v>
      </c>
      <c r="B45" t="s">
        <v>300</v>
      </c>
      <c r="C45" t="s">
        <v>300</v>
      </c>
      <c r="D45" t="s">
        <v>4</v>
      </c>
      <c r="E45">
        <v>0</v>
      </c>
      <c r="F45">
        <v>0</v>
      </c>
      <c r="G45">
        <v>1</v>
      </c>
      <c r="H45">
        <v>0</v>
      </c>
      <c r="I45" t="s">
        <v>20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481</v>
      </c>
      <c r="AE45">
        <v>78.578680203045622</v>
      </c>
      <c r="AF45">
        <v>86.981852967382224</v>
      </c>
      <c r="AG45">
        <f>1.69996097504787*1*2</f>
        <v>3.3999219500957398</v>
      </c>
      <c r="AH45">
        <v>1</v>
      </c>
      <c r="AI45">
        <v>0</v>
      </c>
    </row>
    <row r="46" spans="1:35" hidden="1" x14ac:dyDescent="0.2">
      <c r="A46" t="s">
        <v>324</v>
      </c>
      <c r="B46" t="s">
        <v>325</v>
      </c>
      <c r="C46" t="s">
        <v>325</v>
      </c>
      <c r="D46" t="s">
        <v>3</v>
      </c>
      <c r="E46">
        <v>0</v>
      </c>
      <c r="F46">
        <v>1</v>
      </c>
      <c r="G46">
        <v>0</v>
      </c>
      <c r="H46">
        <v>0</v>
      </c>
      <c r="I46" t="s">
        <v>21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518</v>
      </c>
      <c r="AE46">
        <v>62.692447164671663</v>
      </c>
      <c r="AF46">
        <v>56.898370280602052</v>
      </c>
      <c r="AG46">
        <f>1.69442829979797*1*2</f>
        <v>3.3888565995959401</v>
      </c>
      <c r="AH46">
        <v>1</v>
      </c>
      <c r="AI46">
        <v>0</v>
      </c>
    </row>
    <row r="47" spans="1:35" hidden="1" x14ac:dyDescent="0.2">
      <c r="A47" t="s">
        <v>85</v>
      </c>
      <c r="B47" t="s">
        <v>309</v>
      </c>
      <c r="C47" t="s">
        <v>309</v>
      </c>
      <c r="D47" t="s">
        <v>3</v>
      </c>
      <c r="E47">
        <v>0</v>
      </c>
      <c r="F47">
        <v>1</v>
      </c>
      <c r="G47">
        <v>0</v>
      </c>
      <c r="H47">
        <v>0</v>
      </c>
      <c r="I47" t="s">
        <v>21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502</v>
      </c>
      <c r="AE47">
        <v>53.999999999999993</v>
      </c>
      <c r="AF47">
        <v>46.358600016685713</v>
      </c>
      <c r="AG47">
        <f>3.35975577114127*1</f>
        <v>3.3597557711412702</v>
      </c>
      <c r="AH47">
        <v>1</v>
      </c>
      <c r="AI47">
        <v>0</v>
      </c>
    </row>
    <row r="48" spans="1:35" hidden="1" x14ac:dyDescent="0.2">
      <c r="A48" t="s">
        <v>89</v>
      </c>
      <c r="B48" t="s">
        <v>90</v>
      </c>
      <c r="C48" t="s">
        <v>90</v>
      </c>
      <c r="D48" t="s">
        <v>4</v>
      </c>
      <c r="E48">
        <v>0</v>
      </c>
      <c r="F48">
        <v>0</v>
      </c>
      <c r="G48">
        <v>1</v>
      </c>
      <c r="H48">
        <v>0</v>
      </c>
      <c r="I48" t="s">
        <v>9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84</v>
      </c>
      <c r="AE48">
        <v>63.360000000000028</v>
      </c>
      <c r="AF48">
        <v>44.253175241802253</v>
      </c>
      <c r="AG48">
        <f>3.33815715969985*1</f>
        <v>3.3381571596998501</v>
      </c>
      <c r="AH48">
        <v>1</v>
      </c>
      <c r="AI48">
        <v>0</v>
      </c>
    </row>
    <row r="49" spans="1:35" hidden="1" x14ac:dyDescent="0.2">
      <c r="A49" t="s">
        <v>243</v>
      </c>
      <c r="B49" t="s">
        <v>244</v>
      </c>
      <c r="C49" t="s">
        <v>244</v>
      </c>
      <c r="D49" t="s">
        <v>5</v>
      </c>
      <c r="E49">
        <v>0</v>
      </c>
      <c r="F49">
        <v>0</v>
      </c>
      <c r="G49">
        <v>0</v>
      </c>
      <c r="H49">
        <v>1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382</v>
      </c>
      <c r="AE49">
        <v>65.40887351415796</v>
      </c>
      <c r="AF49">
        <v>86.361246723459175</v>
      </c>
      <c r="AG49">
        <f>1.66760635781257*1*2</f>
        <v>3.3352127156251399</v>
      </c>
      <c r="AH49">
        <v>1</v>
      </c>
      <c r="AI49">
        <v>0</v>
      </c>
    </row>
    <row r="50" spans="1:35" hidden="1" x14ac:dyDescent="0.2">
      <c r="A50" t="s">
        <v>278</v>
      </c>
      <c r="B50" t="s">
        <v>279</v>
      </c>
      <c r="C50" t="s">
        <v>279</v>
      </c>
      <c r="D50" t="s">
        <v>3</v>
      </c>
      <c r="E50">
        <v>0</v>
      </c>
      <c r="F50">
        <v>1</v>
      </c>
      <c r="G50">
        <v>0</v>
      </c>
      <c r="H50">
        <v>0</v>
      </c>
      <c r="I50" t="s">
        <v>19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437</v>
      </c>
      <c r="AE50">
        <v>68.869565217391326</v>
      </c>
      <c r="AF50">
        <v>70.898176441519581</v>
      </c>
      <c r="AG50">
        <f>3.33143175217975*1</f>
        <v>3.3314317521797499</v>
      </c>
      <c r="AH50">
        <v>1</v>
      </c>
      <c r="AI50">
        <v>0</v>
      </c>
    </row>
    <row r="51" spans="1:35" hidden="1" x14ac:dyDescent="0.2">
      <c r="A51" t="s">
        <v>181</v>
      </c>
      <c r="B51" t="s">
        <v>182</v>
      </c>
      <c r="C51" t="s">
        <v>182</v>
      </c>
      <c r="D51" t="s">
        <v>3</v>
      </c>
      <c r="E51">
        <v>0</v>
      </c>
      <c r="F51">
        <v>1</v>
      </c>
      <c r="G51">
        <v>0</v>
      </c>
      <c r="H51">
        <v>0</v>
      </c>
      <c r="I51" t="s">
        <v>13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249</v>
      </c>
      <c r="AE51">
        <v>52.767123287671261</v>
      </c>
      <c r="AF51">
        <v>46.187725747192637</v>
      </c>
      <c r="AG51">
        <f>1.6044963535453*1*2</f>
        <v>3.2089927070906001</v>
      </c>
      <c r="AH51">
        <v>1</v>
      </c>
      <c r="AI51">
        <v>0</v>
      </c>
    </row>
    <row r="52" spans="1:35" hidden="1" x14ac:dyDescent="0.2">
      <c r="A52" t="s">
        <v>42</v>
      </c>
      <c r="B52" t="s">
        <v>43</v>
      </c>
      <c r="C52" t="s">
        <v>43</v>
      </c>
      <c r="D52" t="s">
        <v>5</v>
      </c>
      <c r="E52">
        <v>0</v>
      </c>
      <c r="F52">
        <v>0</v>
      </c>
      <c r="G52">
        <v>0</v>
      </c>
      <c r="H52">
        <v>1</v>
      </c>
      <c r="I52" t="s">
        <v>7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3</v>
      </c>
      <c r="AE52">
        <v>72.269722834299841</v>
      </c>
      <c r="AF52">
        <v>57.862492249803417</v>
      </c>
      <c r="AG52">
        <f>3.17837936893589*1</f>
        <v>3.1783793689358899</v>
      </c>
      <c r="AH52">
        <v>1</v>
      </c>
      <c r="AI52">
        <v>0</v>
      </c>
    </row>
    <row r="53" spans="1:35" hidden="1" x14ac:dyDescent="0.2">
      <c r="A53" t="s">
        <v>261</v>
      </c>
      <c r="B53" t="s">
        <v>262</v>
      </c>
      <c r="C53" t="s">
        <v>262</v>
      </c>
      <c r="D53" t="s">
        <v>4</v>
      </c>
      <c r="E53">
        <v>0</v>
      </c>
      <c r="F53">
        <v>0</v>
      </c>
      <c r="G53">
        <v>1</v>
      </c>
      <c r="H53">
        <v>0</v>
      </c>
      <c r="I53" t="s">
        <v>18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411</v>
      </c>
      <c r="AE53">
        <v>55.554394162733978</v>
      </c>
      <c r="AF53">
        <v>50.690538821753123</v>
      </c>
      <c r="AG53">
        <f>3.12081450779975*1</f>
        <v>3.12081450779975</v>
      </c>
      <c r="AH53">
        <v>1</v>
      </c>
      <c r="AI53">
        <v>0</v>
      </c>
    </row>
    <row r="54" spans="1:35" hidden="1" x14ac:dyDescent="0.2">
      <c r="A54" t="s">
        <v>339</v>
      </c>
      <c r="B54" t="s">
        <v>340</v>
      </c>
      <c r="C54" t="s">
        <v>340</v>
      </c>
      <c r="D54" t="s">
        <v>4</v>
      </c>
      <c r="E54">
        <v>0</v>
      </c>
      <c r="F54">
        <v>0</v>
      </c>
      <c r="G54">
        <v>1</v>
      </c>
      <c r="H54">
        <v>0</v>
      </c>
      <c r="I54" t="s">
        <v>22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540</v>
      </c>
      <c r="AE54">
        <v>63.203711536204963</v>
      </c>
      <c r="AF54">
        <v>45.832464063402533</v>
      </c>
      <c r="AG54">
        <f>3.10233702075448*1</f>
        <v>3.1023370207544798</v>
      </c>
      <c r="AH54">
        <v>1</v>
      </c>
      <c r="AI54">
        <v>0</v>
      </c>
    </row>
    <row r="55" spans="1:35" hidden="1" x14ac:dyDescent="0.2">
      <c r="A55" t="s">
        <v>162</v>
      </c>
      <c r="B55" t="s">
        <v>163</v>
      </c>
      <c r="C55" t="s">
        <v>163</v>
      </c>
      <c r="D55" t="s">
        <v>4</v>
      </c>
      <c r="E55">
        <v>0</v>
      </c>
      <c r="F55">
        <v>0</v>
      </c>
      <c r="G55">
        <v>1</v>
      </c>
      <c r="H55">
        <v>0</v>
      </c>
      <c r="I55" t="s">
        <v>12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223</v>
      </c>
      <c r="AE55">
        <v>62.328358208955208</v>
      </c>
      <c r="AF55">
        <v>56.222509239927852</v>
      </c>
      <c r="AG55">
        <f>3.0018147987437*1</f>
        <v>3.0018147987437001</v>
      </c>
      <c r="AH55">
        <v>1</v>
      </c>
      <c r="AI55">
        <v>0</v>
      </c>
    </row>
    <row r="56" spans="1:35" hidden="1" x14ac:dyDescent="0.2">
      <c r="A56" t="s">
        <v>282</v>
      </c>
      <c r="B56" t="s">
        <v>283</v>
      </c>
      <c r="C56" t="s">
        <v>283</v>
      </c>
      <c r="D56" t="s">
        <v>4</v>
      </c>
      <c r="E56">
        <v>0</v>
      </c>
      <c r="F56">
        <v>0</v>
      </c>
      <c r="G56">
        <v>1</v>
      </c>
      <c r="H56">
        <v>0</v>
      </c>
      <c r="I56" t="s">
        <v>19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441</v>
      </c>
      <c r="AE56">
        <v>44.4</v>
      </c>
      <c r="AF56">
        <v>48.047755762923543</v>
      </c>
      <c r="AG56">
        <f>2.96393380067554*1</f>
        <v>2.96393380067554</v>
      </c>
      <c r="AH56">
        <v>1</v>
      </c>
      <c r="AI56">
        <v>0</v>
      </c>
    </row>
    <row r="57" spans="1:35" hidden="1" x14ac:dyDescent="0.2">
      <c r="A57" t="s">
        <v>137</v>
      </c>
      <c r="B57" t="s">
        <v>138</v>
      </c>
      <c r="C57" t="s">
        <v>138</v>
      </c>
      <c r="D57" t="s">
        <v>3</v>
      </c>
      <c r="E57">
        <v>0</v>
      </c>
      <c r="F57">
        <v>1</v>
      </c>
      <c r="G57">
        <v>0</v>
      </c>
      <c r="H57">
        <v>0</v>
      </c>
      <c r="I57" t="s">
        <v>11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172</v>
      </c>
      <c r="AE57">
        <v>50.653617694563764</v>
      </c>
      <c r="AF57">
        <v>56.11817468597139</v>
      </c>
      <c r="AG57">
        <f>1.4781347958382*1*2</f>
        <v>2.9562695916764001</v>
      </c>
      <c r="AH57">
        <v>1</v>
      </c>
      <c r="AI57">
        <v>0</v>
      </c>
    </row>
    <row r="58" spans="1:35" hidden="1" x14ac:dyDescent="0.2">
      <c r="A58" t="s">
        <v>202</v>
      </c>
      <c r="B58" t="s">
        <v>203</v>
      </c>
      <c r="C58" t="s">
        <v>203</v>
      </c>
      <c r="D58" t="s">
        <v>3</v>
      </c>
      <c r="E58">
        <v>0</v>
      </c>
      <c r="F58">
        <v>1</v>
      </c>
      <c r="G58">
        <v>0</v>
      </c>
      <c r="H58">
        <v>0</v>
      </c>
      <c r="I58" t="s">
        <v>14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286</v>
      </c>
      <c r="AE58">
        <v>47.299270072992712</v>
      </c>
      <c r="AF58">
        <v>40.777715141155653</v>
      </c>
      <c r="AG58">
        <f>2.8615310241233*1</f>
        <v>2.8615310241233001</v>
      </c>
      <c r="AH58">
        <v>1</v>
      </c>
      <c r="AI58">
        <v>0</v>
      </c>
    </row>
    <row r="59" spans="1:35" hidden="1" x14ac:dyDescent="0.2">
      <c r="A59" t="s">
        <v>263</v>
      </c>
      <c r="B59" t="s">
        <v>264</v>
      </c>
      <c r="C59" t="s">
        <v>264</v>
      </c>
      <c r="D59" t="s">
        <v>3</v>
      </c>
      <c r="E59">
        <v>0</v>
      </c>
      <c r="F59">
        <v>1</v>
      </c>
      <c r="G59">
        <v>0</v>
      </c>
      <c r="H59">
        <v>0</v>
      </c>
      <c r="I59" t="s">
        <v>18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417</v>
      </c>
      <c r="AE59">
        <v>54.574857571241893</v>
      </c>
      <c r="AF59">
        <v>86.554048899046322</v>
      </c>
      <c r="AG59">
        <f>1.40656474403135*1*2</f>
        <v>2.8131294880627</v>
      </c>
      <c r="AH59">
        <v>1</v>
      </c>
      <c r="AI59">
        <v>0</v>
      </c>
    </row>
    <row r="60" spans="1:35" hidden="1" x14ac:dyDescent="0.2">
      <c r="A60" t="s">
        <v>134</v>
      </c>
      <c r="B60" t="s">
        <v>135</v>
      </c>
      <c r="C60" t="s">
        <v>136</v>
      </c>
      <c r="D60" t="s">
        <v>3</v>
      </c>
      <c r="E60">
        <v>0</v>
      </c>
      <c r="F60">
        <v>1</v>
      </c>
      <c r="G60">
        <v>0</v>
      </c>
      <c r="H60">
        <v>0</v>
      </c>
      <c r="I60" t="s">
        <v>11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171</v>
      </c>
      <c r="AE60">
        <v>37.018867924528308</v>
      </c>
      <c r="AF60">
        <v>38.444993477387293</v>
      </c>
      <c r="AG60">
        <f>1.4019003656919*1*2</f>
        <v>2.8038007313838</v>
      </c>
      <c r="AH60">
        <v>1</v>
      </c>
      <c r="AI60">
        <v>0</v>
      </c>
    </row>
    <row r="61" spans="1:35" hidden="1" x14ac:dyDescent="0.2">
      <c r="A61" t="s">
        <v>63</v>
      </c>
      <c r="B61" t="s">
        <v>64</v>
      </c>
      <c r="C61" t="s">
        <v>65</v>
      </c>
      <c r="D61" t="s">
        <v>5</v>
      </c>
      <c r="E61">
        <v>0</v>
      </c>
      <c r="F61">
        <v>0</v>
      </c>
      <c r="G61">
        <v>0</v>
      </c>
      <c r="H61">
        <v>1</v>
      </c>
      <c r="I61" t="s">
        <v>8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43</v>
      </c>
      <c r="AE61">
        <v>38.03773584905661</v>
      </c>
      <c r="AF61">
        <v>43.871669848855682</v>
      </c>
      <c r="AG61">
        <f>2.78763880764085*1</f>
        <v>2.78763880764085</v>
      </c>
      <c r="AH61">
        <v>1</v>
      </c>
      <c r="AI61">
        <v>0</v>
      </c>
    </row>
    <row r="62" spans="1:35" hidden="1" x14ac:dyDescent="0.2">
      <c r="A62" t="s">
        <v>225</v>
      </c>
      <c r="B62" t="s">
        <v>226</v>
      </c>
      <c r="C62" t="s">
        <v>225</v>
      </c>
      <c r="D62" t="s">
        <v>5</v>
      </c>
      <c r="E62">
        <v>0</v>
      </c>
      <c r="F62">
        <v>0</v>
      </c>
      <c r="G62">
        <v>0</v>
      </c>
      <c r="H62">
        <v>1</v>
      </c>
      <c r="I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311</v>
      </c>
      <c r="AE62">
        <v>74.750376230849142</v>
      </c>
      <c r="AF62">
        <v>75.599033083405601</v>
      </c>
      <c r="AG62">
        <f>2.74254381555013*1</f>
        <v>2.74254381555013</v>
      </c>
      <c r="AH62">
        <v>1</v>
      </c>
      <c r="AI62">
        <v>0</v>
      </c>
    </row>
    <row r="63" spans="1:35" hidden="1" x14ac:dyDescent="0.2">
      <c r="A63" t="s">
        <v>307</v>
      </c>
      <c r="B63" t="s">
        <v>308</v>
      </c>
      <c r="C63" t="s">
        <v>308</v>
      </c>
      <c r="D63" t="s">
        <v>4</v>
      </c>
      <c r="E63">
        <v>0</v>
      </c>
      <c r="F63">
        <v>0</v>
      </c>
      <c r="G63">
        <v>1</v>
      </c>
      <c r="H63">
        <v>0</v>
      </c>
      <c r="I63" t="s">
        <v>21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501</v>
      </c>
      <c r="AE63">
        <v>115.9657440543625</v>
      </c>
      <c r="AF63">
        <v>46.129437476648981</v>
      </c>
      <c r="AG63">
        <f>2.70414953239943*1</f>
        <v>2.70414953239943</v>
      </c>
      <c r="AH63">
        <v>1</v>
      </c>
      <c r="AI63">
        <v>0</v>
      </c>
    </row>
    <row r="64" spans="1:35" hidden="1" x14ac:dyDescent="0.2">
      <c r="A64" t="s">
        <v>46</v>
      </c>
      <c r="B64" t="s">
        <v>47</v>
      </c>
      <c r="C64" t="s">
        <v>48</v>
      </c>
      <c r="D64" t="s">
        <v>2</v>
      </c>
      <c r="E64">
        <v>1</v>
      </c>
      <c r="F64">
        <v>0</v>
      </c>
      <c r="G64">
        <v>0</v>
      </c>
      <c r="H64">
        <v>0</v>
      </c>
      <c r="I64" t="s">
        <v>7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11</v>
      </c>
      <c r="AE64">
        <v>73.860905251751916</v>
      </c>
      <c r="AF64">
        <v>75.521258947922007</v>
      </c>
      <c r="AG64">
        <f>2.69236141423579*1</f>
        <v>2.6923614142357901</v>
      </c>
      <c r="AH64">
        <v>1</v>
      </c>
      <c r="AI64">
        <v>0</v>
      </c>
    </row>
    <row r="65" spans="1:35" hidden="1" x14ac:dyDescent="0.2">
      <c r="A65" t="s">
        <v>299</v>
      </c>
      <c r="B65" t="s">
        <v>82</v>
      </c>
      <c r="C65" t="s">
        <v>82</v>
      </c>
      <c r="D65" t="s">
        <v>2</v>
      </c>
      <c r="E65">
        <v>1</v>
      </c>
      <c r="F65">
        <v>0</v>
      </c>
      <c r="G65">
        <v>0</v>
      </c>
      <c r="H65">
        <v>0</v>
      </c>
      <c r="I65" t="s">
        <v>20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479</v>
      </c>
      <c r="AE65">
        <v>63.789473684210563</v>
      </c>
      <c r="AF65">
        <v>70.047232029242338</v>
      </c>
      <c r="AG65">
        <f>2.68146717614568*1</f>
        <v>2.6814671761456799</v>
      </c>
      <c r="AH65">
        <v>1</v>
      </c>
      <c r="AI65">
        <v>0</v>
      </c>
    </row>
    <row r="66" spans="1:35" hidden="1" x14ac:dyDescent="0.2">
      <c r="A66" t="s">
        <v>307</v>
      </c>
      <c r="B66" t="s">
        <v>337</v>
      </c>
      <c r="C66" t="s">
        <v>337</v>
      </c>
      <c r="D66" t="s">
        <v>4</v>
      </c>
      <c r="E66">
        <v>0</v>
      </c>
      <c r="F66">
        <v>0</v>
      </c>
      <c r="G66">
        <v>1</v>
      </c>
      <c r="H66">
        <v>0</v>
      </c>
      <c r="I66" t="s">
        <v>22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538</v>
      </c>
      <c r="AE66">
        <v>53.271944930955748</v>
      </c>
      <c r="AF66">
        <v>41.996783056987411</v>
      </c>
      <c r="AG66">
        <f>2.64534899065103*1</f>
        <v>2.6453489906510299</v>
      </c>
      <c r="AH66">
        <v>1</v>
      </c>
      <c r="AI66">
        <v>0</v>
      </c>
    </row>
    <row r="67" spans="1:35" hidden="1" x14ac:dyDescent="0.2">
      <c r="A67" t="s">
        <v>229</v>
      </c>
      <c r="B67" t="s">
        <v>230</v>
      </c>
      <c r="C67" t="s">
        <v>230</v>
      </c>
      <c r="D67" t="s">
        <v>4</v>
      </c>
      <c r="E67">
        <v>0</v>
      </c>
      <c r="F67">
        <v>0</v>
      </c>
      <c r="G67">
        <v>1</v>
      </c>
      <c r="H67">
        <v>0</v>
      </c>
      <c r="I67" t="s">
        <v>15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318</v>
      </c>
      <c r="AE67">
        <v>49.541284403669671</v>
      </c>
      <c r="AF67">
        <v>44.210725260021007</v>
      </c>
      <c r="AG67">
        <f>2.62568742878202*1</f>
        <v>2.6256874287820202</v>
      </c>
      <c r="AH67">
        <v>1</v>
      </c>
      <c r="AI67">
        <v>0</v>
      </c>
    </row>
    <row r="68" spans="1:35" hidden="1" x14ac:dyDescent="0.2">
      <c r="A68" t="s">
        <v>115</v>
      </c>
      <c r="B68" t="s">
        <v>116</v>
      </c>
      <c r="C68" t="s">
        <v>116</v>
      </c>
      <c r="D68" t="s">
        <v>4</v>
      </c>
      <c r="E68">
        <v>0</v>
      </c>
      <c r="F68">
        <v>0</v>
      </c>
      <c r="G68">
        <v>1</v>
      </c>
      <c r="H68">
        <v>0</v>
      </c>
      <c r="I68" t="s">
        <v>10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121</v>
      </c>
      <c r="AE68">
        <v>49.860000000000049</v>
      </c>
      <c r="AF68">
        <v>53.039483449672503</v>
      </c>
      <c r="AG68">
        <f>1.30844272362996*1*2</f>
        <v>2.6168854472599201</v>
      </c>
      <c r="AH68">
        <v>1</v>
      </c>
      <c r="AI68">
        <v>0</v>
      </c>
    </row>
    <row r="69" spans="1:35" hidden="1" x14ac:dyDescent="0.2">
      <c r="A69" t="s">
        <v>233</v>
      </c>
      <c r="B69" t="s">
        <v>234</v>
      </c>
      <c r="C69" t="s">
        <v>234</v>
      </c>
      <c r="D69" t="s">
        <v>3</v>
      </c>
      <c r="E69">
        <v>0</v>
      </c>
      <c r="F69">
        <v>1</v>
      </c>
      <c r="G69">
        <v>0</v>
      </c>
      <c r="H69">
        <v>0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355</v>
      </c>
      <c r="AE69">
        <v>30.78947368421051</v>
      </c>
      <c r="AF69">
        <v>36.992610297817407</v>
      </c>
      <c r="AG69">
        <f>1.30834073462988*1*2</f>
        <v>2.6166814692597602</v>
      </c>
      <c r="AH69">
        <v>1</v>
      </c>
      <c r="AI69">
        <v>0</v>
      </c>
    </row>
    <row r="70" spans="1:35" hidden="1" x14ac:dyDescent="0.2">
      <c r="A70" t="s">
        <v>287</v>
      </c>
      <c r="B70" t="s">
        <v>303</v>
      </c>
      <c r="C70" t="s">
        <v>304</v>
      </c>
      <c r="D70" t="s">
        <v>4</v>
      </c>
      <c r="E70">
        <v>0</v>
      </c>
      <c r="F70">
        <v>0</v>
      </c>
      <c r="G70">
        <v>1</v>
      </c>
      <c r="H70">
        <v>0</v>
      </c>
      <c r="I70" t="s">
        <v>21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498</v>
      </c>
      <c r="AE70">
        <v>67.140000000000043</v>
      </c>
      <c r="AF70">
        <v>73.196593141381072</v>
      </c>
      <c r="AG70">
        <f>2.60270772123783*1</f>
        <v>2.60270772123783</v>
      </c>
      <c r="AH70">
        <v>1</v>
      </c>
      <c r="AI70">
        <v>0</v>
      </c>
    </row>
    <row r="71" spans="1:35" hidden="1" x14ac:dyDescent="0.2">
      <c r="A71" t="s">
        <v>101</v>
      </c>
      <c r="B71" t="s">
        <v>102</v>
      </c>
      <c r="C71" t="s">
        <v>102</v>
      </c>
      <c r="D71" t="s">
        <v>2</v>
      </c>
      <c r="E71">
        <v>1</v>
      </c>
      <c r="F71">
        <v>0</v>
      </c>
      <c r="G71">
        <v>0</v>
      </c>
      <c r="H71">
        <v>0</v>
      </c>
      <c r="I71" t="s">
        <v>9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97</v>
      </c>
      <c r="AE71">
        <v>66.661016949152497</v>
      </c>
      <c r="AF71">
        <v>68.470076241653473</v>
      </c>
      <c r="AG71">
        <f>2.6017186012232*1</f>
        <v>2.6017186012232001</v>
      </c>
      <c r="AH71">
        <v>1</v>
      </c>
      <c r="AI71">
        <v>0</v>
      </c>
    </row>
    <row r="72" spans="1:35" hidden="1" x14ac:dyDescent="0.2">
      <c r="A72" t="s">
        <v>66</v>
      </c>
      <c r="B72" t="s">
        <v>67</v>
      </c>
      <c r="C72" t="s">
        <v>68</v>
      </c>
      <c r="D72" t="s">
        <v>3</v>
      </c>
      <c r="E72">
        <v>0</v>
      </c>
      <c r="F72">
        <v>1</v>
      </c>
      <c r="G72">
        <v>0</v>
      </c>
      <c r="H72">
        <v>0</v>
      </c>
      <c r="I72" t="s">
        <v>8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49</v>
      </c>
      <c r="AE72">
        <v>49.165714285714301</v>
      </c>
      <c r="AF72">
        <v>50.904878671788403</v>
      </c>
      <c r="AG72">
        <f>1.28037968537673*1*2</f>
        <v>2.5607593707534599</v>
      </c>
      <c r="AH72">
        <v>1</v>
      </c>
      <c r="AI72">
        <v>0</v>
      </c>
    </row>
    <row r="73" spans="1:35" hidden="1" x14ac:dyDescent="0.2">
      <c r="A73" t="s">
        <v>360</v>
      </c>
      <c r="B73" t="s">
        <v>361</v>
      </c>
      <c r="C73" t="s">
        <v>361</v>
      </c>
      <c r="D73" t="s">
        <v>4</v>
      </c>
      <c r="E73">
        <v>0</v>
      </c>
      <c r="F73">
        <v>0</v>
      </c>
      <c r="G73">
        <v>1</v>
      </c>
      <c r="H73">
        <v>0</v>
      </c>
      <c r="I73" t="s">
        <v>24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614</v>
      </c>
      <c r="AE73">
        <v>70.346938775510182</v>
      </c>
      <c r="AF73">
        <v>67.891434313909272</v>
      </c>
      <c r="AG73">
        <f>2.50523743009331*1</f>
        <v>2.50523743009331</v>
      </c>
      <c r="AH73">
        <v>1</v>
      </c>
      <c r="AI73">
        <v>0</v>
      </c>
    </row>
    <row r="74" spans="1:35" hidden="1" x14ac:dyDescent="0.2">
      <c r="A74" t="s">
        <v>200</v>
      </c>
      <c r="B74" t="s">
        <v>89</v>
      </c>
      <c r="C74" t="s">
        <v>89</v>
      </c>
      <c r="D74" t="s">
        <v>3</v>
      </c>
      <c r="E74">
        <v>0</v>
      </c>
      <c r="F74">
        <v>1</v>
      </c>
      <c r="G74">
        <v>0</v>
      </c>
      <c r="H74">
        <v>0</v>
      </c>
      <c r="I74" t="s">
        <v>17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371</v>
      </c>
      <c r="AE74">
        <v>53.555555555555578</v>
      </c>
      <c r="AF74">
        <v>62.198195768139747</v>
      </c>
      <c r="AG74">
        <f>1.24025461225705*1*2</f>
        <v>2.4805092245140998</v>
      </c>
      <c r="AH74">
        <v>1</v>
      </c>
      <c r="AI74">
        <v>0</v>
      </c>
    </row>
    <row r="75" spans="1:35" hidden="1" x14ac:dyDescent="0.2">
      <c r="A75" t="s">
        <v>200</v>
      </c>
      <c r="B75" t="s">
        <v>201</v>
      </c>
      <c r="C75" t="s">
        <v>201</v>
      </c>
      <c r="D75" t="s">
        <v>3</v>
      </c>
      <c r="E75">
        <v>0</v>
      </c>
      <c r="F75">
        <v>1</v>
      </c>
      <c r="G75">
        <v>0</v>
      </c>
      <c r="H75">
        <v>0</v>
      </c>
      <c r="I75" t="s">
        <v>14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284</v>
      </c>
      <c r="AE75">
        <v>54.55542846304494</v>
      </c>
      <c r="AF75">
        <v>54.941411922813217</v>
      </c>
      <c r="AG75">
        <f>2.46881289993695*1</f>
        <v>2.4688128999369501</v>
      </c>
      <c r="AH75">
        <v>1</v>
      </c>
      <c r="AI75">
        <v>0</v>
      </c>
    </row>
    <row r="76" spans="1:35" hidden="1" x14ac:dyDescent="0.2">
      <c r="A76" t="s">
        <v>250</v>
      </c>
      <c r="B76" t="s">
        <v>251</v>
      </c>
      <c r="C76" t="s">
        <v>251</v>
      </c>
      <c r="D76" t="s">
        <v>5</v>
      </c>
      <c r="E76">
        <v>0</v>
      </c>
      <c r="F76">
        <v>0</v>
      </c>
      <c r="G76">
        <v>0</v>
      </c>
      <c r="H76">
        <v>1</v>
      </c>
      <c r="I76" t="s">
        <v>18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403</v>
      </c>
      <c r="AE76">
        <v>60.591549295774662</v>
      </c>
      <c r="AF76">
        <v>46.915480826584997</v>
      </c>
      <c r="AG76">
        <f>2.42147740088238*1</f>
        <v>2.4214774008823801</v>
      </c>
      <c r="AH76">
        <v>1</v>
      </c>
      <c r="AI76">
        <v>0</v>
      </c>
    </row>
    <row r="77" spans="1:35" hidden="1" x14ac:dyDescent="0.2">
      <c r="A77" t="s">
        <v>271</v>
      </c>
      <c r="B77" t="s">
        <v>272</v>
      </c>
      <c r="C77" t="s">
        <v>271</v>
      </c>
      <c r="D77" t="s">
        <v>4</v>
      </c>
      <c r="E77">
        <v>0</v>
      </c>
      <c r="F77">
        <v>0</v>
      </c>
      <c r="G77">
        <v>1</v>
      </c>
      <c r="H77">
        <v>0</v>
      </c>
      <c r="I77" t="s">
        <v>19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429</v>
      </c>
      <c r="AE77">
        <v>64.299979967197174</v>
      </c>
      <c r="AF77">
        <v>82.764222235845594</v>
      </c>
      <c r="AG77">
        <f>1.20412170110653*1*2</f>
        <v>2.4082434022130599</v>
      </c>
      <c r="AH77">
        <v>1</v>
      </c>
      <c r="AI77">
        <v>0</v>
      </c>
    </row>
    <row r="78" spans="1:35" hidden="1" x14ac:dyDescent="0.2">
      <c r="A78" t="s">
        <v>103</v>
      </c>
      <c r="B78" t="s">
        <v>104</v>
      </c>
      <c r="C78" t="s">
        <v>104</v>
      </c>
      <c r="D78" t="s">
        <v>3</v>
      </c>
      <c r="E78">
        <v>0</v>
      </c>
      <c r="F78">
        <v>1</v>
      </c>
      <c r="G78">
        <v>0</v>
      </c>
      <c r="H78">
        <v>0</v>
      </c>
      <c r="I78" t="s">
        <v>10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108</v>
      </c>
      <c r="AE78">
        <v>46.610526315789478</v>
      </c>
      <c r="AF78">
        <v>44.50966178946193</v>
      </c>
      <c r="AG78">
        <f>2.39270844269718*1</f>
        <v>2.3927084426971801</v>
      </c>
      <c r="AH78">
        <v>1</v>
      </c>
      <c r="AI78">
        <v>0</v>
      </c>
    </row>
    <row r="79" spans="1:35" hidden="1" x14ac:dyDescent="0.2">
      <c r="A79" t="s">
        <v>160</v>
      </c>
      <c r="B79" t="s">
        <v>161</v>
      </c>
      <c r="C79" t="s">
        <v>161</v>
      </c>
      <c r="D79" t="s">
        <v>2</v>
      </c>
      <c r="E79">
        <v>1</v>
      </c>
      <c r="F79">
        <v>0</v>
      </c>
      <c r="G79">
        <v>0</v>
      </c>
      <c r="H79">
        <v>0</v>
      </c>
      <c r="I79" t="s">
        <v>12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220</v>
      </c>
      <c r="AE79">
        <v>64.615384615384613</v>
      </c>
      <c r="AF79">
        <v>62.304687064098793</v>
      </c>
      <c r="AG79">
        <f>2.389127892956*1</f>
        <v>2.389127892956</v>
      </c>
      <c r="AH79">
        <v>1</v>
      </c>
      <c r="AI79">
        <v>0</v>
      </c>
    </row>
    <row r="80" spans="1:35" hidden="1" x14ac:dyDescent="0.2">
      <c r="A80" t="s">
        <v>117</v>
      </c>
      <c r="B80" t="s">
        <v>118</v>
      </c>
      <c r="C80" t="s">
        <v>119</v>
      </c>
      <c r="D80" t="s">
        <v>3</v>
      </c>
      <c r="E80">
        <v>0</v>
      </c>
      <c r="F80">
        <v>1</v>
      </c>
      <c r="G80">
        <v>0</v>
      </c>
      <c r="H80">
        <v>0</v>
      </c>
      <c r="I80" t="s">
        <v>10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125</v>
      </c>
      <c r="AE80">
        <v>36.157783947347262</v>
      </c>
      <c r="AF80">
        <v>40.896933017328067</v>
      </c>
      <c r="AG80">
        <f>1.19423691026586*1*2</f>
        <v>2.3884738205317202</v>
      </c>
      <c r="AH80">
        <v>1</v>
      </c>
      <c r="AI80">
        <v>0</v>
      </c>
    </row>
    <row r="81" spans="1:35" hidden="1" x14ac:dyDescent="0.2">
      <c r="A81" t="s">
        <v>69</v>
      </c>
      <c r="B81" t="s">
        <v>70</v>
      </c>
      <c r="C81" t="s">
        <v>71</v>
      </c>
      <c r="D81" t="s">
        <v>2</v>
      </c>
      <c r="E81">
        <v>1</v>
      </c>
      <c r="F81">
        <v>0</v>
      </c>
      <c r="G81">
        <v>0</v>
      </c>
      <c r="H81">
        <v>0</v>
      </c>
      <c r="I81" t="s">
        <v>8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52</v>
      </c>
      <c r="AE81">
        <v>59.056179775280903</v>
      </c>
      <c r="AF81">
        <v>63.454855530747572</v>
      </c>
      <c r="AG81">
        <f>1.58257378130231*2*0.75</f>
        <v>2.373860671953465</v>
      </c>
      <c r="AH81">
        <v>0.75</v>
      </c>
      <c r="AI81">
        <v>0</v>
      </c>
    </row>
    <row r="82" spans="1:35" hidden="1" x14ac:dyDescent="0.2">
      <c r="A82" t="s">
        <v>149</v>
      </c>
      <c r="B82" t="s">
        <v>150</v>
      </c>
      <c r="C82" t="s">
        <v>149</v>
      </c>
      <c r="D82" t="s">
        <v>4</v>
      </c>
      <c r="E82">
        <v>0</v>
      </c>
      <c r="F82">
        <v>0</v>
      </c>
      <c r="G82">
        <v>1</v>
      </c>
      <c r="H82">
        <v>0</v>
      </c>
      <c r="I82" t="s">
        <v>12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203</v>
      </c>
      <c r="AE82">
        <v>51.378476880712668</v>
      </c>
      <c r="AF82">
        <v>40.887842907856466</v>
      </c>
      <c r="AG82">
        <f>2.32161628811623*1</f>
        <v>2.3216162881162301</v>
      </c>
      <c r="AH82">
        <v>1</v>
      </c>
      <c r="AI82">
        <v>0</v>
      </c>
    </row>
    <row r="83" spans="1:35" hidden="1" x14ac:dyDescent="0.2">
      <c r="A83" t="s">
        <v>164</v>
      </c>
      <c r="B83" t="s">
        <v>363</v>
      </c>
      <c r="C83" t="s">
        <v>364</v>
      </c>
      <c r="D83" t="s">
        <v>3</v>
      </c>
      <c r="E83">
        <v>0</v>
      </c>
      <c r="F83">
        <v>1</v>
      </c>
      <c r="G83">
        <v>0</v>
      </c>
      <c r="H83">
        <v>0</v>
      </c>
      <c r="I83" t="s">
        <v>24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617</v>
      </c>
      <c r="AE83">
        <v>71.845171018453101</v>
      </c>
      <c r="AF83">
        <v>76.709571177209398</v>
      </c>
      <c r="AG83">
        <f>2.24733036955299*1</f>
        <v>2.2473303695529898</v>
      </c>
      <c r="AH83">
        <v>1</v>
      </c>
      <c r="AI83">
        <v>0</v>
      </c>
    </row>
    <row r="84" spans="1:35" hidden="1" x14ac:dyDescent="0.2">
      <c r="A84" t="s">
        <v>305</v>
      </c>
      <c r="B84" t="s">
        <v>306</v>
      </c>
      <c r="C84" t="s">
        <v>306</v>
      </c>
      <c r="D84" t="s">
        <v>3</v>
      </c>
      <c r="E84">
        <v>0</v>
      </c>
      <c r="F84">
        <v>1</v>
      </c>
      <c r="G84">
        <v>0</v>
      </c>
      <c r="H84">
        <v>0</v>
      </c>
      <c r="I84" t="s">
        <v>21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499</v>
      </c>
      <c r="AE84">
        <v>53.953405018446666</v>
      </c>
      <c r="AF84">
        <v>55.892028327436194</v>
      </c>
      <c r="AG84">
        <f>2.210828426827*1</f>
        <v>2.2108284268270002</v>
      </c>
      <c r="AH84">
        <v>1</v>
      </c>
      <c r="AI84">
        <v>0</v>
      </c>
    </row>
    <row r="85" spans="1:35" hidden="1" x14ac:dyDescent="0.2">
      <c r="A85" t="s">
        <v>189</v>
      </c>
      <c r="B85" t="s">
        <v>190</v>
      </c>
      <c r="C85" t="s">
        <v>190</v>
      </c>
      <c r="D85" t="s">
        <v>5</v>
      </c>
      <c r="E85">
        <v>0</v>
      </c>
      <c r="F85">
        <v>0</v>
      </c>
      <c r="G85">
        <v>0</v>
      </c>
      <c r="H85">
        <v>1</v>
      </c>
      <c r="I85" t="s">
        <v>14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269</v>
      </c>
      <c r="AE85">
        <v>60.043993532964222</v>
      </c>
      <c r="AF85">
        <v>65.207466252197833</v>
      </c>
      <c r="AG85">
        <f>1.43679242755407*0.75*2</f>
        <v>2.155188641331105</v>
      </c>
      <c r="AH85">
        <v>0.75</v>
      </c>
      <c r="AI85">
        <v>0</v>
      </c>
    </row>
    <row r="86" spans="1:35" hidden="1" x14ac:dyDescent="0.2">
      <c r="A86" t="s">
        <v>141</v>
      </c>
      <c r="B86" t="s">
        <v>142</v>
      </c>
      <c r="C86" t="s">
        <v>143</v>
      </c>
      <c r="D86" t="s">
        <v>4</v>
      </c>
      <c r="E86">
        <v>0</v>
      </c>
      <c r="F86">
        <v>0</v>
      </c>
      <c r="G86">
        <v>1</v>
      </c>
      <c r="H86">
        <v>0</v>
      </c>
      <c r="I86" t="s">
        <v>12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193</v>
      </c>
      <c r="AE86">
        <v>42.424263066424587</v>
      </c>
      <c r="AF86">
        <v>33.730961544467718</v>
      </c>
      <c r="AG86">
        <f>2.15029528887716*1</f>
        <v>2.1502952888771598</v>
      </c>
      <c r="AH86">
        <v>1</v>
      </c>
      <c r="AI86">
        <v>0</v>
      </c>
    </row>
    <row r="87" spans="1:35" hidden="1" x14ac:dyDescent="0.2">
      <c r="A87" t="s">
        <v>111</v>
      </c>
      <c r="B87" t="s">
        <v>112</v>
      </c>
      <c r="C87" t="s">
        <v>112</v>
      </c>
      <c r="D87" t="s">
        <v>4</v>
      </c>
      <c r="E87">
        <v>0</v>
      </c>
      <c r="F87">
        <v>0</v>
      </c>
      <c r="G87">
        <v>1</v>
      </c>
      <c r="H87">
        <v>0</v>
      </c>
      <c r="I87" t="s">
        <v>10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118</v>
      </c>
      <c r="AE87">
        <v>42.406779661016927</v>
      </c>
      <c r="AF87">
        <v>32.39514231333856</v>
      </c>
      <c r="AG87">
        <f>2.13784120977868*1</f>
        <v>2.1378412097786801</v>
      </c>
      <c r="AH87">
        <v>1</v>
      </c>
      <c r="AI87">
        <v>0</v>
      </c>
    </row>
    <row r="88" spans="1:35" hidden="1" x14ac:dyDescent="0.2">
      <c r="A88" t="s">
        <v>320</v>
      </c>
      <c r="B88" t="s">
        <v>321</v>
      </c>
      <c r="C88" t="s">
        <v>321</v>
      </c>
      <c r="D88" t="s">
        <v>4</v>
      </c>
      <c r="E88">
        <v>0</v>
      </c>
      <c r="F88">
        <v>0</v>
      </c>
      <c r="G88">
        <v>1</v>
      </c>
      <c r="H88">
        <v>0</v>
      </c>
      <c r="I88" t="s">
        <v>21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513</v>
      </c>
      <c r="AE88">
        <v>42.187500000000007</v>
      </c>
      <c r="AF88">
        <v>43.068653423454748</v>
      </c>
      <c r="AG88">
        <f>1.06431782537776*1*2</f>
        <v>2.1286356507555202</v>
      </c>
      <c r="AH88">
        <v>1</v>
      </c>
      <c r="AI88">
        <v>0</v>
      </c>
    </row>
    <row r="89" spans="1:35" hidden="1" x14ac:dyDescent="0.2">
      <c r="A89" t="s">
        <v>83</v>
      </c>
      <c r="B89" t="s">
        <v>252</v>
      </c>
      <c r="C89" t="s">
        <v>252</v>
      </c>
      <c r="D89" t="s">
        <v>4</v>
      </c>
      <c r="E89">
        <v>0</v>
      </c>
      <c r="F89">
        <v>0</v>
      </c>
      <c r="G89">
        <v>1</v>
      </c>
      <c r="H89">
        <v>0</v>
      </c>
      <c r="I89" t="s">
        <v>18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405</v>
      </c>
      <c r="AE89">
        <v>37.227272727272712</v>
      </c>
      <c r="AF89">
        <v>30.387451712498031</v>
      </c>
      <c r="AG89">
        <f>2.11065398834609*1</f>
        <v>2.11065398834609</v>
      </c>
      <c r="AH89">
        <v>1</v>
      </c>
      <c r="AI89">
        <v>0</v>
      </c>
    </row>
    <row r="90" spans="1:35" hidden="1" x14ac:dyDescent="0.2">
      <c r="A90" t="s">
        <v>85</v>
      </c>
      <c r="B90" t="s">
        <v>128</v>
      </c>
      <c r="C90" t="s">
        <v>128</v>
      </c>
      <c r="D90" t="s">
        <v>3</v>
      </c>
      <c r="E90">
        <v>0</v>
      </c>
      <c r="F90">
        <v>1</v>
      </c>
      <c r="G90">
        <v>0</v>
      </c>
      <c r="H90">
        <v>0</v>
      </c>
      <c r="I90" t="s">
        <v>11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147</v>
      </c>
      <c r="AE90">
        <v>55.913043478260882</v>
      </c>
      <c r="AF90">
        <v>57.952679623687892</v>
      </c>
      <c r="AG90">
        <f>1.38379111446114*0.75*2</f>
        <v>2.07568667169171</v>
      </c>
      <c r="AH90">
        <v>0.75</v>
      </c>
      <c r="AI90">
        <v>0</v>
      </c>
    </row>
    <row r="91" spans="1:35" hidden="1" x14ac:dyDescent="0.2">
      <c r="A91" t="s">
        <v>403</v>
      </c>
      <c r="B91" t="s">
        <v>404</v>
      </c>
      <c r="C91" t="s">
        <v>405</v>
      </c>
      <c r="D91" t="s">
        <v>4</v>
      </c>
      <c r="E91">
        <v>0</v>
      </c>
      <c r="F91">
        <v>0</v>
      </c>
      <c r="G91">
        <v>1</v>
      </c>
      <c r="H91">
        <v>0</v>
      </c>
      <c r="I91" t="s">
        <v>26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695</v>
      </c>
      <c r="AE91">
        <v>41.74137931034484</v>
      </c>
      <c r="AF91">
        <v>37.933364137333207</v>
      </c>
      <c r="AG91">
        <f>2.07520108379272*1</f>
        <v>2.0752010837927202</v>
      </c>
      <c r="AH91">
        <v>1</v>
      </c>
      <c r="AI91">
        <v>0</v>
      </c>
    </row>
    <row r="92" spans="1:35" hidden="1" x14ac:dyDescent="0.2">
      <c r="A92" t="s">
        <v>297</v>
      </c>
      <c r="B92" t="s">
        <v>298</v>
      </c>
      <c r="C92" t="s">
        <v>71</v>
      </c>
      <c r="D92" t="s">
        <v>3</v>
      </c>
      <c r="E92">
        <v>0</v>
      </c>
      <c r="F92">
        <v>1</v>
      </c>
      <c r="G92">
        <v>0</v>
      </c>
      <c r="H92">
        <v>0</v>
      </c>
      <c r="I92" t="s">
        <v>20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476</v>
      </c>
      <c r="AE92">
        <v>48.807692307692292</v>
      </c>
      <c r="AF92">
        <v>46.644157664118083</v>
      </c>
      <c r="AG92">
        <f>2.05507006448972*1</f>
        <v>2.05507006448972</v>
      </c>
      <c r="AH92">
        <v>1</v>
      </c>
      <c r="AI92">
        <v>0</v>
      </c>
    </row>
    <row r="93" spans="1:35" hidden="1" x14ac:dyDescent="0.2">
      <c r="A93" t="s">
        <v>220</v>
      </c>
      <c r="B93" t="s">
        <v>221</v>
      </c>
      <c r="C93" t="s">
        <v>221</v>
      </c>
      <c r="D93" t="s">
        <v>2</v>
      </c>
      <c r="E93">
        <v>1</v>
      </c>
      <c r="F93">
        <v>0</v>
      </c>
      <c r="G93">
        <v>0</v>
      </c>
      <c r="H93">
        <v>0</v>
      </c>
      <c r="I93" t="s">
        <v>15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307</v>
      </c>
      <c r="AE93">
        <v>64.324667798749388</v>
      </c>
      <c r="AF93">
        <v>65.067958969547135</v>
      </c>
      <c r="AG93">
        <f>2.04487710279757*1</f>
        <v>2.0448771027975701</v>
      </c>
      <c r="AH93">
        <v>1</v>
      </c>
      <c r="AI93">
        <v>0</v>
      </c>
    </row>
    <row r="94" spans="1:35" hidden="1" x14ac:dyDescent="0.2">
      <c r="A94" t="s">
        <v>99</v>
      </c>
      <c r="B94" t="s">
        <v>100</v>
      </c>
      <c r="C94" t="s">
        <v>100</v>
      </c>
      <c r="D94" t="s">
        <v>3</v>
      </c>
      <c r="E94">
        <v>0</v>
      </c>
      <c r="F94">
        <v>1</v>
      </c>
      <c r="G94">
        <v>0</v>
      </c>
      <c r="H94">
        <v>0</v>
      </c>
      <c r="I94" t="s">
        <v>9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96</v>
      </c>
      <c r="AE94">
        <v>43.500000000000028</v>
      </c>
      <c r="AF94">
        <v>38.702334409479413</v>
      </c>
      <c r="AG94">
        <f>2.04469259430283*1</f>
        <v>2.04469259430283</v>
      </c>
      <c r="AH94">
        <v>1</v>
      </c>
      <c r="AI94">
        <v>0</v>
      </c>
    </row>
    <row r="95" spans="1:35" hidden="1" x14ac:dyDescent="0.2">
      <c r="A95" t="s">
        <v>94</v>
      </c>
      <c r="B95" t="s">
        <v>95</v>
      </c>
      <c r="C95" t="s">
        <v>95</v>
      </c>
      <c r="D95" t="s">
        <v>4</v>
      </c>
      <c r="E95">
        <v>0</v>
      </c>
      <c r="F95">
        <v>0</v>
      </c>
      <c r="G95">
        <v>1</v>
      </c>
      <c r="H95">
        <v>0</v>
      </c>
      <c r="I95" t="s">
        <v>9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90</v>
      </c>
      <c r="AE95">
        <v>58.500000000000007</v>
      </c>
      <c r="AF95">
        <v>51.184431904617043</v>
      </c>
      <c r="AG95">
        <f>2.03975429955497*1</f>
        <v>2.03975429955497</v>
      </c>
      <c r="AH95">
        <v>1</v>
      </c>
      <c r="AI95">
        <v>0</v>
      </c>
    </row>
    <row r="96" spans="1:35" hidden="1" x14ac:dyDescent="0.2">
      <c r="A96" t="s">
        <v>120</v>
      </c>
      <c r="B96" t="s">
        <v>121</v>
      </c>
      <c r="C96" t="s">
        <v>121</v>
      </c>
      <c r="D96" t="s">
        <v>4</v>
      </c>
      <c r="E96">
        <v>0</v>
      </c>
      <c r="F96">
        <v>0</v>
      </c>
      <c r="G96">
        <v>1</v>
      </c>
      <c r="H96">
        <v>0</v>
      </c>
      <c r="I96" t="s">
        <v>10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126</v>
      </c>
      <c r="AE96">
        <v>49.125000000000043</v>
      </c>
      <c r="AF96">
        <v>36.655120713621471</v>
      </c>
      <c r="AG96">
        <f>2.03276773469224*1</f>
        <v>2.0327677346922401</v>
      </c>
      <c r="AH96">
        <v>1</v>
      </c>
      <c r="AI96">
        <v>0</v>
      </c>
    </row>
    <row r="97" spans="1:35" hidden="1" x14ac:dyDescent="0.2">
      <c r="A97" t="s">
        <v>235</v>
      </c>
      <c r="B97" t="s">
        <v>236</v>
      </c>
      <c r="C97" t="s">
        <v>236</v>
      </c>
      <c r="D97" t="s">
        <v>4</v>
      </c>
      <c r="E97">
        <v>0</v>
      </c>
      <c r="F97">
        <v>0</v>
      </c>
      <c r="G97">
        <v>1</v>
      </c>
      <c r="H97">
        <v>0</v>
      </c>
      <c r="I97" t="s">
        <v>17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358</v>
      </c>
      <c r="AE97">
        <v>45.509433962264147</v>
      </c>
      <c r="AF97">
        <v>57.925812254863537</v>
      </c>
      <c r="AG97">
        <f>2.02317248239652*1</f>
        <v>2.0231724823965198</v>
      </c>
      <c r="AH97">
        <v>1</v>
      </c>
      <c r="AI97">
        <v>0</v>
      </c>
    </row>
    <row r="98" spans="1:35" hidden="1" x14ac:dyDescent="0.2">
      <c r="A98" t="s">
        <v>301</v>
      </c>
      <c r="B98" t="s">
        <v>302</v>
      </c>
      <c r="C98" t="s">
        <v>302</v>
      </c>
      <c r="D98" t="s">
        <v>4</v>
      </c>
      <c r="E98">
        <v>0</v>
      </c>
      <c r="F98">
        <v>0</v>
      </c>
      <c r="G98">
        <v>1</v>
      </c>
      <c r="H98">
        <v>0</v>
      </c>
      <c r="I98" t="s">
        <v>21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496</v>
      </c>
      <c r="AE98">
        <v>68.460674157303345</v>
      </c>
      <c r="AF98">
        <v>73.318943483433458</v>
      </c>
      <c r="AG98">
        <f>2.00945900035991*1</f>
        <v>2.00945900035991</v>
      </c>
      <c r="AH98">
        <v>1</v>
      </c>
      <c r="AI98">
        <v>0</v>
      </c>
    </row>
    <row r="99" spans="1:35" hidden="1" x14ac:dyDescent="0.2">
      <c r="A99" t="s">
        <v>322</v>
      </c>
      <c r="B99" t="s">
        <v>323</v>
      </c>
      <c r="C99" t="s">
        <v>323</v>
      </c>
      <c r="D99" t="s">
        <v>2</v>
      </c>
      <c r="E99">
        <v>1</v>
      </c>
      <c r="F99">
        <v>0</v>
      </c>
      <c r="G99">
        <v>0</v>
      </c>
      <c r="H99">
        <v>0</v>
      </c>
      <c r="I99" t="s">
        <v>21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516</v>
      </c>
      <c r="AE99">
        <v>72.555555555555586</v>
      </c>
      <c r="AF99">
        <v>76.59491638584754</v>
      </c>
      <c r="AG99">
        <f>2.00347626257975*1</f>
        <v>2.00347626257975</v>
      </c>
      <c r="AH99">
        <v>1</v>
      </c>
      <c r="AI99">
        <v>0</v>
      </c>
    </row>
    <row r="100" spans="1:35" hidden="1" x14ac:dyDescent="0.2">
      <c r="A100" t="s">
        <v>210</v>
      </c>
      <c r="B100" t="s">
        <v>211</v>
      </c>
      <c r="C100" t="s">
        <v>210</v>
      </c>
      <c r="D100" t="s">
        <v>4</v>
      </c>
      <c r="E100">
        <v>0</v>
      </c>
      <c r="F100">
        <v>0</v>
      </c>
      <c r="G100">
        <v>1</v>
      </c>
      <c r="H100">
        <v>0</v>
      </c>
      <c r="I100" t="s">
        <v>15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299</v>
      </c>
      <c r="AE100">
        <v>61.448275862068989</v>
      </c>
      <c r="AF100">
        <v>80.672870449455701</v>
      </c>
      <c r="AG100">
        <f>1.96587964526502*1</f>
        <v>1.96587964526502</v>
      </c>
      <c r="AH100">
        <v>1</v>
      </c>
      <c r="AI100">
        <v>0</v>
      </c>
    </row>
    <row r="101" spans="1:35" hidden="1" x14ac:dyDescent="0.2">
      <c r="A101" t="s">
        <v>273</v>
      </c>
      <c r="B101" t="s">
        <v>274</v>
      </c>
      <c r="C101" t="s">
        <v>274</v>
      </c>
      <c r="D101" t="s">
        <v>4</v>
      </c>
      <c r="E101">
        <v>0</v>
      </c>
      <c r="F101">
        <v>0</v>
      </c>
      <c r="G101">
        <v>1</v>
      </c>
      <c r="H101">
        <v>0</v>
      </c>
      <c r="I101" t="s">
        <v>19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433</v>
      </c>
      <c r="AE101">
        <v>61.902439024390247</v>
      </c>
      <c r="AF101">
        <v>80.877545722849774</v>
      </c>
      <c r="AG101">
        <f>1.94843331439206*1</f>
        <v>1.94843331439206</v>
      </c>
      <c r="AH101">
        <v>1</v>
      </c>
      <c r="AI101">
        <v>0</v>
      </c>
    </row>
    <row r="102" spans="1:35" hidden="1" x14ac:dyDescent="0.2">
      <c r="A102" t="s">
        <v>343</v>
      </c>
      <c r="B102" t="s">
        <v>344</v>
      </c>
      <c r="C102" t="s">
        <v>345</v>
      </c>
      <c r="D102" t="s">
        <v>3</v>
      </c>
      <c r="E102">
        <v>0</v>
      </c>
      <c r="F102">
        <v>1</v>
      </c>
      <c r="G102">
        <v>0</v>
      </c>
      <c r="H102">
        <v>0</v>
      </c>
      <c r="I102" t="s">
        <v>22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543</v>
      </c>
      <c r="AE102">
        <v>35.790697674418638</v>
      </c>
      <c r="AF102">
        <v>25.78663978941649</v>
      </c>
      <c r="AG102">
        <f>1.94180565095434*1</f>
        <v>1.94180565095434</v>
      </c>
      <c r="AH102">
        <v>1</v>
      </c>
      <c r="AI102">
        <v>0</v>
      </c>
    </row>
    <row r="103" spans="1:35" hidden="1" x14ac:dyDescent="0.2">
      <c r="A103" t="s">
        <v>183</v>
      </c>
      <c r="B103" t="s">
        <v>184</v>
      </c>
      <c r="C103" t="s">
        <v>185</v>
      </c>
      <c r="D103" t="s">
        <v>4</v>
      </c>
      <c r="E103">
        <v>0</v>
      </c>
      <c r="F103">
        <v>0</v>
      </c>
      <c r="G103">
        <v>1</v>
      </c>
      <c r="H103">
        <v>0</v>
      </c>
      <c r="I103" t="s">
        <v>13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257</v>
      </c>
      <c r="AE103">
        <v>65.162841222722932</v>
      </c>
      <c r="AF103">
        <v>48.431031265023542</v>
      </c>
      <c r="AG103">
        <f>1.91885931586876*1</f>
        <v>1.9188593158687599</v>
      </c>
      <c r="AH103">
        <v>1</v>
      </c>
      <c r="AI103">
        <v>0</v>
      </c>
    </row>
    <row r="104" spans="1:35" hidden="1" x14ac:dyDescent="0.2">
      <c r="A104" t="s">
        <v>55</v>
      </c>
      <c r="B104" t="s">
        <v>56</v>
      </c>
      <c r="C104" t="s">
        <v>56</v>
      </c>
      <c r="D104" t="s">
        <v>4</v>
      </c>
      <c r="E104">
        <v>0</v>
      </c>
      <c r="F104">
        <v>0</v>
      </c>
      <c r="G104">
        <v>1</v>
      </c>
      <c r="H104">
        <v>0</v>
      </c>
      <c r="I104" t="s">
        <v>7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18</v>
      </c>
      <c r="AE104">
        <v>68.789189189189131</v>
      </c>
      <c r="AF104">
        <v>62.86367207567119</v>
      </c>
      <c r="AG104">
        <f>1.90839036726444*1</f>
        <v>1.90839036726444</v>
      </c>
      <c r="AH104">
        <v>1</v>
      </c>
      <c r="AI104">
        <v>0</v>
      </c>
    </row>
    <row r="105" spans="1:35" hidden="1" x14ac:dyDescent="0.2">
      <c r="A105" t="s">
        <v>373</v>
      </c>
      <c r="B105" t="s">
        <v>374</v>
      </c>
      <c r="C105" t="s">
        <v>374</v>
      </c>
      <c r="D105" t="s">
        <v>3</v>
      </c>
      <c r="E105">
        <v>0</v>
      </c>
      <c r="F105">
        <v>1</v>
      </c>
      <c r="G105">
        <v>0</v>
      </c>
      <c r="H105">
        <v>0</v>
      </c>
      <c r="I105" t="s">
        <v>25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640</v>
      </c>
      <c r="AE105">
        <v>58.067796610169452</v>
      </c>
      <c r="AF105">
        <v>61.674939423401213</v>
      </c>
      <c r="AG105">
        <f>1.9003747316248*1</f>
        <v>1.9003747316248001</v>
      </c>
      <c r="AH105">
        <v>1</v>
      </c>
      <c r="AI105">
        <v>0</v>
      </c>
    </row>
    <row r="106" spans="1:35" hidden="1" x14ac:dyDescent="0.2">
      <c r="A106" t="s">
        <v>126</v>
      </c>
      <c r="B106" t="s">
        <v>127</v>
      </c>
      <c r="C106" t="s">
        <v>127</v>
      </c>
      <c r="D106" t="s">
        <v>4</v>
      </c>
      <c r="E106">
        <v>0</v>
      </c>
      <c r="F106">
        <v>0</v>
      </c>
      <c r="G106">
        <v>1</v>
      </c>
      <c r="H106">
        <v>0</v>
      </c>
      <c r="I106" t="s">
        <v>11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143</v>
      </c>
      <c r="AE106">
        <v>32.651162790697683</v>
      </c>
      <c r="AF106">
        <v>37.511386891841312</v>
      </c>
      <c r="AG106">
        <f>1.88230393553377*1</f>
        <v>1.8823039355337701</v>
      </c>
      <c r="AH106">
        <v>1</v>
      </c>
      <c r="AI106">
        <v>0</v>
      </c>
    </row>
    <row r="107" spans="1:35" hidden="1" x14ac:dyDescent="0.2">
      <c r="A107" t="s">
        <v>61</v>
      </c>
      <c r="B107" t="s">
        <v>384</v>
      </c>
      <c r="C107" t="s">
        <v>385</v>
      </c>
      <c r="D107" t="s">
        <v>4</v>
      </c>
      <c r="E107">
        <v>0</v>
      </c>
      <c r="F107">
        <v>0</v>
      </c>
      <c r="G107">
        <v>1</v>
      </c>
      <c r="H107">
        <v>0</v>
      </c>
      <c r="I107" t="s">
        <v>25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655</v>
      </c>
      <c r="AE107">
        <v>60.206276646352549</v>
      </c>
      <c r="AF107">
        <v>63.072298685063657</v>
      </c>
      <c r="AG107">
        <f>1.8693835835541*1</f>
        <v>1.8693835835540999</v>
      </c>
      <c r="AH107">
        <v>1</v>
      </c>
      <c r="AI107">
        <v>0</v>
      </c>
    </row>
    <row r="108" spans="1:35" hidden="1" x14ac:dyDescent="0.2">
      <c r="A108" t="s">
        <v>59</v>
      </c>
      <c r="B108" t="s">
        <v>60</v>
      </c>
      <c r="C108" t="s">
        <v>60</v>
      </c>
      <c r="D108" t="s">
        <v>4</v>
      </c>
      <c r="E108">
        <v>0</v>
      </c>
      <c r="F108">
        <v>0</v>
      </c>
      <c r="G108">
        <v>1</v>
      </c>
      <c r="H108">
        <v>0</v>
      </c>
      <c r="I108" t="s">
        <v>8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34</v>
      </c>
      <c r="AE108">
        <v>52.548387096774199</v>
      </c>
      <c r="AF108">
        <v>69.618088180766748</v>
      </c>
      <c r="AG108">
        <f>1.85545344193898*1</f>
        <v>1.8554534419389801</v>
      </c>
      <c r="AH108">
        <v>1</v>
      </c>
      <c r="AI108">
        <v>0</v>
      </c>
    </row>
    <row r="109" spans="1:35" hidden="1" x14ac:dyDescent="0.2">
      <c r="A109" t="s">
        <v>206</v>
      </c>
      <c r="B109" t="s">
        <v>207</v>
      </c>
      <c r="C109" t="s">
        <v>207</v>
      </c>
      <c r="D109" t="s">
        <v>4</v>
      </c>
      <c r="E109">
        <v>0</v>
      </c>
      <c r="F109">
        <v>0</v>
      </c>
      <c r="G109">
        <v>1</v>
      </c>
      <c r="H109">
        <v>0</v>
      </c>
      <c r="I109" t="s">
        <v>15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296</v>
      </c>
      <c r="AE109">
        <v>52.34238386490145</v>
      </c>
      <c r="AF109">
        <v>69.468342732775398</v>
      </c>
      <c r="AG109">
        <f>1.84727567360957*1</f>
        <v>1.8472756736095699</v>
      </c>
      <c r="AH109">
        <v>1</v>
      </c>
      <c r="AI109">
        <v>0</v>
      </c>
    </row>
    <row r="110" spans="1:35" hidden="1" x14ac:dyDescent="0.2">
      <c r="A110" t="s">
        <v>191</v>
      </c>
      <c r="B110" t="s">
        <v>192</v>
      </c>
      <c r="C110" t="s">
        <v>193</v>
      </c>
      <c r="D110" t="s">
        <v>4</v>
      </c>
      <c r="E110">
        <v>0</v>
      </c>
      <c r="F110">
        <v>0</v>
      </c>
      <c r="G110">
        <v>1</v>
      </c>
      <c r="H110">
        <v>0</v>
      </c>
      <c r="I110" t="s">
        <v>14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271</v>
      </c>
      <c r="AE110">
        <v>40.097968020241822</v>
      </c>
      <c r="AF110">
        <v>32.551341959124308</v>
      </c>
      <c r="AG110">
        <f>1.81840237997043*1</f>
        <v>1.8184023799704301</v>
      </c>
      <c r="AH110">
        <v>1</v>
      </c>
      <c r="AI110">
        <v>0</v>
      </c>
    </row>
    <row r="111" spans="1:35" hidden="1" x14ac:dyDescent="0.2">
      <c r="A111" t="s">
        <v>269</v>
      </c>
      <c r="B111" t="s">
        <v>270</v>
      </c>
      <c r="C111" t="s">
        <v>270</v>
      </c>
      <c r="D111" t="s">
        <v>3</v>
      </c>
      <c r="E111">
        <v>0</v>
      </c>
      <c r="F111">
        <v>1</v>
      </c>
      <c r="G111">
        <v>0</v>
      </c>
      <c r="H111">
        <v>0</v>
      </c>
      <c r="I111" t="s">
        <v>19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427</v>
      </c>
      <c r="AE111">
        <v>55.79999999999999</v>
      </c>
      <c r="AF111">
        <v>64.752487294882457</v>
      </c>
      <c r="AG111">
        <f>1.81768935657556*1</f>
        <v>1.8176893565755601</v>
      </c>
      <c r="AH111">
        <v>1</v>
      </c>
      <c r="AI111">
        <v>0</v>
      </c>
    </row>
    <row r="112" spans="1:35" hidden="1" x14ac:dyDescent="0.2">
      <c r="A112" t="s">
        <v>49</v>
      </c>
      <c r="B112" t="s">
        <v>50</v>
      </c>
      <c r="C112" t="s">
        <v>50</v>
      </c>
      <c r="D112" t="s">
        <v>4</v>
      </c>
      <c r="E112">
        <v>0</v>
      </c>
      <c r="F112">
        <v>0</v>
      </c>
      <c r="G112">
        <v>1</v>
      </c>
      <c r="H112">
        <v>0</v>
      </c>
      <c r="I112" t="s">
        <v>7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12</v>
      </c>
      <c r="AE112">
        <v>64.265366274397493</v>
      </c>
      <c r="AF112">
        <v>51.708489561235098</v>
      </c>
      <c r="AG112">
        <f>1.80658214172091*1</f>
        <v>1.80658214172091</v>
      </c>
      <c r="AH112">
        <v>1</v>
      </c>
      <c r="AI112">
        <v>0</v>
      </c>
    </row>
    <row r="113" spans="1:35" hidden="1" x14ac:dyDescent="0.2">
      <c r="A113" t="s">
        <v>196</v>
      </c>
      <c r="B113" t="s">
        <v>197</v>
      </c>
      <c r="C113" t="s">
        <v>197</v>
      </c>
      <c r="D113" t="s">
        <v>3</v>
      </c>
      <c r="E113">
        <v>0</v>
      </c>
      <c r="F113">
        <v>1</v>
      </c>
      <c r="G113">
        <v>0</v>
      </c>
      <c r="H113">
        <v>0</v>
      </c>
      <c r="I113" t="s">
        <v>14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280</v>
      </c>
      <c r="AE113">
        <v>52.943343759517752</v>
      </c>
      <c r="AF113">
        <v>65.259703523347298</v>
      </c>
      <c r="AG113">
        <f>1.78391975463416*1</f>
        <v>1.7839197546341601</v>
      </c>
      <c r="AH113">
        <v>1</v>
      </c>
      <c r="AI113">
        <v>0</v>
      </c>
    </row>
    <row r="114" spans="1:35" hidden="1" x14ac:dyDescent="0.2">
      <c r="A114" t="s">
        <v>198</v>
      </c>
      <c r="B114" t="s">
        <v>237</v>
      </c>
      <c r="C114" t="s">
        <v>238</v>
      </c>
      <c r="D114" t="s">
        <v>4</v>
      </c>
      <c r="E114">
        <v>0</v>
      </c>
      <c r="F114">
        <v>0</v>
      </c>
      <c r="G114">
        <v>1</v>
      </c>
      <c r="H114">
        <v>0</v>
      </c>
      <c r="I114" t="s">
        <v>17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359</v>
      </c>
      <c r="AE114">
        <v>50.242718446601948</v>
      </c>
      <c r="AF114">
        <v>47.107860538695661</v>
      </c>
      <c r="AG114">
        <f>1.75048604807436*1</f>
        <v>1.75048604807436</v>
      </c>
      <c r="AH114">
        <v>1</v>
      </c>
      <c r="AI114">
        <v>0</v>
      </c>
    </row>
    <row r="115" spans="1:35" hidden="1" x14ac:dyDescent="0.2">
      <c r="A115" t="s">
        <v>146</v>
      </c>
      <c r="B115" t="s">
        <v>147</v>
      </c>
      <c r="C115" t="s">
        <v>148</v>
      </c>
      <c r="D115" t="s">
        <v>3</v>
      </c>
      <c r="E115">
        <v>0</v>
      </c>
      <c r="F115">
        <v>1</v>
      </c>
      <c r="G115">
        <v>0</v>
      </c>
      <c r="H115">
        <v>0</v>
      </c>
      <c r="I115" t="s">
        <v>12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198</v>
      </c>
      <c r="AE115">
        <v>46.372881355932194</v>
      </c>
      <c r="AF115">
        <v>42.007221955281601</v>
      </c>
      <c r="AG115">
        <f>1.72634311751729*1</f>
        <v>1.7263431175172901</v>
      </c>
      <c r="AH115">
        <v>1</v>
      </c>
      <c r="AI115">
        <v>0</v>
      </c>
    </row>
    <row r="116" spans="1:35" hidden="1" x14ac:dyDescent="0.2">
      <c r="A116" t="s">
        <v>172</v>
      </c>
      <c r="B116" t="s">
        <v>173</v>
      </c>
      <c r="C116" t="s">
        <v>173</v>
      </c>
      <c r="D116" t="s">
        <v>2</v>
      </c>
      <c r="E116">
        <v>1</v>
      </c>
      <c r="F116">
        <v>0</v>
      </c>
      <c r="G116">
        <v>0</v>
      </c>
      <c r="H116">
        <v>0</v>
      </c>
      <c r="I116" t="s">
        <v>13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241</v>
      </c>
      <c r="AE116">
        <v>68.447768225330293</v>
      </c>
      <c r="AF116">
        <v>78.430905301655102</v>
      </c>
      <c r="AG116">
        <f>1.70338408846595*1</f>
        <v>1.7033840884659499</v>
      </c>
      <c r="AH116">
        <v>1</v>
      </c>
      <c r="AI116">
        <v>0</v>
      </c>
    </row>
    <row r="117" spans="1:35" hidden="1" x14ac:dyDescent="0.2">
      <c r="A117" t="s">
        <v>83</v>
      </c>
      <c r="B117" t="s">
        <v>84</v>
      </c>
      <c r="C117" t="s">
        <v>84</v>
      </c>
      <c r="D117" t="s">
        <v>4</v>
      </c>
      <c r="E117">
        <v>0</v>
      </c>
      <c r="F117">
        <v>0</v>
      </c>
      <c r="G117">
        <v>1</v>
      </c>
      <c r="H117">
        <v>0</v>
      </c>
      <c r="I117" t="s">
        <v>9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76</v>
      </c>
      <c r="AE117">
        <v>39.811764705882347</v>
      </c>
      <c r="AF117">
        <v>30.828845637600111</v>
      </c>
      <c r="AG117">
        <f>1.6840334386135*1</f>
        <v>1.6840334386135001</v>
      </c>
      <c r="AH117">
        <v>1</v>
      </c>
      <c r="AI117">
        <v>0</v>
      </c>
    </row>
    <row r="118" spans="1:35" hidden="1" x14ac:dyDescent="0.2">
      <c r="A118" t="s">
        <v>330</v>
      </c>
      <c r="B118" t="s">
        <v>331</v>
      </c>
      <c r="C118" t="s">
        <v>331</v>
      </c>
      <c r="D118" t="s">
        <v>4</v>
      </c>
      <c r="E118">
        <v>0</v>
      </c>
      <c r="F118">
        <v>0</v>
      </c>
      <c r="G118">
        <v>1</v>
      </c>
      <c r="H118">
        <v>0</v>
      </c>
      <c r="I118" t="s">
        <v>22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529</v>
      </c>
      <c r="AE118">
        <v>36</v>
      </c>
      <c r="AF118">
        <v>29.221114584049619</v>
      </c>
      <c r="AG118">
        <f>1.66790728112466*1</f>
        <v>1.66790728112466</v>
      </c>
      <c r="AH118">
        <v>1</v>
      </c>
      <c r="AI118">
        <v>0</v>
      </c>
    </row>
    <row r="119" spans="1:35" hidden="1" x14ac:dyDescent="0.2">
      <c r="A119" t="s">
        <v>293</v>
      </c>
      <c r="B119" t="s">
        <v>294</v>
      </c>
      <c r="C119" t="s">
        <v>294</v>
      </c>
      <c r="D119" t="s">
        <v>4</v>
      </c>
      <c r="E119">
        <v>0</v>
      </c>
      <c r="F119">
        <v>0</v>
      </c>
      <c r="G119">
        <v>1</v>
      </c>
      <c r="H119">
        <v>0</v>
      </c>
      <c r="I119" t="s">
        <v>20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468</v>
      </c>
      <c r="AE119">
        <v>44.779216675038192</v>
      </c>
      <c r="AF119">
        <v>61.7000948286504</v>
      </c>
      <c r="AG119">
        <f>1.64728562297523*1</f>
        <v>1.64728562297523</v>
      </c>
      <c r="AH119">
        <v>1</v>
      </c>
      <c r="AI119">
        <v>0</v>
      </c>
    </row>
    <row r="120" spans="1:35" hidden="1" x14ac:dyDescent="0.2">
      <c r="A120" t="s">
        <v>400</v>
      </c>
      <c r="B120" t="s">
        <v>401</v>
      </c>
      <c r="C120" t="s">
        <v>402</v>
      </c>
      <c r="D120" t="s">
        <v>4</v>
      </c>
      <c r="E120">
        <v>0</v>
      </c>
      <c r="F120">
        <v>0</v>
      </c>
      <c r="G120">
        <v>1</v>
      </c>
      <c r="H120">
        <v>0</v>
      </c>
      <c r="I120" t="s">
        <v>26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691</v>
      </c>
      <c r="AE120">
        <v>41.794825614573</v>
      </c>
      <c r="AF120">
        <v>32.460814977209559</v>
      </c>
      <c r="AG120">
        <f>1.63572893231826*1</f>
        <v>1.63572893231826</v>
      </c>
      <c r="AH120">
        <v>1</v>
      </c>
      <c r="AI120">
        <v>0</v>
      </c>
    </row>
    <row r="121" spans="1:35" hidden="1" x14ac:dyDescent="0.2">
      <c r="A121" t="s">
        <v>214</v>
      </c>
      <c r="B121" t="s">
        <v>215</v>
      </c>
      <c r="C121" t="s">
        <v>215</v>
      </c>
      <c r="D121" t="s">
        <v>4</v>
      </c>
      <c r="E121">
        <v>0</v>
      </c>
      <c r="F121">
        <v>0</v>
      </c>
      <c r="G121">
        <v>1</v>
      </c>
      <c r="H121">
        <v>0</v>
      </c>
      <c r="I121" t="s">
        <v>15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302</v>
      </c>
      <c r="AE121">
        <v>35.5543552357626</v>
      </c>
      <c r="AF121">
        <v>40.157654293130307</v>
      </c>
      <c r="AG121">
        <f>0.803847627750864*1*2</f>
        <v>1.6076952555017281</v>
      </c>
      <c r="AH121">
        <v>1</v>
      </c>
      <c r="AI121">
        <v>0</v>
      </c>
    </row>
    <row r="122" spans="1:35" hidden="1" x14ac:dyDescent="0.2">
      <c r="A122" t="s">
        <v>265</v>
      </c>
      <c r="B122" t="s">
        <v>266</v>
      </c>
      <c r="C122" t="s">
        <v>266</v>
      </c>
      <c r="D122" t="s">
        <v>4</v>
      </c>
      <c r="E122">
        <v>0</v>
      </c>
      <c r="F122">
        <v>0</v>
      </c>
      <c r="G122">
        <v>1</v>
      </c>
      <c r="H122">
        <v>0</v>
      </c>
      <c r="I122" t="s">
        <v>18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418</v>
      </c>
      <c r="AE122">
        <v>58.040816326530603</v>
      </c>
      <c r="AF122">
        <v>52.98612360990451</v>
      </c>
      <c r="AG122">
        <f>1.58261237286613*1</f>
        <v>1.5826123728661301</v>
      </c>
      <c r="AH122">
        <v>1</v>
      </c>
      <c r="AI122">
        <v>0</v>
      </c>
    </row>
    <row r="123" spans="1:35" hidden="1" x14ac:dyDescent="0.2">
      <c r="A123" t="s">
        <v>179</v>
      </c>
      <c r="B123" t="s">
        <v>180</v>
      </c>
      <c r="C123" t="s">
        <v>180</v>
      </c>
      <c r="D123" t="s">
        <v>5</v>
      </c>
      <c r="E123">
        <v>0</v>
      </c>
      <c r="F123">
        <v>0</v>
      </c>
      <c r="G123">
        <v>0</v>
      </c>
      <c r="H123">
        <v>1</v>
      </c>
      <c r="I123" t="s">
        <v>13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246</v>
      </c>
      <c r="AE123">
        <v>69.744304802731079</v>
      </c>
      <c r="AF123">
        <v>44.867936111304289</v>
      </c>
      <c r="AG123">
        <f>1.57074825447707*1</f>
        <v>1.5707482544770699</v>
      </c>
      <c r="AH123">
        <v>1</v>
      </c>
      <c r="AI123">
        <v>0</v>
      </c>
    </row>
    <row r="124" spans="1:35" hidden="1" x14ac:dyDescent="0.2">
      <c r="A124" t="s">
        <v>382</v>
      </c>
      <c r="B124" t="s">
        <v>383</v>
      </c>
      <c r="C124" t="s">
        <v>383</v>
      </c>
      <c r="D124" t="s">
        <v>4</v>
      </c>
      <c r="E124">
        <v>0</v>
      </c>
      <c r="F124">
        <v>0</v>
      </c>
      <c r="G124">
        <v>1</v>
      </c>
      <c r="H124">
        <v>0</v>
      </c>
      <c r="I124" t="s">
        <v>25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653</v>
      </c>
      <c r="AE124">
        <v>70.500000000000057</v>
      </c>
      <c r="AF124">
        <v>81.914679952419291</v>
      </c>
      <c r="AG124">
        <f>1.53895079810533*1</f>
        <v>1.5389507981053301</v>
      </c>
      <c r="AH124">
        <v>1</v>
      </c>
      <c r="AI124">
        <v>0</v>
      </c>
    </row>
    <row r="125" spans="1:35" hidden="1" x14ac:dyDescent="0.2">
      <c r="A125" t="s">
        <v>290</v>
      </c>
      <c r="B125" t="s">
        <v>291</v>
      </c>
      <c r="C125" t="s">
        <v>292</v>
      </c>
      <c r="D125" t="s">
        <v>4</v>
      </c>
      <c r="E125">
        <v>0</v>
      </c>
      <c r="F125">
        <v>0</v>
      </c>
      <c r="G125">
        <v>1</v>
      </c>
      <c r="H125">
        <v>0</v>
      </c>
      <c r="I125" t="s">
        <v>20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464</v>
      </c>
      <c r="AE125">
        <v>44.857142857142847</v>
      </c>
      <c r="AF125">
        <v>55.117978365171467</v>
      </c>
      <c r="AG125">
        <f>1.52033799461095*1</f>
        <v>1.5203379946109501</v>
      </c>
      <c r="AH125">
        <v>1</v>
      </c>
      <c r="AI125">
        <v>0</v>
      </c>
    </row>
    <row r="126" spans="1:35" hidden="1" x14ac:dyDescent="0.2">
      <c r="A126" t="s">
        <v>81</v>
      </c>
      <c r="B126" t="s">
        <v>82</v>
      </c>
      <c r="C126" t="s">
        <v>82</v>
      </c>
      <c r="D126" t="s">
        <v>4</v>
      </c>
      <c r="E126">
        <v>0</v>
      </c>
      <c r="F126">
        <v>0</v>
      </c>
      <c r="G126">
        <v>1</v>
      </c>
      <c r="H126">
        <v>0</v>
      </c>
      <c r="I126" t="s">
        <v>8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64</v>
      </c>
      <c r="AE126">
        <v>42.645574511515122</v>
      </c>
      <c r="AF126">
        <v>39.123683064267489</v>
      </c>
      <c r="AG126">
        <f>1.51883222653105*1</f>
        <v>1.5188322265310501</v>
      </c>
      <c r="AH126">
        <v>1</v>
      </c>
      <c r="AI126">
        <v>0</v>
      </c>
    </row>
    <row r="127" spans="1:35" hidden="1" x14ac:dyDescent="0.2">
      <c r="A127" t="s">
        <v>151</v>
      </c>
      <c r="B127" t="s">
        <v>152</v>
      </c>
      <c r="C127" t="s">
        <v>152</v>
      </c>
      <c r="D127" t="s">
        <v>3</v>
      </c>
      <c r="E127">
        <v>0</v>
      </c>
      <c r="F127">
        <v>1</v>
      </c>
      <c r="G127">
        <v>0</v>
      </c>
      <c r="H127">
        <v>0</v>
      </c>
      <c r="I127" t="s">
        <v>12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206</v>
      </c>
      <c r="AE127">
        <v>42.909993478031232</v>
      </c>
      <c r="AF127">
        <v>35.709070034543302</v>
      </c>
      <c r="AG127">
        <f>1.50570521538801*1</f>
        <v>1.5057052153880099</v>
      </c>
      <c r="AH127">
        <v>1</v>
      </c>
      <c r="AI127">
        <v>0</v>
      </c>
    </row>
    <row r="128" spans="1:35" hidden="1" x14ac:dyDescent="0.2">
      <c r="A128" t="s">
        <v>57</v>
      </c>
      <c r="B128" t="s">
        <v>58</v>
      </c>
      <c r="C128" t="s">
        <v>58</v>
      </c>
      <c r="D128" t="s">
        <v>4</v>
      </c>
      <c r="E128">
        <v>0</v>
      </c>
      <c r="F128">
        <v>0</v>
      </c>
      <c r="G128">
        <v>1</v>
      </c>
      <c r="H128">
        <v>0</v>
      </c>
      <c r="I128" t="s">
        <v>8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33</v>
      </c>
      <c r="AE128">
        <v>56.999999999999993</v>
      </c>
      <c r="AF128">
        <v>62.041401048147783</v>
      </c>
      <c r="AG128">
        <f>1.48107664382492*1</f>
        <v>1.4810766438249201</v>
      </c>
      <c r="AH128">
        <v>1</v>
      </c>
      <c r="AI128">
        <v>0</v>
      </c>
    </row>
    <row r="129" spans="1:35" hidden="1" x14ac:dyDescent="0.2">
      <c r="A129" t="s">
        <v>229</v>
      </c>
      <c r="B129" t="s">
        <v>245</v>
      </c>
      <c r="C129" t="s">
        <v>245</v>
      </c>
      <c r="D129" t="s">
        <v>4</v>
      </c>
      <c r="E129">
        <v>0</v>
      </c>
      <c r="F129">
        <v>0</v>
      </c>
      <c r="G129">
        <v>1</v>
      </c>
      <c r="H129">
        <v>0</v>
      </c>
      <c r="I129" t="s">
        <v>17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385</v>
      </c>
      <c r="AE129">
        <v>31.821452747098171</v>
      </c>
      <c r="AF129">
        <v>32.990822852468597</v>
      </c>
      <c r="AG129">
        <f>1.47895451807586*1</f>
        <v>1.4789545180758601</v>
      </c>
      <c r="AH129">
        <v>1</v>
      </c>
      <c r="AI129">
        <v>0</v>
      </c>
    </row>
    <row r="130" spans="1:35" hidden="1" x14ac:dyDescent="0.2">
      <c r="A130" t="s">
        <v>354</v>
      </c>
      <c r="B130" t="s">
        <v>355</v>
      </c>
      <c r="C130" t="s">
        <v>355</v>
      </c>
      <c r="D130" t="s">
        <v>3</v>
      </c>
      <c r="E130">
        <v>0</v>
      </c>
      <c r="F130">
        <v>1</v>
      </c>
      <c r="G130">
        <v>0</v>
      </c>
      <c r="H130">
        <v>0</v>
      </c>
      <c r="I130" t="s">
        <v>23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591</v>
      </c>
      <c r="AE130">
        <v>32.760157093776883</v>
      </c>
      <c r="AF130">
        <v>45.553415244545107</v>
      </c>
      <c r="AG130">
        <f>0.736887461853823*1*2</f>
        <v>1.4737749237076461</v>
      </c>
      <c r="AH130">
        <v>1</v>
      </c>
      <c r="AI130">
        <v>0</v>
      </c>
    </row>
    <row r="131" spans="1:35" hidden="1" x14ac:dyDescent="0.2">
      <c r="A131" t="s">
        <v>77</v>
      </c>
      <c r="B131" t="s">
        <v>78</v>
      </c>
      <c r="C131" t="s">
        <v>78</v>
      </c>
      <c r="D131" t="s">
        <v>4</v>
      </c>
      <c r="E131">
        <v>0</v>
      </c>
      <c r="F131">
        <v>0</v>
      </c>
      <c r="G131">
        <v>1</v>
      </c>
      <c r="H131">
        <v>0</v>
      </c>
      <c r="I131" t="s">
        <v>8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62</v>
      </c>
      <c r="AE131">
        <v>46.729707025519588</v>
      </c>
      <c r="AF131">
        <v>62.408225935374873</v>
      </c>
      <c r="AG131">
        <f>1.4691829773882*1</f>
        <v>1.4691829773881999</v>
      </c>
      <c r="AH131">
        <v>1</v>
      </c>
      <c r="AI131">
        <v>0</v>
      </c>
    </row>
    <row r="132" spans="1:35" hidden="1" x14ac:dyDescent="0.2">
      <c r="A132" t="s">
        <v>144</v>
      </c>
      <c r="B132" t="s">
        <v>145</v>
      </c>
      <c r="C132" t="s">
        <v>145</v>
      </c>
      <c r="D132" t="s">
        <v>3</v>
      </c>
      <c r="E132">
        <v>0</v>
      </c>
      <c r="F132">
        <v>1</v>
      </c>
      <c r="G132">
        <v>0</v>
      </c>
      <c r="H132">
        <v>0</v>
      </c>
      <c r="I132" t="s">
        <v>12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197</v>
      </c>
      <c r="AE132">
        <v>46.862068965517253</v>
      </c>
      <c r="AF132">
        <v>55.193329902869188</v>
      </c>
      <c r="AG132">
        <f>1.43192738611956*1</f>
        <v>1.4319273861195601</v>
      </c>
      <c r="AH132">
        <v>1</v>
      </c>
      <c r="AI132">
        <v>0</v>
      </c>
    </row>
    <row r="133" spans="1:35" hidden="1" x14ac:dyDescent="0.2">
      <c r="A133" t="s">
        <v>239</v>
      </c>
      <c r="B133" t="s">
        <v>240</v>
      </c>
      <c r="C133" t="s">
        <v>240</v>
      </c>
      <c r="D133" t="s">
        <v>4</v>
      </c>
      <c r="E133">
        <v>0</v>
      </c>
      <c r="F133">
        <v>0</v>
      </c>
      <c r="G133">
        <v>1</v>
      </c>
      <c r="H133">
        <v>0</v>
      </c>
      <c r="I133" t="s">
        <v>17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366</v>
      </c>
      <c r="AE133">
        <v>44.952281783531262</v>
      </c>
      <c r="AF133">
        <v>56.665958112682183</v>
      </c>
      <c r="AG133">
        <f>1.42690274261479*1</f>
        <v>1.42690274261479</v>
      </c>
      <c r="AH133">
        <v>1</v>
      </c>
      <c r="AI133">
        <v>0</v>
      </c>
    </row>
    <row r="134" spans="1:35" hidden="1" x14ac:dyDescent="0.2">
      <c r="A134" t="s">
        <v>356</v>
      </c>
      <c r="B134" t="s">
        <v>357</v>
      </c>
      <c r="C134" t="s">
        <v>357</v>
      </c>
      <c r="D134" t="s">
        <v>4</v>
      </c>
      <c r="E134">
        <v>0</v>
      </c>
      <c r="F134">
        <v>0</v>
      </c>
      <c r="G134">
        <v>1</v>
      </c>
      <c r="H134">
        <v>0</v>
      </c>
      <c r="I134" t="s">
        <v>24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604</v>
      </c>
      <c r="AE134">
        <v>33.827586206896576</v>
      </c>
      <c r="AF134">
        <v>32.275254520395883</v>
      </c>
      <c r="AG134">
        <f>1.41840430963446*1</f>
        <v>1.4184043096344601</v>
      </c>
      <c r="AH134">
        <v>1</v>
      </c>
      <c r="AI134">
        <v>0</v>
      </c>
    </row>
    <row r="135" spans="1:35" hidden="1" x14ac:dyDescent="0.2">
      <c r="A135" t="s">
        <v>146</v>
      </c>
      <c r="B135" t="s">
        <v>171</v>
      </c>
      <c r="C135" t="s">
        <v>171</v>
      </c>
      <c r="D135" t="s">
        <v>3</v>
      </c>
      <c r="E135">
        <v>0</v>
      </c>
      <c r="F135">
        <v>1</v>
      </c>
      <c r="G135">
        <v>0</v>
      </c>
      <c r="H135">
        <v>0</v>
      </c>
      <c r="I135" t="s">
        <v>13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240</v>
      </c>
      <c r="AE135">
        <v>51.929203539823042</v>
      </c>
      <c r="AF135">
        <v>52.448171386292977</v>
      </c>
      <c r="AG135">
        <f>1.4157708729549*1</f>
        <v>1.4157708729548999</v>
      </c>
      <c r="AH135">
        <v>1</v>
      </c>
      <c r="AI135">
        <v>0</v>
      </c>
    </row>
    <row r="136" spans="1:35" hidden="1" x14ac:dyDescent="0.2">
      <c r="A136" t="s">
        <v>241</v>
      </c>
      <c r="B136" t="s">
        <v>242</v>
      </c>
      <c r="C136" t="s">
        <v>242</v>
      </c>
      <c r="D136" t="s">
        <v>3</v>
      </c>
      <c r="E136">
        <v>0</v>
      </c>
      <c r="F136">
        <v>1</v>
      </c>
      <c r="G136">
        <v>0</v>
      </c>
      <c r="H136">
        <v>0</v>
      </c>
      <c r="I136" t="s">
        <v>17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367</v>
      </c>
      <c r="AE136">
        <v>39.829787234042549</v>
      </c>
      <c r="AF136">
        <v>25.153841898183341</v>
      </c>
      <c r="AG136">
        <f>1.41436715528848*1</f>
        <v>1.41436715528848</v>
      </c>
      <c r="AH136">
        <v>1</v>
      </c>
      <c r="AI136">
        <v>0</v>
      </c>
    </row>
    <row r="137" spans="1:35" hidden="1" x14ac:dyDescent="0.2">
      <c r="A137" t="s">
        <v>61</v>
      </c>
      <c r="B137" t="s">
        <v>62</v>
      </c>
      <c r="C137" t="s">
        <v>62</v>
      </c>
      <c r="D137" t="s">
        <v>3</v>
      </c>
      <c r="E137">
        <v>0</v>
      </c>
      <c r="F137">
        <v>1</v>
      </c>
      <c r="G137">
        <v>0</v>
      </c>
      <c r="H137">
        <v>0</v>
      </c>
      <c r="I137" t="s">
        <v>8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41</v>
      </c>
      <c r="AE137">
        <v>42.7794400943908</v>
      </c>
      <c r="AF137">
        <v>58.755148661537781</v>
      </c>
      <c r="AG137">
        <f>1.40849924272431*1</f>
        <v>1.4084992427243099</v>
      </c>
      <c r="AH137">
        <v>1</v>
      </c>
      <c r="AI137">
        <v>0</v>
      </c>
    </row>
    <row r="138" spans="1:35" hidden="1" x14ac:dyDescent="0.2">
      <c r="A138" t="s">
        <v>388</v>
      </c>
      <c r="B138" t="s">
        <v>389</v>
      </c>
      <c r="C138" t="s">
        <v>389</v>
      </c>
      <c r="D138" t="s">
        <v>4</v>
      </c>
      <c r="E138">
        <v>0</v>
      </c>
      <c r="F138">
        <v>0</v>
      </c>
      <c r="G138">
        <v>1</v>
      </c>
      <c r="H138">
        <v>0</v>
      </c>
      <c r="I138" t="s">
        <v>25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661</v>
      </c>
      <c r="AE138">
        <v>38.302410976030018</v>
      </c>
      <c r="AF138">
        <v>67.158485449488566</v>
      </c>
      <c r="AG138">
        <f>1.40838061777028*1</f>
        <v>1.40838061777028</v>
      </c>
      <c r="AH138">
        <v>1</v>
      </c>
      <c r="AI138">
        <v>0</v>
      </c>
    </row>
    <row r="139" spans="1:35" hidden="1" x14ac:dyDescent="0.2">
      <c r="A139" t="s">
        <v>318</v>
      </c>
      <c r="B139" t="s">
        <v>319</v>
      </c>
      <c r="C139" t="s">
        <v>319</v>
      </c>
      <c r="D139" t="s">
        <v>3</v>
      </c>
      <c r="E139">
        <v>0</v>
      </c>
      <c r="F139">
        <v>1</v>
      </c>
      <c r="G139">
        <v>0</v>
      </c>
      <c r="H139">
        <v>0</v>
      </c>
      <c r="I139" t="s">
        <v>21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512</v>
      </c>
      <c r="AE139">
        <v>39.690727463546018</v>
      </c>
      <c r="AF139">
        <v>53.381450769130652</v>
      </c>
      <c r="AG139">
        <f>1.3995420753642*1</f>
        <v>1.3995420753642001</v>
      </c>
      <c r="AH139">
        <v>1</v>
      </c>
      <c r="AI139">
        <v>0</v>
      </c>
    </row>
    <row r="140" spans="1:35" hidden="1" x14ac:dyDescent="0.2">
      <c r="A140" t="s">
        <v>295</v>
      </c>
      <c r="B140" t="s">
        <v>296</v>
      </c>
      <c r="C140" t="s">
        <v>296</v>
      </c>
      <c r="D140" t="s">
        <v>5</v>
      </c>
      <c r="E140">
        <v>0</v>
      </c>
      <c r="F140">
        <v>0</v>
      </c>
      <c r="G140">
        <v>0</v>
      </c>
      <c r="H140">
        <v>1</v>
      </c>
      <c r="I140" t="s">
        <v>20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471</v>
      </c>
      <c r="AE140">
        <v>59.765372284183059</v>
      </c>
      <c r="AF140">
        <v>77.909619181277662</v>
      </c>
      <c r="AG140">
        <f>1.35780464250626*1</f>
        <v>1.35780464250626</v>
      </c>
      <c r="AH140">
        <v>1</v>
      </c>
      <c r="AI140">
        <v>0</v>
      </c>
    </row>
    <row r="141" spans="1:35" hidden="1" x14ac:dyDescent="0.2">
      <c r="A141" t="s">
        <v>397</v>
      </c>
      <c r="B141" t="s">
        <v>398</v>
      </c>
      <c r="C141" t="s">
        <v>399</v>
      </c>
      <c r="D141" t="s">
        <v>4</v>
      </c>
      <c r="E141">
        <v>0</v>
      </c>
      <c r="F141">
        <v>0</v>
      </c>
      <c r="G141">
        <v>1</v>
      </c>
      <c r="H141">
        <v>0</v>
      </c>
      <c r="I141" t="s">
        <v>26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688</v>
      </c>
      <c r="AE141">
        <v>53.754180890576912</v>
      </c>
      <c r="AF141">
        <v>72.713914906820378</v>
      </c>
      <c r="AG141">
        <f>1.35344461913135*1</f>
        <v>1.3534446191313501</v>
      </c>
      <c r="AH141">
        <v>1</v>
      </c>
      <c r="AI141">
        <v>0</v>
      </c>
    </row>
    <row r="142" spans="1:35" hidden="1" x14ac:dyDescent="0.2">
      <c r="A142" t="s">
        <v>96</v>
      </c>
      <c r="B142" t="s">
        <v>351</v>
      </c>
      <c r="C142" t="s">
        <v>351</v>
      </c>
      <c r="D142" t="s">
        <v>5</v>
      </c>
      <c r="E142">
        <v>0</v>
      </c>
      <c r="F142">
        <v>0</v>
      </c>
      <c r="G142">
        <v>0</v>
      </c>
      <c r="H142">
        <v>1</v>
      </c>
      <c r="I142" t="s">
        <v>23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568</v>
      </c>
      <c r="AE142">
        <v>39.183819631250699</v>
      </c>
      <c r="AF142">
        <v>36.475095510559683</v>
      </c>
      <c r="AG142">
        <f>1.34755587784037*1</f>
        <v>1.34755587784037</v>
      </c>
      <c r="AH142">
        <v>1</v>
      </c>
      <c r="AI142">
        <v>0</v>
      </c>
    </row>
    <row r="143" spans="1:35" hidden="1" x14ac:dyDescent="0.2">
      <c r="A143" t="s">
        <v>284</v>
      </c>
      <c r="B143" t="s">
        <v>85</v>
      </c>
      <c r="C143" t="s">
        <v>85</v>
      </c>
      <c r="D143" t="s">
        <v>3</v>
      </c>
      <c r="E143">
        <v>0</v>
      </c>
      <c r="F143">
        <v>1</v>
      </c>
      <c r="G143">
        <v>0</v>
      </c>
      <c r="H143">
        <v>0</v>
      </c>
      <c r="I143" t="s">
        <v>19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442</v>
      </c>
      <c r="AE143">
        <v>46.340425531914867</v>
      </c>
      <c r="AF143">
        <v>40.549890367072877</v>
      </c>
      <c r="AG143">
        <f>1.33592622044943*1</f>
        <v>1.33592622044943</v>
      </c>
      <c r="AH143">
        <v>1</v>
      </c>
      <c r="AI143">
        <v>0</v>
      </c>
    </row>
    <row r="144" spans="1:35" hidden="1" x14ac:dyDescent="0.2">
      <c r="A144" t="s">
        <v>409</v>
      </c>
      <c r="B144" t="s">
        <v>410</v>
      </c>
      <c r="C144" t="s">
        <v>411</v>
      </c>
      <c r="D144" t="s">
        <v>3</v>
      </c>
      <c r="E144">
        <v>0</v>
      </c>
      <c r="F144">
        <v>1</v>
      </c>
      <c r="G144">
        <v>0</v>
      </c>
      <c r="H144">
        <v>0</v>
      </c>
      <c r="I144" t="s">
        <v>26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704</v>
      </c>
      <c r="AE144">
        <v>41.83098591549296</v>
      </c>
      <c r="AF144">
        <v>44.508620382598792</v>
      </c>
      <c r="AG144">
        <f>1.29511779870617*1</f>
        <v>1.2951177987061699</v>
      </c>
      <c r="AH144">
        <v>1</v>
      </c>
      <c r="AI144">
        <v>0</v>
      </c>
    </row>
    <row r="145" spans="1:35" hidden="1" x14ac:dyDescent="0.2">
      <c r="A145" t="s">
        <v>380</v>
      </c>
      <c r="B145" t="s">
        <v>381</v>
      </c>
      <c r="C145" t="s">
        <v>381</v>
      </c>
      <c r="D145" t="s">
        <v>3</v>
      </c>
      <c r="E145">
        <v>0</v>
      </c>
      <c r="F145">
        <v>1</v>
      </c>
      <c r="G145">
        <v>0</v>
      </c>
      <c r="H145">
        <v>0</v>
      </c>
      <c r="I145" t="s">
        <v>25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652</v>
      </c>
      <c r="AE145">
        <v>49.74999999999995</v>
      </c>
      <c r="AF145">
        <v>56.484185568124531</v>
      </c>
      <c r="AG145">
        <f>1.27436967068474*1</f>
        <v>1.2743696706847401</v>
      </c>
      <c r="AH145">
        <v>1</v>
      </c>
      <c r="AI145">
        <v>0</v>
      </c>
    </row>
    <row r="146" spans="1:35" hidden="1" x14ac:dyDescent="0.2">
      <c r="A146" t="s">
        <v>204</v>
      </c>
      <c r="B146" t="s">
        <v>205</v>
      </c>
      <c r="C146" t="s">
        <v>205</v>
      </c>
      <c r="D146" t="s">
        <v>4</v>
      </c>
      <c r="E146">
        <v>0</v>
      </c>
      <c r="F146">
        <v>0</v>
      </c>
      <c r="G146">
        <v>1</v>
      </c>
      <c r="H146">
        <v>0</v>
      </c>
      <c r="I146" t="s">
        <v>14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293</v>
      </c>
      <c r="AE146">
        <v>34.838709677419331</v>
      </c>
      <c r="AF146">
        <v>28.994516318584111</v>
      </c>
      <c r="AG146">
        <f>1.25996244739177*1</f>
        <v>1.2599624473917701</v>
      </c>
      <c r="AH146">
        <v>1</v>
      </c>
      <c r="AI146">
        <v>0</v>
      </c>
    </row>
    <row r="147" spans="1:35" hidden="1" x14ac:dyDescent="0.2">
      <c r="A147" t="s">
        <v>371</v>
      </c>
      <c r="B147" t="s">
        <v>372</v>
      </c>
      <c r="C147" t="s">
        <v>372</v>
      </c>
      <c r="D147" t="s">
        <v>4</v>
      </c>
      <c r="E147">
        <v>0</v>
      </c>
      <c r="F147">
        <v>0</v>
      </c>
      <c r="G147">
        <v>1</v>
      </c>
      <c r="H147">
        <v>0</v>
      </c>
      <c r="I147" t="s">
        <v>24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630</v>
      </c>
      <c r="AE147">
        <v>58.327706843826363</v>
      </c>
      <c r="AF147">
        <v>77.182172249209231</v>
      </c>
      <c r="AG147">
        <f>1.25921843628073*1</f>
        <v>1.2592184362807299</v>
      </c>
      <c r="AH147">
        <v>1</v>
      </c>
      <c r="AI147">
        <v>0</v>
      </c>
    </row>
    <row r="148" spans="1:35" hidden="1" x14ac:dyDescent="0.2">
      <c r="A148" t="s">
        <v>164</v>
      </c>
      <c r="B148" t="s">
        <v>165</v>
      </c>
      <c r="C148" t="s">
        <v>166</v>
      </c>
      <c r="D148" t="s">
        <v>4</v>
      </c>
      <c r="E148">
        <v>0</v>
      </c>
      <c r="F148">
        <v>0</v>
      </c>
      <c r="G148">
        <v>1</v>
      </c>
      <c r="H148">
        <v>0</v>
      </c>
      <c r="I148" t="s">
        <v>12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224</v>
      </c>
      <c r="AE148">
        <v>48.190617096123631</v>
      </c>
      <c r="AF148">
        <v>62.110813836858547</v>
      </c>
      <c r="AG148">
        <f>1.25602434521593*1</f>
        <v>1.2560243452159301</v>
      </c>
      <c r="AH148">
        <v>1</v>
      </c>
      <c r="AI148">
        <v>0</v>
      </c>
    </row>
    <row r="149" spans="1:35" hidden="1" x14ac:dyDescent="0.2">
      <c r="A149" t="s">
        <v>349</v>
      </c>
      <c r="B149" t="s">
        <v>350</v>
      </c>
      <c r="C149" t="s">
        <v>350</v>
      </c>
      <c r="D149" t="s">
        <v>5</v>
      </c>
      <c r="E149">
        <v>0</v>
      </c>
      <c r="F149">
        <v>0</v>
      </c>
      <c r="G149">
        <v>0</v>
      </c>
      <c r="H149">
        <v>1</v>
      </c>
      <c r="I149" t="s">
        <v>23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562</v>
      </c>
      <c r="AE149">
        <v>40.421052631578959</v>
      </c>
      <c r="AF149">
        <v>45.622965717000163</v>
      </c>
      <c r="AG149">
        <f>1.21133552580663*1</f>
        <v>1.2113355258066301</v>
      </c>
      <c r="AH149">
        <v>1</v>
      </c>
      <c r="AI149">
        <v>0</v>
      </c>
    </row>
    <row r="150" spans="1:35" hidden="1" x14ac:dyDescent="0.2">
      <c r="A150" t="s">
        <v>38</v>
      </c>
      <c r="B150" t="s">
        <v>39</v>
      </c>
      <c r="C150" t="s">
        <v>40</v>
      </c>
      <c r="D150" t="s">
        <v>5</v>
      </c>
      <c r="E150">
        <v>0</v>
      </c>
      <c r="F150">
        <v>0</v>
      </c>
      <c r="G150">
        <v>0</v>
      </c>
      <c r="H150">
        <v>1</v>
      </c>
      <c r="I150" t="s">
        <v>7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68.655737704918039</v>
      </c>
      <c r="AF150">
        <v>73.237298540141339</v>
      </c>
      <c r="AG150">
        <f>1.21097303408521*1</f>
        <v>1.2109730340852101</v>
      </c>
      <c r="AH150">
        <v>1</v>
      </c>
      <c r="AI150">
        <v>0</v>
      </c>
    </row>
    <row r="151" spans="1:35" hidden="1" x14ac:dyDescent="0.2">
      <c r="A151" t="s">
        <v>231</v>
      </c>
      <c r="B151" t="s">
        <v>232</v>
      </c>
      <c r="C151" t="s">
        <v>232</v>
      </c>
      <c r="D151" t="s">
        <v>4</v>
      </c>
      <c r="E151">
        <v>0</v>
      </c>
      <c r="F151">
        <v>0</v>
      </c>
      <c r="G151">
        <v>1</v>
      </c>
      <c r="H151">
        <v>0</v>
      </c>
      <c r="I151" t="s">
        <v>15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323</v>
      </c>
      <c r="AE151">
        <v>38.307692307692292</v>
      </c>
      <c r="AF151">
        <v>41.827249199589829</v>
      </c>
      <c r="AG151">
        <f>1.20411532423924*1</f>
        <v>1.2041153242392399</v>
      </c>
      <c r="AH151">
        <v>1</v>
      </c>
      <c r="AI151">
        <v>0</v>
      </c>
    </row>
    <row r="152" spans="1:35" hidden="1" x14ac:dyDescent="0.2">
      <c r="A152" t="s">
        <v>174</v>
      </c>
      <c r="B152" t="s">
        <v>175</v>
      </c>
      <c r="C152" t="s">
        <v>175</v>
      </c>
      <c r="D152" t="s">
        <v>4</v>
      </c>
      <c r="E152">
        <v>0</v>
      </c>
      <c r="F152">
        <v>0</v>
      </c>
      <c r="G152">
        <v>1</v>
      </c>
      <c r="H152">
        <v>0</v>
      </c>
      <c r="I152" t="s">
        <v>13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243</v>
      </c>
      <c r="AE152">
        <v>38.067567567567593</v>
      </c>
      <c r="AF152">
        <v>37.128214281220913</v>
      </c>
      <c r="AG152">
        <f>1.19589908933656*1</f>
        <v>1.19589908933656</v>
      </c>
      <c r="AH152">
        <v>1</v>
      </c>
      <c r="AI152">
        <v>0</v>
      </c>
    </row>
    <row r="153" spans="1:35" hidden="1" x14ac:dyDescent="0.2">
      <c r="A153" t="s">
        <v>248</v>
      </c>
      <c r="B153" t="s">
        <v>249</v>
      </c>
      <c r="C153" t="s">
        <v>248</v>
      </c>
      <c r="D153" t="s">
        <v>5</v>
      </c>
      <c r="E153">
        <v>0</v>
      </c>
      <c r="F153">
        <v>0</v>
      </c>
      <c r="G153">
        <v>0</v>
      </c>
      <c r="H153">
        <v>1</v>
      </c>
      <c r="I153" t="s">
        <v>18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398</v>
      </c>
      <c r="AE153">
        <v>61.246753246753208</v>
      </c>
      <c r="AF153">
        <v>87.288841594775491</v>
      </c>
      <c r="AG153">
        <f>1.18630467493026*1</f>
        <v>1.1863046749302599</v>
      </c>
      <c r="AH153">
        <v>1</v>
      </c>
      <c r="AI153">
        <v>0</v>
      </c>
    </row>
    <row r="154" spans="1:35" hidden="1" x14ac:dyDescent="0.2">
      <c r="A154" t="s">
        <v>194</v>
      </c>
      <c r="B154" t="s">
        <v>195</v>
      </c>
      <c r="C154" t="s">
        <v>195</v>
      </c>
      <c r="D154" t="s">
        <v>4</v>
      </c>
      <c r="E154">
        <v>0</v>
      </c>
      <c r="F154">
        <v>0</v>
      </c>
      <c r="G154">
        <v>1</v>
      </c>
      <c r="H154">
        <v>0</v>
      </c>
      <c r="I154" t="s">
        <v>14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273</v>
      </c>
      <c r="AE154">
        <v>64.479452054794592</v>
      </c>
      <c r="AF154">
        <v>54.869850468403421</v>
      </c>
      <c r="AG154">
        <f>1.16391269719659*1</f>
        <v>1.1639126971965901</v>
      </c>
      <c r="AH154">
        <v>1</v>
      </c>
      <c r="AI154">
        <v>0</v>
      </c>
    </row>
    <row r="155" spans="1:35" hidden="1" x14ac:dyDescent="0.2">
      <c r="A155" t="s">
        <v>208</v>
      </c>
      <c r="B155" t="s">
        <v>209</v>
      </c>
      <c r="C155" t="s">
        <v>208</v>
      </c>
      <c r="D155" t="s">
        <v>4</v>
      </c>
      <c r="E155">
        <v>0</v>
      </c>
      <c r="F155">
        <v>0</v>
      </c>
      <c r="G155">
        <v>1</v>
      </c>
      <c r="H155">
        <v>0</v>
      </c>
      <c r="I155" t="s">
        <v>15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298</v>
      </c>
      <c r="AE155">
        <v>43.491241522584438</v>
      </c>
      <c r="AF155">
        <v>46.821436714286833</v>
      </c>
      <c r="AG155">
        <f>1.16341127915089*1</f>
        <v>1.1634112791508899</v>
      </c>
      <c r="AH155">
        <v>1</v>
      </c>
      <c r="AI155">
        <v>0</v>
      </c>
    </row>
    <row r="156" spans="1:35" hidden="1" x14ac:dyDescent="0.2">
      <c r="A156" t="s">
        <v>107</v>
      </c>
      <c r="B156" t="s">
        <v>108</v>
      </c>
      <c r="C156" t="s">
        <v>108</v>
      </c>
      <c r="D156" t="s">
        <v>2</v>
      </c>
      <c r="E156">
        <v>1</v>
      </c>
      <c r="F156">
        <v>0</v>
      </c>
      <c r="G156">
        <v>0</v>
      </c>
      <c r="H156">
        <v>0</v>
      </c>
      <c r="I156" t="s">
        <v>10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111</v>
      </c>
      <c r="AE156">
        <v>57.535714285714278</v>
      </c>
      <c r="AF156">
        <v>62.464540478457309</v>
      </c>
      <c r="AG156">
        <f>1.13148814769989*1</f>
        <v>1.1314881476998899</v>
      </c>
      <c r="AH156">
        <v>1</v>
      </c>
      <c r="AI156">
        <v>0</v>
      </c>
    </row>
    <row r="157" spans="1:35" hidden="1" x14ac:dyDescent="0.2">
      <c r="A157" t="s">
        <v>97</v>
      </c>
      <c r="B157" t="s">
        <v>98</v>
      </c>
      <c r="C157" t="s">
        <v>98</v>
      </c>
      <c r="D157" t="s">
        <v>4</v>
      </c>
      <c r="E157">
        <v>0</v>
      </c>
      <c r="F157">
        <v>0</v>
      </c>
      <c r="G157">
        <v>1</v>
      </c>
      <c r="H157">
        <v>0</v>
      </c>
      <c r="I157" t="s">
        <v>9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94</v>
      </c>
      <c r="AE157">
        <v>60.545454545454518</v>
      </c>
      <c r="AF157">
        <v>86.151741628989811</v>
      </c>
      <c r="AG157">
        <f>1.12900886999924*1</f>
        <v>1.12900886999924</v>
      </c>
      <c r="AH157">
        <v>1</v>
      </c>
      <c r="AI157">
        <v>0</v>
      </c>
    </row>
    <row r="158" spans="1:35" hidden="1" x14ac:dyDescent="0.2">
      <c r="A158" t="s">
        <v>369</v>
      </c>
      <c r="B158" t="s">
        <v>370</v>
      </c>
      <c r="C158" t="s">
        <v>370</v>
      </c>
      <c r="D158" t="s">
        <v>3</v>
      </c>
      <c r="E158">
        <v>0</v>
      </c>
      <c r="F158">
        <v>1</v>
      </c>
      <c r="G158">
        <v>0</v>
      </c>
      <c r="H158">
        <v>0</v>
      </c>
      <c r="I158" t="s">
        <v>24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626</v>
      </c>
      <c r="AE158">
        <v>45.391304347826079</v>
      </c>
      <c r="AF158">
        <v>44.787498883069752</v>
      </c>
      <c r="AG158">
        <f>1.11504129440365*1</f>
        <v>1.1150412944036501</v>
      </c>
      <c r="AH158">
        <v>1</v>
      </c>
      <c r="AI158">
        <v>0</v>
      </c>
    </row>
    <row r="159" spans="1:35" hidden="1" x14ac:dyDescent="0.2">
      <c r="A159" t="s">
        <v>285</v>
      </c>
      <c r="B159" t="s">
        <v>286</v>
      </c>
      <c r="C159" t="s">
        <v>286</v>
      </c>
      <c r="D159" t="s">
        <v>4</v>
      </c>
      <c r="E159">
        <v>0</v>
      </c>
      <c r="F159">
        <v>0</v>
      </c>
      <c r="G159">
        <v>1</v>
      </c>
      <c r="H159">
        <v>0</v>
      </c>
      <c r="I159" t="s">
        <v>19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452</v>
      </c>
      <c r="AE159">
        <v>63.747011187029493</v>
      </c>
      <c r="AF159">
        <v>84.248973739330978</v>
      </c>
      <c r="AG159">
        <f>1.06123678357827*1</f>
        <v>1.0612367835782699</v>
      </c>
      <c r="AH159">
        <v>1</v>
      </c>
      <c r="AI159">
        <v>0</v>
      </c>
    </row>
    <row r="160" spans="1:35" hidden="1" x14ac:dyDescent="0.2">
      <c r="A160" t="s">
        <v>406</v>
      </c>
      <c r="B160" t="s">
        <v>407</v>
      </c>
      <c r="C160" t="s">
        <v>408</v>
      </c>
      <c r="D160" t="s">
        <v>3</v>
      </c>
      <c r="E160">
        <v>0</v>
      </c>
      <c r="F160">
        <v>1</v>
      </c>
      <c r="G160">
        <v>0</v>
      </c>
      <c r="H160">
        <v>0</v>
      </c>
      <c r="I160" t="s">
        <v>26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697</v>
      </c>
      <c r="AE160">
        <v>62.653803059255218</v>
      </c>
      <c r="AF160">
        <v>51.390632865021992</v>
      </c>
      <c r="AG160">
        <f>1.05570391521833*0.5*2</f>
        <v>1.0557039152183301</v>
      </c>
      <c r="AH160">
        <v>0.5</v>
      </c>
      <c r="AI160">
        <v>0</v>
      </c>
    </row>
    <row r="161" spans="1:35" hidden="1" x14ac:dyDescent="0.2">
      <c r="A161" t="s">
        <v>216</v>
      </c>
      <c r="B161" t="s">
        <v>217</v>
      </c>
      <c r="C161" t="s">
        <v>217</v>
      </c>
      <c r="D161" t="s">
        <v>3</v>
      </c>
      <c r="E161">
        <v>0</v>
      </c>
      <c r="F161">
        <v>1</v>
      </c>
      <c r="G161">
        <v>0</v>
      </c>
      <c r="H161">
        <v>0</v>
      </c>
      <c r="I161" t="s">
        <v>15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304</v>
      </c>
      <c r="AE161">
        <v>45.849438756475053</v>
      </c>
      <c r="AF161">
        <v>54.900724452784559</v>
      </c>
      <c r="AG161">
        <f>1.03826431912101*1</f>
        <v>1.0382643191210099</v>
      </c>
      <c r="AH161">
        <v>1</v>
      </c>
      <c r="AI161">
        <v>0</v>
      </c>
    </row>
    <row r="162" spans="1:35" hidden="1" x14ac:dyDescent="0.2">
      <c r="A162" t="s">
        <v>124</v>
      </c>
      <c r="B162" t="s">
        <v>125</v>
      </c>
      <c r="C162" t="s">
        <v>125</v>
      </c>
      <c r="D162" t="s">
        <v>4</v>
      </c>
      <c r="E162">
        <v>0</v>
      </c>
      <c r="F162">
        <v>0</v>
      </c>
      <c r="G162">
        <v>1</v>
      </c>
      <c r="H162">
        <v>0</v>
      </c>
      <c r="I162" t="s">
        <v>11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141</v>
      </c>
      <c r="AE162">
        <v>51.545454545454511</v>
      </c>
      <c r="AF162">
        <v>41.612109329076048</v>
      </c>
      <c r="AG162">
        <f>0.920594189107582*1</f>
        <v>0.92059418910758195</v>
      </c>
      <c r="AH162">
        <v>1</v>
      </c>
      <c r="AI162">
        <v>0</v>
      </c>
    </row>
    <row r="163" spans="1:35" hidden="1" x14ac:dyDescent="0.2">
      <c r="A163" t="s">
        <v>212</v>
      </c>
      <c r="B163" t="s">
        <v>213</v>
      </c>
      <c r="C163" t="s">
        <v>213</v>
      </c>
      <c r="D163" t="s">
        <v>3</v>
      </c>
      <c r="E163">
        <v>0</v>
      </c>
      <c r="F163">
        <v>1</v>
      </c>
      <c r="G163">
        <v>0</v>
      </c>
      <c r="H163">
        <v>0</v>
      </c>
      <c r="I163" t="s">
        <v>15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300</v>
      </c>
      <c r="AE163">
        <v>40.31693409160868</v>
      </c>
      <c r="AF163">
        <v>45.727856166150211</v>
      </c>
      <c r="AG163">
        <f>0.916958304070586*1</f>
        <v>0.91695830407058598</v>
      </c>
      <c r="AH163">
        <v>1</v>
      </c>
      <c r="AI163">
        <v>0</v>
      </c>
    </row>
    <row r="164" spans="1:35" hidden="1" x14ac:dyDescent="0.2">
      <c r="A164" t="s">
        <v>176</v>
      </c>
      <c r="B164" t="s">
        <v>177</v>
      </c>
      <c r="C164" t="s">
        <v>178</v>
      </c>
      <c r="D164" t="s">
        <v>4</v>
      </c>
      <c r="E164">
        <v>0</v>
      </c>
      <c r="F164">
        <v>0</v>
      </c>
      <c r="G164">
        <v>1</v>
      </c>
      <c r="H164">
        <v>0</v>
      </c>
      <c r="I164" t="s">
        <v>13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245</v>
      </c>
      <c r="AE164">
        <v>42.524999999999963</v>
      </c>
      <c r="AF164">
        <v>46.010131887264109</v>
      </c>
      <c r="AG164">
        <f>0.889707305407485*1</f>
        <v>0.88970730540748499</v>
      </c>
      <c r="AH164">
        <v>1</v>
      </c>
      <c r="AI164">
        <v>0</v>
      </c>
    </row>
    <row r="165" spans="1:35" hidden="1" x14ac:dyDescent="0.2">
      <c r="A165" t="s">
        <v>365</v>
      </c>
      <c r="B165" t="s">
        <v>184</v>
      </c>
      <c r="C165" t="s">
        <v>366</v>
      </c>
      <c r="D165" t="s">
        <v>4</v>
      </c>
      <c r="E165">
        <v>0</v>
      </c>
      <c r="F165">
        <v>0</v>
      </c>
      <c r="G165">
        <v>1</v>
      </c>
      <c r="H165">
        <v>0</v>
      </c>
      <c r="I165" t="s">
        <v>24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621</v>
      </c>
      <c r="AE165">
        <v>39.428571428571423</v>
      </c>
      <c r="AF165">
        <v>37.531940637858561</v>
      </c>
      <c r="AG165">
        <f>0.873589523656585*1</f>
        <v>0.87358952365658504</v>
      </c>
      <c r="AH165">
        <v>1</v>
      </c>
      <c r="AI165">
        <v>0</v>
      </c>
    </row>
    <row r="166" spans="1:35" hidden="1" x14ac:dyDescent="0.2">
      <c r="A166" t="s">
        <v>352</v>
      </c>
      <c r="B166" t="s">
        <v>353</v>
      </c>
      <c r="C166" t="s">
        <v>353</v>
      </c>
      <c r="D166" t="s">
        <v>3</v>
      </c>
      <c r="E166">
        <v>0</v>
      </c>
      <c r="F166">
        <v>1</v>
      </c>
      <c r="G166">
        <v>0</v>
      </c>
      <c r="H166">
        <v>0</v>
      </c>
      <c r="I166" t="s">
        <v>23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570</v>
      </c>
      <c r="AE166">
        <v>37.33156429604751</v>
      </c>
      <c r="AF166">
        <v>44.383722141558728</v>
      </c>
      <c r="AG166">
        <f>0.827036456420351*1</f>
        <v>0.82703645642035095</v>
      </c>
      <c r="AH166">
        <v>1</v>
      </c>
      <c r="AI166">
        <v>0</v>
      </c>
    </row>
    <row r="167" spans="1:35" hidden="1" x14ac:dyDescent="0.2">
      <c r="A167" t="s">
        <v>74</v>
      </c>
      <c r="B167" t="s">
        <v>75</v>
      </c>
      <c r="C167" t="s">
        <v>74</v>
      </c>
      <c r="D167" t="s">
        <v>3</v>
      </c>
      <c r="E167">
        <v>0</v>
      </c>
      <c r="F167">
        <v>1</v>
      </c>
      <c r="G167">
        <v>0</v>
      </c>
      <c r="H167">
        <v>0</v>
      </c>
      <c r="I167" t="s">
        <v>8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57</v>
      </c>
      <c r="AE167">
        <v>44.808510638297861</v>
      </c>
      <c r="AF167">
        <v>45.122657218886957</v>
      </c>
      <c r="AG167">
        <f>0.825268662595799*1</f>
        <v>0.82526866259579901</v>
      </c>
      <c r="AH167">
        <v>1</v>
      </c>
      <c r="AI167">
        <v>0</v>
      </c>
    </row>
    <row r="168" spans="1:35" hidden="1" x14ac:dyDescent="0.2">
      <c r="A168" t="s">
        <v>72</v>
      </c>
      <c r="B168" t="s">
        <v>73</v>
      </c>
      <c r="C168" t="s">
        <v>73</v>
      </c>
      <c r="D168" t="s">
        <v>4</v>
      </c>
      <c r="E168">
        <v>0</v>
      </c>
      <c r="F168">
        <v>0</v>
      </c>
      <c r="G168">
        <v>1</v>
      </c>
      <c r="H168">
        <v>0</v>
      </c>
      <c r="I168" t="s">
        <v>8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53</v>
      </c>
      <c r="AE168">
        <v>53.299999999999947</v>
      </c>
      <c r="AF168">
        <v>59.296732186644228</v>
      </c>
      <c r="AG168">
        <f>1.55802523295429*0.25*2</f>
        <v>0.77901261647714504</v>
      </c>
      <c r="AH168">
        <v>0.25</v>
      </c>
      <c r="AI168">
        <v>0</v>
      </c>
    </row>
    <row r="169" spans="1:35" hidden="1" x14ac:dyDescent="0.2">
      <c r="A169" t="s">
        <v>194</v>
      </c>
      <c r="B169" t="s">
        <v>277</v>
      </c>
      <c r="C169" t="s">
        <v>277</v>
      </c>
      <c r="D169" t="s">
        <v>4</v>
      </c>
      <c r="E169">
        <v>0</v>
      </c>
      <c r="F169">
        <v>0</v>
      </c>
      <c r="G169">
        <v>1</v>
      </c>
      <c r="H169">
        <v>0</v>
      </c>
      <c r="I169" t="s">
        <v>19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436</v>
      </c>
      <c r="AE169">
        <v>48.07828360236374</v>
      </c>
      <c r="AF169">
        <v>70.27553111145123</v>
      </c>
      <c r="AG169">
        <f>0.730331902954531*1</f>
        <v>0.73033190295453099</v>
      </c>
      <c r="AH169">
        <v>1</v>
      </c>
      <c r="AI169">
        <v>0</v>
      </c>
    </row>
    <row r="170" spans="1:35" hidden="1" x14ac:dyDescent="0.2">
      <c r="A170" t="s">
        <v>393</v>
      </c>
      <c r="B170" t="s">
        <v>394</v>
      </c>
      <c r="C170" t="s">
        <v>394</v>
      </c>
      <c r="D170" t="s">
        <v>3</v>
      </c>
      <c r="E170">
        <v>0</v>
      </c>
      <c r="F170">
        <v>1</v>
      </c>
      <c r="G170">
        <v>0</v>
      </c>
      <c r="H170">
        <v>0</v>
      </c>
      <c r="I170" t="s">
        <v>26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680</v>
      </c>
      <c r="AE170">
        <v>60.728376483474371</v>
      </c>
      <c r="AF170">
        <v>45.065862137763702</v>
      </c>
      <c r="AG170">
        <f>0.718005980788383*1</f>
        <v>0.71800598078838296</v>
      </c>
      <c r="AH170">
        <v>1</v>
      </c>
      <c r="AI170">
        <v>0</v>
      </c>
    </row>
    <row r="171" spans="1:35" hidden="1" x14ac:dyDescent="0.2">
      <c r="A171" t="s">
        <v>167</v>
      </c>
      <c r="B171" t="s">
        <v>168</v>
      </c>
      <c r="C171" t="s">
        <v>168</v>
      </c>
      <c r="D171" t="s">
        <v>5</v>
      </c>
      <c r="E171">
        <v>0</v>
      </c>
      <c r="F171">
        <v>0</v>
      </c>
      <c r="G171">
        <v>0</v>
      </c>
      <c r="H171">
        <v>1</v>
      </c>
      <c r="I171" t="s">
        <v>13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231</v>
      </c>
      <c r="AE171">
        <v>39.391304347826093</v>
      </c>
      <c r="AF171">
        <v>51.219422471410311</v>
      </c>
      <c r="AG171">
        <f>0.702538442172637*1</f>
        <v>0.70253844217263695</v>
      </c>
      <c r="AH171">
        <v>1</v>
      </c>
      <c r="AI171">
        <v>0</v>
      </c>
    </row>
    <row r="172" spans="1:35" hidden="1" x14ac:dyDescent="0.2">
      <c r="A172" t="s">
        <v>395</v>
      </c>
      <c r="B172" t="s">
        <v>396</v>
      </c>
      <c r="C172" t="s">
        <v>396</v>
      </c>
      <c r="D172" t="s">
        <v>4</v>
      </c>
      <c r="E172">
        <v>0</v>
      </c>
      <c r="F172">
        <v>0</v>
      </c>
      <c r="G172">
        <v>1</v>
      </c>
      <c r="H172">
        <v>0</v>
      </c>
      <c r="I172" t="s">
        <v>26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682</v>
      </c>
      <c r="AE172">
        <v>23.849961555415359</v>
      </c>
      <c r="AF172">
        <v>36.255165544837674</v>
      </c>
      <c r="AG172">
        <f>0.70045309851384*1</f>
        <v>0.70045309851383997</v>
      </c>
      <c r="AH172">
        <v>1</v>
      </c>
      <c r="AI172">
        <v>0</v>
      </c>
    </row>
    <row r="173" spans="1:35" hidden="1" x14ac:dyDescent="0.2">
      <c r="A173" t="s">
        <v>375</v>
      </c>
      <c r="B173" t="s">
        <v>376</v>
      </c>
      <c r="C173" t="s">
        <v>377</v>
      </c>
      <c r="D173" t="s">
        <v>4</v>
      </c>
      <c r="E173">
        <v>0</v>
      </c>
      <c r="F173">
        <v>0</v>
      </c>
      <c r="G173">
        <v>1</v>
      </c>
      <c r="H173">
        <v>0</v>
      </c>
      <c r="I173" t="s">
        <v>25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641</v>
      </c>
      <c r="AE173">
        <v>30.63829787234042</v>
      </c>
      <c r="AF173">
        <v>41.625865865326972</v>
      </c>
      <c r="AG173">
        <f>0.667248354502639*1</f>
        <v>0.66724835450263897</v>
      </c>
      <c r="AH173">
        <v>1</v>
      </c>
      <c r="AI173">
        <v>0</v>
      </c>
    </row>
    <row r="174" spans="1:35" hidden="1" x14ac:dyDescent="0.2">
      <c r="A174" t="s">
        <v>129</v>
      </c>
      <c r="B174" t="s">
        <v>130</v>
      </c>
      <c r="C174" t="s">
        <v>131</v>
      </c>
      <c r="D174" t="s">
        <v>3</v>
      </c>
      <c r="E174">
        <v>0</v>
      </c>
      <c r="F174">
        <v>1</v>
      </c>
      <c r="G174">
        <v>0</v>
      </c>
      <c r="H174">
        <v>0</v>
      </c>
      <c r="I174" t="s">
        <v>11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149</v>
      </c>
      <c r="AE174">
        <v>50.177359121222899</v>
      </c>
      <c r="AF174">
        <v>58.069744208497127</v>
      </c>
      <c r="AG174">
        <f>0.64366280784537*1</f>
        <v>0.64366280784537</v>
      </c>
      <c r="AH174">
        <v>1</v>
      </c>
      <c r="AI174">
        <v>0</v>
      </c>
    </row>
    <row r="175" spans="1:35" hidden="1" x14ac:dyDescent="0.2">
      <c r="A175" t="s">
        <v>378</v>
      </c>
      <c r="B175" t="s">
        <v>379</v>
      </c>
      <c r="C175" t="s">
        <v>378</v>
      </c>
      <c r="D175" t="s">
        <v>3</v>
      </c>
      <c r="E175">
        <v>0</v>
      </c>
      <c r="F175">
        <v>1</v>
      </c>
      <c r="G175">
        <v>0</v>
      </c>
      <c r="H175">
        <v>0</v>
      </c>
      <c r="I175" t="s">
        <v>25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648</v>
      </c>
      <c r="AE175">
        <v>35.708098344183043</v>
      </c>
      <c r="AF175">
        <v>33.013614190421407</v>
      </c>
      <c r="AG175">
        <f>0.557510845267241*1</f>
        <v>0.55751084526724104</v>
      </c>
      <c r="AH175">
        <v>1</v>
      </c>
      <c r="AI175">
        <v>0</v>
      </c>
    </row>
    <row r="176" spans="1:35" hidden="1" x14ac:dyDescent="0.2">
      <c r="A176" t="s">
        <v>222</v>
      </c>
      <c r="B176" t="s">
        <v>223</v>
      </c>
      <c r="C176" t="s">
        <v>224</v>
      </c>
      <c r="D176" t="s">
        <v>5</v>
      </c>
      <c r="E176">
        <v>0</v>
      </c>
      <c r="F176">
        <v>0</v>
      </c>
      <c r="G176">
        <v>0</v>
      </c>
      <c r="H176">
        <v>1</v>
      </c>
      <c r="I176" t="s">
        <v>15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310</v>
      </c>
      <c r="AE176">
        <v>52.098982667204432</v>
      </c>
      <c r="AF176">
        <v>77.641928328854092</v>
      </c>
      <c r="AG176">
        <f>0.516740761749563*1</f>
        <v>0.51674076174956296</v>
      </c>
      <c r="AH176">
        <v>1</v>
      </c>
      <c r="AI176">
        <v>0</v>
      </c>
    </row>
    <row r="177" spans="1:35" hidden="1" x14ac:dyDescent="0.2">
      <c r="A177" t="s">
        <v>332</v>
      </c>
      <c r="B177" t="s">
        <v>333</v>
      </c>
      <c r="C177" t="s">
        <v>333</v>
      </c>
      <c r="D177" t="s">
        <v>5</v>
      </c>
      <c r="E177">
        <v>0</v>
      </c>
      <c r="F177">
        <v>0</v>
      </c>
      <c r="G177">
        <v>0</v>
      </c>
      <c r="H177">
        <v>1</v>
      </c>
      <c r="I177" t="s">
        <v>22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530</v>
      </c>
      <c r="AE177">
        <v>28.358729436662859</v>
      </c>
      <c r="AF177">
        <v>70.604845728752281</v>
      </c>
      <c r="AG177">
        <f>0.495647258109012*1</f>
        <v>0.495647258109012</v>
      </c>
      <c r="AH177">
        <v>1</v>
      </c>
      <c r="AI177">
        <v>0</v>
      </c>
    </row>
    <row r="178" spans="1:35" hidden="1" x14ac:dyDescent="0.2">
      <c r="A178" t="s">
        <v>334</v>
      </c>
      <c r="B178" t="s">
        <v>335</v>
      </c>
      <c r="C178" t="s">
        <v>336</v>
      </c>
      <c r="D178" t="s">
        <v>4</v>
      </c>
      <c r="E178">
        <v>0</v>
      </c>
      <c r="F178">
        <v>0</v>
      </c>
      <c r="G178">
        <v>1</v>
      </c>
      <c r="H178">
        <v>0</v>
      </c>
      <c r="I178" t="s">
        <v>22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537</v>
      </c>
      <c r="AE178">
        <v>23.1560510634392</v>
      </c>
      <c r="AF178">
        <v>45.668493555837458</v>
      </c>
      <c r="AG178">
        <f>0.418289000819659*1</f>
        <v>0.41828900081965897</v>
      </c>
      <c r="AH178">
        <v>1</v>
      </c>
      <c r="AI178">
        <v>0</v>
      </c>
    </row>
    <row r="179" spans="1:35" hidden="1" x14ac:dyDescent="0.2">
      <c r="A179" t="s">
        <v>326</v>
      </c>
      <c r="B179" t="s">
        <v>327</v>
      </c>
      <c r="C179" t="s">
        <v>327</v>
      </c>
      <c r="D179" t="s">
        <v>4</v>
      </c>
      <c r="E179">
        <v>0</v>
      </c>
      <c r="F179">
        <v>0</v>
      </c>
      <c r="G179">
        <v>1</v>
      </c>
      <c r="H179">
        <v>0</v>
      </c>
      <c r="I179" t="s">
        <v>21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523</v>
      </c>
      <c r="AE179">
        <v>18</v>
      </c>
      <c r="AF179">
        <v>78.215786461042825</v>
      </c>
      <c r="AG179">
        <f>0.266337413903664*1</f>
        <v>0.266337413903664</v>
      </c>
      <c r="AH179">
        <v>1</v>
      </c>
      <c r="AI179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2025-01-13T19:02:49Z</dcterms:created>
  <dcterms:modified xsi:type="dcterms:W3CDTF">2025-01-13T20:41:20Z</dcterms:modified>
</cp:coreProperties>
</file>