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10E74593-569C-43D3-A06A-0E95C40AB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Data.Page'!$P$2:$P$121</definedName>
    <definedName name="solver_lhs2" localSheetId="0" hidden="1">'Transformed by Data.Page'!$S$20</definedName>
    <definedName name="solver_lhs3" localSheetId="0" hidden="1">'Transformed by Data.Page'!$S$22</definedName>
    <definedName name="solver_lhs4" localSheetId="0" hidden="1">'Transformed by Data.Page'!$S$23</definedName>
    <definedName name="solver_lhs5" localSheetId="0" hidden="1">'Transformed by Data.Page'!$S$4</definedName>
    <definedName name="solver_lhs6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Data.Page'!$S$2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Data.Page'!$T$22</definedName>
    <definedName name="solver_rhs4" localSheetId="0" hidden="1">'Transformed by Data.Page'!$T$23</definedName>
    <definedName name="solver_rhs5" localSheetId="0" hidden="1">'Transformed by Data.Page'!$T$4</definedName>
    <definedName name="solver_rhs6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19" i="2"/>
  <c r="J13" i="2"/>
  <c r="J14" i="2"/>
  <c r="J12" i="2"/>
  <c r="J18" i="2"/>
  <c r="J29" i="2"/>
  <c r="J8" i="2"/>
  <c r="J6" i="2"/>
  <c r="J7" i="2"/>
  <c r="J15" i="2"/>
  <c r="J16" i="2"/>
  <c r="J17" i="2"/>
  <c r="J9" i="2"/>
  <c r="J10" i="2"/>
  <c r="J20" i="2"/>
  <c r="J21" i="2"/>
  <c r="J22" i="2"/>
  <c r="J23" i="2"/>
  <c r="J24" i="2"/>
  <c r="J25" i="2"/>
  <c r="J26" i="2"/>
  <c r="J27" i="2"/>
  <c r="J28" i="2"/>
  <c r="J11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K2" i="2"/>
  <c r="K3" i="2"/>
  <c r="K4" i="2"/>
  <c r="K5" i="2"/>
  <c r="K19" i="2"/>
  <c r="K13" i="2"/>
  <c r="K14" i="2"/>
  <c r="K12" i="2"/>
  <c r="K18" i="2"/>
  <c r="K8" i="2"/>
  <c r="K6" i="2"/>
  <c r="K7" i="2"/>
  <c r="K9" i="2"/>
  <c r="K15" i="2"/>
  <c r="K16" i="2"/>
  <c r="K17" i="2"/>
  <c r="K10" i="2"/>
  <c r="K11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S17" i="2" a="1"/>
  <c r="S17" i="2" s="1"/>
  <c r="S13" i="2" a="1"/>
  <c r="S13" i="2" s="1"/>
  <c r="S12" i="2" a="1"/>
  <c r="S12" i="2" s="1"/>
  <c r="S9" i="2"/>
  <c r="S8" i="2"/>
  <c r="S7" i="2"/>
  <c r="S6" i="2"/>
  <c r="S4" i="2"/>
  <c r="N102" i="2"/>
  <c r="S11" i="2" s="1" a="1"/>
  <c r="S11" i="2" s="1"/>
  <c r="N120" i="2"/>
  <c r="S14" i="2" s="1" a="1"/>
  <c r="S14" i="2" s="1"/>
  <c r="S23" i="2" l="1"/>
  <c r="S22" i="2"/>
  <c r="S2" i="2"/>
  <c r="S16" i="2"/>
  <c r="S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<sst xmlns="http://schemas.openxmlformats.org/spreadsheetml/2006/main" count="633" uniqueCount="279">
  <si>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</si>
  <si>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</si>
  <si>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</si>
  <si>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</si>
  <si>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</si>
  <si>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</si>
  <si>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</si>
  <si>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</si>
  <si>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</si>
  <si>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</si>
  <si>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</si>
  <si>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</si>
  <si>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PREV</t>
  </si>
  <si>
    <t>Selected</t>
  </si>
  <si>
    <t>ARS</t>
  </si>
  <si>
    <t>Pierre-Emerick</t>
  </si>
  <si>
    <t>Aubameyang</t>
  </si>
  <si>
    <t>Alexandre</t>
  </si>
  <si>
    <t>Lacazette</t>
  </si>
  <si>
    <t>Pablo</t>
  </si>
  <si>
    <t>Thomas</t>
  </si>
  <si>
    <t>Partey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</si>
  <si>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</si>
  <si>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</si>
  <si>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</si>
  <si>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</si>
  <si>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</si>
  <si>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</si>
  <si>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</si>
  <si>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</si>
  <si>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</si>
  <si>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</si>
  <si>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</si>
  <si>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</si>
  <si>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</si>
  <si>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</si>
  <si>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</si>
  <si>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</si>
  <si>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</si>
  <si>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</si>
  <si>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</si>
  <si>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</si>
  <si>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</si>
  <si>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</si>
  <si>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</si>
  <si>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</si>
  <si>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</si>
  <si>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</si>
  <si>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</si>
  <si>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</si>
  <si>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</si>
  <si>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</si>
  <si>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</si>
  <si>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</si>
  <si>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</si>
  <si>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Danny</t>
  </si>
  <si>
    <t>Ings</t>
  </si>
  <si>
    <t>Pontus</t>
  </si>
  <si>
    <t>Jansson</t>
  </si>
  <si>
    <t>BRE</t>
  </si>
  <si>
    <t>Ivan</t>
  </si>
  <si>
    <t>Toney</t>
  </si>
  <si>
    <t>Sergi</t>
  </si>
  <si>
    <t>Canós</t>
  </si>
  <si>
    <t>Ethan</t>
  </si>
  <si>
    <t>Pinnock</t>
  </si>
  <si>
    <t>Jan</t>
  </si>
  <si>
    <t>Nathan</t>
  </si>
  <si>
    <t>BHA</t>
  </si>
  <si>
    <t>Neal</t>
  </si>
  <si>
    <t>Maupay</t>
  </si>
  <si>
    <t>Robert</t>
  </si>
  <si>
    <t>Sánchez</t>
  </si>
  <si>
    <t>Jakub</t>
  </si>
  <si>
    <t>Moder</t>
  </si>
  <si>
    <t>James</t>
  </si>
  <si>
    <t>Tarkowski</t>
  </si>
  <si>
    <t>BUR</t>
  </si>
  <si>
    <t>Phil</t>
  </si>
  <si>
    <t>Jack</t>
  </si>
  <si>
    <t>Kevin</t>
  </si>
  <si>
    <t>Mee</t>
  </si>
  <si>
    <t>Ashley</t>
  </si>
  <si>
    <t>Westwood</t>
  </si>
  <si>
    <t>Chris</t>
  </si>
  <si>
    <t>Wood</t>
  </si>
  <si>
    <t>Lowton</t>
  </si>
  <si>
    <t>Nick</t>
  </si>
  <si>
    <t>Pope</t>
  </si>
  <si>
    <t>Charlie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</si>
  <si>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</si>
  <si>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</si>
  <si>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</si>
  <si>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</si>
  <si>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</si>
  <si>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</si>
  <si>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</si>
  <si>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</si>
  <si>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</si>
  <si>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</si>
  <si>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</si>
  <si>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</si>
  <si>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</si>
  <si>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</si>
  <si>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</si>
  <si>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</si>
  <si>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</si>
  <si>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Christian</t>
  </si>
  <si>
    <t>Mason</t>
  </si>
  <si>
    <t>Mount</t>
  </si>
  <si>
    <t>Callum</t>
  </si>
  <si>
    <t>Hudson-Odoi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</si>
  <si>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</si>
  <si>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</si>
  <si>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</si>
  <si>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</si>
  <si>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</si>
  <si>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</si>
  <si>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</si>
  <si>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</si>
  <si>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</si>
  <si>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</si>
  <si>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</si>
  <si>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</si>
  <si>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</si>
  <si>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</si>
  <si>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</si>
  <si>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</si>
  <si>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</si>
  <si>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</si>
  <si>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</si>
  <si>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</si>
  <si>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Michael</t>
  </si>
  <si>
    <t>Keane</t>
  </si>
  <si>
    <t>Pickford</t>
  </si>
  <si>
    <t>Allan</t>
  </si>
  <si>
    <t>Marques Loureiro</t>
  </si>
  <si>
    <t>Abdoulaye</t>
  </si>
  <si>
    <t>Doucouré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</si>
  <si>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</si>
  <si>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</si>
  <si>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</si>
  <si>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</si>
  <si>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</si>
  <si>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</si>
  <si>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</si>
  <si>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</si>
  <si>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Youri</t>
  </si>
  <si>
    <t>Tielemans</t>
  </si>
  <si>
    <t>Maddison</t>
  </si>
  <si>
    <t>Kelechi</t>
  </si>
  <si>
    <t>Iheanacho</t>
  </si>
  <si>
    <t>LEE</t>
  </si>
  <si>
    <t>Stuart</t>
  </si>
  <si>
    <t>Dallas</t>
  </si>
  <si>
    <t>Raphael</t>
  </si>
  <si>
    <t>Dias Belloli</t>
  </si>
  <si>
    <t>Raphinha</t>
  </si>
  <si>
    <t>Illan</t>
  </si>
  <si>
    <t>Meslier</t>
  </si>
  <si>
    <t>Greenwood</t>
  </si>
  <si>
    <t>LIV</t>
  </si>
  <si>
    <t>Henderson</t>
  </si>
  <si>
    <t>Matip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</si>
  <si>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</si>
  <si>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</si>
  <si>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</si>
  <si>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</si>
  <si>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</si>
  <si>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</si>
  <si>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</si>
  <si>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</si>
  <si>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</si>
  <si>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</si>
  <si>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Trent</t>
  </si>
  <si>
    <t>Alexander-Arnold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</si>
  <si>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</si>
  <si>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</si>
  <si>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</si>
  <si>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</si>
  <si>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</si>
  <si>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</si>
  <si>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</si>
  <si>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</si>
  <si>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</si>
  <si>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</si>
  <si>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</si>
  <si>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</si>
  <si>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</si>
  <si>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</si>
  <si>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</si>
  <si>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</si>
  <si>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</si>
  <si>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</si>
  <si>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</si>
  <si>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</si>
  <si>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</si>
  <si>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</si>
  <si>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</si>
  <si>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</si>
  <si>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</si>
  <si>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</si>
  <si>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</si>
  <si>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Fernando</t>
  </si>
  <si>
    <t>Scott</t>
  </si>
  <si>
    <t>MUN</t>
  </si>
  <si>
    <t>David</t>
  </si>
  <si>
    <t>de Gea</t>
  </si>
  <si>
    <t>Maguire</t>
  </si>
  <si>
    <t>Frederico</t>
  </si>
  <si>
    <t>Rodrigues de Paula Santos</t>
  </si>
  <si>
    <t>Fred</t>
  </si>
  <si>
    <t>McTominay</t>
  </si>
  <si>
    <t>Eric</t>
  </si>
  <si>
    <t>NOR</t>
  </si>
  <si>
    <t>Teemu</t>
  </si>
  <si>
    <t>Pukki</t>
  </si>
  <si>
    <t>Max</t>
  </si>
  <si>
    <t>Aarons</t>
  </si>
  <si>
    <t>Joshua</t>
  </si>
  <si>
    <t>SOU</t>
  </si>
  <si>
    <t>Redmond</t>
  </si>
  <si>
    <t>Ward-Prowse</t>
  </si>
  <si>
    <t>Bednarek</t>
  </si>
  <si>
    <t>Che</t>
  </si>
  <si>
    <t>Adams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</si>
  <si>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</si>
  <si>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</si>
  <si>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</si>
  <si>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</si>
  <si>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</si>
  <si>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</si>
  <si>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</si>
  <si>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</si>
  <si>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</si>
  <si>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</si>
  <si>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</si>
  <si>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</si>
  <si>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</si>
  <si>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</si>
  <si>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</si>
  <si>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Emmanuel</t>
  </si>
  <si>
    <t>Dennis</t>
  </si>
  <si>
    <t>King</t>
  </si>
  <si>
    <t>WHU</t>
  </si>
  <si>
    <t>Lukasz</t>
  </si>
  <si>
    <t>Fabianski</t>
  </si>
  <si>
    <t>Michail</t>
  </si>
  <si>
    <t>Saïd</t>
  </si>
  <si>
    <t>Benrahma</t>
  </si>
  <si>
    <t>Jarrod</t>
  </si>
  <si>
    <t>Bowen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</si>
  <si>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</si>
  <si>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</si>
  <si>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</si>
  <si>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</si>
  <si>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</si>
  <si>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</si>
  <si>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</si>
  <si>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</si>
  <si>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</si>
  <si>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</si>
  <si>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</si>
  <si>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</si>
  <si>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</si>
  <si>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</si>
  <si>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</si>
  <si>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</si>
  <si>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</si>
  <si>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</si>
  <si>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</si>
  <si>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</si>
  <si>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</si>
  <si>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Total Cost</t>
  </si>
  <si>
    <t>DPPG</t>
  </si>
  <si>
    <t>Transfers</t>
  </si>
  <si>
    <t>Free</t>
  </si>
  <si>
    <t>FDPPG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</si>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</sst>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5A24-A0B7-4DFB-8477-7772F7D221FF}" name="Table1" displayName="Table1" ref="A1:P121" totalsRowShown="0">
  <autoFilter ref="A1:P121" xr:uid="{0AA65A24-A0B7-4DFB-8477-7772F7D221FF}">
    <filterColumn colId="15">
      <filters>
        <filter val="1"/>
      </filters>
    </filterColumn>
  </autoFilter>
  <sortState xmlns:xlrd2="http://schemas.microsoft.com/office/spreadsheetml/2017/richdata2" ref="A2:P29">
    <sortCondition descending="1" ref="N1:N121"/>
  </sortState>
  <tableColumns count="16">
    <tableColumn id="1" xr3:uid="{8AC0DCD2-0A98-4702-A351-CEE3A5442A48}" name="First Name"/>
    <tableColumn id="2" xr3:uid="{0BC9678D-95B2-43E3-9A11-41A80DF37CCE}" name="Surname"/>
    <tableColumn id="3" xr3:uid="{40F3F012-DFDA-4C29-9C65-10D2FEF58697}" name="Web Name"/>
    <tableColumn id="4" xr3:uid="{61C33521-4E27-4918-9053-6F091EE2462E}" name="Position"/>
    <tableColumn id="5" xr3:uid="{6242E341-9933-4416-8A72-A1060AF1192A}" name="GKP"/>
    <tableColumn id="6" xr3:uid="{BB2F0593-ADD2-4016-A835-D0A415183443}" name="DEF"/>
    <tableColumn id="7" xr3:uid="{EC2E265D-ABBE-43F3-BC20-4272369AE9E5}" name="MID"/>
    <tableColumn id="8" xr3:uid="{51073B2A-BF1B-4ABD-91AC-E5564DE9DC9F}" name="FWD"/>
    <tableColumn id="9" xr3:uid="{F93B1591-CF15-49E2-88F7-E78CCA26090F}" name="Team"/>
    <tableColumn id="16" xr3:uid="{4B9CF0AD-A493-42C4-8D12-46330B2FA910}" name="WHU" dataDxfId="0">
      <calculatedColumnFormula>IF(Table1[[#This Row],[Team]]="WHU",1,0)</calculatedColumnFormula>
    </tableColumn>
    <tableColumn id="15" xr3:uid="{8D0C51F9-B465-4499-A460-98F89202B502}" name="BRE" dataDxfId="1">
      <calculatedColumnFormula>IF(Table1[[#This Row],[Team]]="BRE",1,0)</calculatedColumnFormula>
    </tableColumn>
    <tableColumn id="10" xr3:uid="{52C8B2B5-F451-4255-A13A-6A58EE3524E4}" name="Cost"/>
    <tableColumn id="11" xr3:uid="{1BCC1230-16FA-41DC-987E-28293874B6D9}" name="ID"/>
    <tableColumn id="12" xr3:uid="{39DC9B0B-CD65-401A-A401-F2F0AC075ED2}" name="PPG"/>
    <tableColumn id="13" xr3:uid="{CDFDF4E1-1F75-4B9F-8F61-1F3EFC3328A8}" name="PREV"/>
    <tableColumn id="14" xr3:uid="{8D700BE6-B3B0-4A88-B875-421A593EA119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C13" sqref="C1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244</v>
      </c>
      <c r="K1" t="s">
        <v>59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20" x14ac:dyDescent="0.3">
      <c r="A2" t="s">
        <v>57</v>
      </c>
      <c r="B2" t="s">
        <v>58</v>
      </c>
      <c r="C2" t="s">
        <v>58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59</v>
      </c>
      <c r="J2">
        <f>IF(Table1[[#This Row],[Team]]="WHU",1,0)</f>
        <v>0</v>
      </c>
      <c r="K2">
        <f>IF(Table1[[#This Row],[Team]]="BRE",1,0)</f>
        <v>1</v>
      </c>
      <c r="L2">
        <v>4.5999999999999996</v>
      </c>
      <c r="M2">
        <v>51</v>
      </c>
      <c r="N2">
        <v>13.514738931947599</v>
      </c>
      <c r="O2">
        <v>1</v>
      </c>
      <c r="P2">
        <v>1</v>
      </c>
      <c r="R2" s="1" t="s">
        <v>272</v>
      </c>
      <c r="S2" s="1">
        <f>SUMPRODUCT(Table1[Selected],Table1[PPG])</f>
        <v>120.39159954520463</v>
      </c>
      <c r="T2" t="s">
        <v>278</v>
      </c>
    </row>
    <row r="3" spans="1:20" x14ac:dyDescent="0.3">
      <c r="A3" t="s">
        <v>60</v>
      </c>
      <c r="B3" t="s">
        <v>61</v>
      </c>
      <c r="C3" t="s">
        <v>61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59</v>
      </c>
      <c r="J3">
        <f>IF(Table1[[#This Row],[Team]]="WHU",1,0)</f>
        <v>0</v>
      </c>
      <c r="K3">
        <f>IF(Table1[[#This Row],[Team]]="BRE",1,0)</f>
        <v>1</v>
      </c>
      <c r="L3">
        <v>6.6</v>
      </c>
      <c r="M3">
        <v>52</v>
      </c>
      <c r="N3">
        <v>12.957172052012901</v>
      </c>
      <c r="O3">
        <v>1</v>
      </c>
      <c r="P3">
        <v>1</v>
      </c>
      <c r="R3" s="1"/>
      <c r="S3" s="1"/>
    </row>
    <row r="4" spans="1:20" x14ac:dyDescent="0.3">
      <c r="A4" t="s">
        <v>62</v>
      </c>
      <c r="B4" t="s">
        <v>63</v>
      </c>
      <c r="C4" t="s">
        <v>63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59</v>
      </c>
      <c r="J4">
        <f>IF(Table1[[#This Row],[Team]]="WHU",1,0)</f>
        <v>0</v>
      </c>
      <c r="K4">
        <f>IF(Table1[[#This Row],[Team]]="BRE",1,0)</f>
        <v>1</v>
      </c>
      <c r="L4">
        <v>5.5</v>
      </c>
      <c r="M4">
        <v>53</v>
      </c>
      <c r="N4">
        <v>11.397650756833301</v>
      </c>
      <c r="O4">
        <v>1</v>
      </c>
      <c r="P4">
        <v>1</v>
      </c>
      <c r="R4" s="1" t="s">
        <v>273</v>
      </c>
      <c r="S4" s="1">
        <f>SUMPRODUCT(Table1[Selected],Table1[Cost])</f>
        <v>95.7</v>
      </c>
      <c r="T4">
        <v>99.4</v>
      </c>
    </row>
    <row r="5" spans="1:20" hidden="1" x14ac:dyDescent="0.3">
      <c r="A5" t="s">
        <v>64</v>
      </c>
      <c r="B5" t="s">
        <v>65</v>
      </c>
      <c r="C5" t="s">
        <v>65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59</v>
      </c>
      <c r="J5">
        <f>IF(Table1[[#This Row],[Team]]="WHU",1,0)</f>
        <v>0</v>
      </c>
      <c r="K5">
        <f>IF(Table1[[#This Row],[Team]]="BRE",1,0)</f>
        <v>1</v>
      </c>
      <c r="L5">
        <v>4.5</v>
      </c>
      <c r="M5">
        <v>58</v>
      </c>
      <c r="N5">
        <v>11.001900403350099</v>
      </c>
      <c r="O5">
        <v>0</v>
      </c>
      <c r="P5">
        <v>0</v>
      </c>
      <c r="R5" s="1"/>
      <c r="S5" s="1"/>
    </row>
    <row r="6" spans="1:20" x14ac:dyDescent="0.3">
      <c r="A6" t="s">
        <v>248</v>
      </c>
      <c r="B6" t="s">
        <v>249</v>
      </c>
      <c r="C6" t="s">
        <v>249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244</v>
      </c>
      <c r="J6">
        <f>IF(Table1[[#This Row],[Team]]="WHU",1,0)</f>
        <v>1</v>
      </c>
      <c r="K6">
        <f>IF(Table1[[#This Row],[Team]]="BRE",1,0)</f>
        <v>0</v>
      </c>
      <c r="L6">
        <v>5.9</v>
      </c>
      <c r="M6">
        <v>438</v>
      </c>
      <c r="N6">
        <v>9.0429215205096902</v>
      </c>
      <c r="O6">
        <v>0</v>
      </c>
      <c r="P6">
        <v>1</v>
      </c>
      <c r="R6" s="1" t="s">
        <v>4</v>
      </c>
      <c r="S6" s="1">
        <f>SUMPRODUCT(Table1[Selected],Table1[GKP])</f>
        <v>2</v>
      </c>
      <c r="T6">
        <v>2</v>
      </c>
    </row>
    <row r="7" spans="1:20" x14ac:dyDescent="0.3">
      <c r="A7" t="s">
        <v>250</v>
      </c>
      <c r="B7" t="s">
        <v>251</v>
      </c>
      <c r="C7" t="s">
        <v>251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244</v>
      </c>
      <c r="J7">
        <f>IF(Table1[[#This Row],[Team]]="WHU",1,0)</f>
        <v>1</v>
      </c>
      <c r="K7">
        <f>IF(Table1[[#This Row],[Team]]="BRE",1,0)</f>
        <v>0</v>
      </c>
      <c r="L7">
        <v>6.6</v>
      </c>
      <c r="M7">
        <v>439</v>
      </c>
      <c r="N7">
        <v>9.0073477055345101</v>
      </c>
      <c r="O7">
        <v>0</v>
      </c>
      <c r="P7">
        <v>1</v>
      </c>
      <c r="R7" s="1" t="s">
        <v>5</v>
      </c>
      <c r="S7" s="1">
        <f>SUMPRODUCT(Table1[Selected],Table1[DEF])</f>
        <v>5</v>
      </c>
      <c r="T7">
        <v>5</v>
      </c>
    </row>
    <row r="8" spans="1:20" x14ac:dyDescent="0.3">
      <c r="A8" t="s">
        <v>241</v>
      </c>
      <c r="B8" t="s">
        <v>242</v>
      </c>
      <c r="C8" t="s">
        <v>242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240</v>
      </c>
      <c r="J8">
        <f>IF(Table1[[#This Row],[Team]]="WHU",1,0)</f>
        <v>0</v>
      </c>
      <c r="K8">
        <f>IF(Table1[[#This Row],[Team]]="BRE",1,0)</f>
        <v>0</v>
      </c>
      <c r="L8">
        <v>6.1</v>
      </c>
      <c r="M8">
        <v>419</v>
      </c>
      <c r="N8">
        <v>8.2115876261054197</v>
      </c>
      <c r="O8">
        <v>1</v>
      </c>
      <c r="P8">
        <v>1</v>
      </c>
      <c r="R8" s="1" t="s">
        <v>6</v>
      </c>
      <c r="S8" s="1">
        <f>SUMPRODUCT(Table1[Selected],Table1[MID])</f>
        <v>5</v>
      </c>
      <c r="T8">
        <v>5</v>
      </c>
    </row>
    <row r="9" spans="1:20" hidden="1" x14ac:dyDescent="0.3">
      <c r="A9" t="s">
        <v>252</v>
      </c>
      <c r="B9" t="s">
        <v>253</v>
      </c>
      <c r="C9" t="s">
        <v>253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244</v>
      </c>
      <c r="J9">
        <f>IF(Table1[[#This Row],[Team]]="WHU",1,0)</f>
        <v>1</v>
      </c>
      <c r="K9">
        <f>IF(Table1[[#This Row],[Team]]="BRE",1,0)</f>
        <v>0</v>
      </c>
      <c r="L9">
        <v>5.7</v>
      </c>
      <c r="M9">
        <v>440</v>
      </c>
      <c r="N9">
        <v>8.1483073619332096</v>
      </c>
      <c r="O9">
        <v>0</v>
      </c>
      <c r="P9">
        <v>0</v>
      </c>
      <c r="R9" s="1" t="s">
        <v>7</v>
      </c>
      <c r="S9" s="1">
        <f>SUMPRODUCT(Table1[Selected],Table1[FWD])</f>
        <v>3</v>
      </c>
      <c r="T9">
        <v>3</v>
      </c>
    </row>
    <row r="10" spans="1:20" x14ac:dyDescent="0.3">
      <c r="A10" t="s">
        <v>245</v>
      </c>
      <c r="B10" t="s">
        <v>246</v>
      </c>
      <c r="C10" t="s">
        <v>246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244</v>
      </c>
      <c r="J10">
        <f>IF(Table1[[#This Row],[Team]]="WHU",1,0)</f>
        <v>1</v>
      </c>
      <c r="K10">
        <f>IF(Table1[[#This Row],[Team]]="BRE",1,0)</f>
        <v>0</v>
      </c>
      <c r="L10">
        <v>5</v>
      </c>
      <c r="M10">
        <v>430</v>
      </c>
      <c r="N10">
        <v>7.9487348310502597</v>
      </c>
      <c r="O10">
        <v>0</v>
      </c>
      <c r="P10">
        <v>1</v>
      </c>
      <c r="R10" s="1"/>
      <c r="S10" s="1"/>
    </row>
    <row r="11" spans="1:20" hidden="1" x14ac:dyDescent="0.3">
      <c r="A11" t="s">
        <v>247</v>
      </c>
      <c r="B11" t="s">
        <v>103</v>
      </c>
      <c r="C11" t="s">
        <v>103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244</v>
      </c>
      <c r="J11">
        <f>IF(Table1[[#This Row],[Team]]="WHU",1,0)</f>
        <v>1</v>
      </c>
      <c r="K11">
        <f>IF(Table1[[#This Row],[Team]]="BRE",1,0)</f>
        <v>0</v>
      </c>
      <c r="L11">
        <v>7.8</v>
      </c>
      <c r="M11">
        <v>432</v>
      </c>
      <c r="N11">
        <v>7.7463642671457897</v>
      </c>
      <c r="O11">
        <v>0</v>
      </c>
      <c r="P11">
        <v>0</v>
      </c>
      <c r="R11" s="1" t="s">
        <v>4</v>
      </c>
      <c r="S11" s="1" cm="1">
        <f t="array" ref="S11">((SUMPRODUCT(Table1[PREV],Table1[PPG],Table1[Selected],Table1[GKP])-SUMPRODUCT(Table1[PREV],Table1[PPG],Table1[GKP]))+SUMPRODUCT(-- (Table1[PREV] = 0), Table1[Selected],Table1[GKP],Table1[PPG]))</f>
        <v>7.2186997303625109</v>
      </c>
    </row>
    <row r="12" spans="1:20" x14ac:dyDescent="0.3">
      <c r="A12" t="s">
        <v>172</v>
      </c>
      <c r="B12" t="s">
        <v>173</v>
      </c>
      <c r="C12" t="s">
        <v>173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161</v>
      </c>
      <c r="J12">
        <f>IF(Table1[[#This Row],[Team]]="WHU",1,0)</f>
        <v>0</v>
      </c>
      <c r="K12">
        <f>IF(Table1[[#This Row],[Team]]="BRE",1,0)</f>
        <v>0</v>
      </c>
      <c r="L12">
        <v>13</v>
      </c>
      <c r="M12">
        <v>246</v>
      </c>
      <c r="N12">
        <v>7.5852437174011902</v>
      </c>
      <c r="O12">
        <v>1</v>
      </c>
      <c r="P12">
        <v>1</v>
      </c>
      <c r="R12" s="1" t="s">
        <v>5</v>
      </c>
      <c r="S12" s="1" cm="1">
        <f t="array" ref="S12">((SUMPRODUCT(Table1[PREV],Table1[PPG],Table1[Selected],Table1[DEF])-SUMPRODUCT(Table1[PREV],Table1[PPG],Table1[DEF]))+SUMPRODUCT(-- (Table1[PREV] = 0), Table1[Selected],Table1[DEF],Table1[PPG]))</f>
        <v>8.1093837423173056</v>
      </c>
    </row>
    <row r="13" spans="1:20" x14ac:dyDescent="0.3">
      <c r="A13" t="s">
        <v>123</v>
      </c>
      <c r="B13" t="s">
        <v>134</v>
      </c>
      <c r="C13" t="s">
        <v>134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130</v>
      </c>
      <c r="J13">
        <f>IF(Table1[[#This Row],[Team]]="WHU",1,0)</f>
        <v>0</v>
      </c>
      <c r="K13">
        <f>IF(Table1[[#This Row],[Team]]="BRE",1,0)</f>
        <v>0</v>
      </c>
      <c r="L13">
        <v>4.9000000000000004</v>
      </c>
      <c r="M13">
        <v>170</v>
      </c>
      <c r="N13">
        <v>6.9994854860625102</v>
      </c>
      <c r="O13">
        <v>0</v>
      </c>
      <c r="P13">
        <v>1</v>
      </c>
      <c r="R13" s="1" t="s">
        <v>6</v>
      </c>
      <c r="S13" s="1" cm="1">
        <f t="array" ref="S13">((SUMPRODUCT(Table1[PREV],Table1[PPG],Table1[Selected],Table1[MID])-SUMPRODUCT(Table1[PREV],Table1[PPG],Table1[MID]))+SUMPRODUCT(-- (Table1[PREV] = 0), Table1[Selected],Table1[MID],Table1[PPG]))</f>
        <v>13.01237956377863</v>
      </c>
    </row>
    <row r="14" spans="1:20" x14ac:dyDescent="0.3">
      <c r="A14" t="s">
        <v>132</v>
      </c>
      <c r="B14" t="s">
        <v>133</v>
      </c>
      <c r="C14" t="s">
        <v>133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130</v>
      </c>
      <c r="J14">
        <f>IF(Table1[[#This Row],[Team]]="WHU",1,0)</f>
        <v>0</v>
      </c>
      <c r="K14">
        <f>IF(Table1[[#This Row],[Team]]="BRE",1,0)</f>
        <v>0</v>
      </c>
      <c r="L14">
        <v>4.9000000000000004</v>
      </c>
      <c r="M14">
        <v>169</v>
      </c>
      <c r="N14">
        <v>6.3943642745666196</v>
      </c>
      <c r="O14">
        <v>0</v>
      </c>
      <c r="P14">
        <v>1</v>
      </c>
      <c r="R14" s="1" t="s">
        <v>7</v>
      </c>
      <c r="S14" s="1" cm="1">
        <f t="array" ref="S14">((SUMPRODUCT(Table1[PREV],Table1[PPG],Table1[Selected],Table1[FWD])-SUMPRODUCT(Table1[PREV],Table1[PPG],Table1[FWD]))+SUMPRODUCT(-- (Table1[PREV] = 0), Table1[Selected],Table1[FWD],Table1[PPG]))</f>
        <v>1.4694793012909093</v>
      </c>
    </row>
    <row r="15" spans="1:20" x14ac:dyDescent="0.3">
      <c r="A15" t="s">
        <v>137</v>
      </c>
      <c r="B15" t="s">
        <v>138</v>
      </c>
      <c r="C15" t="s">
        <v>138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130</v>
      </c>
      <c r="J15">
        <f>IF(Table1[[#This Row],[Team]]="WHU",1,0)</f>
        <v>0</v>
      </c>
      <c r="K15">
        <f>IF(Table1[[#This Row],[Team]]="BRE",1,0)</f>
        <v>0</v>
      </c>
      <c r="L15">
        <v>5.4</v>
      </c>
      <c r="M15">
        <v>173</v>
      </c>
      <c r="N15">
        <v>6.1511586549328499</v>
      </c>
      <c r="O15">
        <v>0</v>
      </c>
      <c r="P15">
        <v>1</v>
      </c>
      <c r="R15" s="1"/>
      <c r="S15" s="1"/>
    </row>
    <row r="16" spans="1:20" hidden="1" x14ac:dyDescent="0.3">
      <c r="A16" t="s">
        <v>168</v>
      </c>
      <c r="B16" t="s">
        <v>169</v>
      </c>
      <c r="C16" t="s">
        <v>169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161</v>
      </c>
      <c r="J16">
        <f>IF(Table1[[#This Row],[Team]]="WHU",1,0)</f>
        <v>0</v>
      </c>
      <c r="K16">
        <f>IF(Table1[[#This Row],[Team]]="BRE",1,0)</f>
        <v>0</v>
      </c>
      <c r="L16">
        <v>11.8</v>
      </c>
      <c r="M16">
        <v>243</v>
      </c>
      <c r="N16">
        <v>5.9654576038493197</v>
      </c>
      <c r="O16">
        <v>0</v>
      </c>
      <c r="P16">
        <v>0</v>
      </c>
      <c r="R16" s="1" t="s">
        <v>274</v>
      </c>
      <c r="S16" s="1">
        <f>SUM(S11:S14)</f>
        <v>29.809942337749355</v>
      </c>
    </row>
    <row r="17" spans="1:20" hidden="1" x14ac:dyDescent="0.3">
      <c r="A17" t="s">
        <v>19</v>
      </c>
      <c r="B17" t="s">
        <v>254</v>
      </c>
      <c r="C17" t="s">
        <v>254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244</v>
      </c>
      <c r="J17">
        <f>IF(Table1[[#This Row],[Team]]="WHU",1,0)</f>
        <v>1</v>
      </c>
      <c r="K17">
        <f>IF(Table1[[#This Row],[Team]]="BRE",1,0)</f>
        <v>0</v>
      </c>
      <c r="L17">
        <v>6</v>
      </c>
      <c r="M17">
        <v>441</v>
      </c>
      <c r="N17">
        <v>5.96001165189071</v>
      </c>
      <c r="O17">
        <v>0</v>
      </c>
      <c r="P17">
        <v>0</v>
      </c>
      <c r="R17" s="1" t="s">
        <v>275</v>
      </c>
      <c r="S17" s="1" cm="1">
        <f t="array" ref="S17">SUMPRODUCT(Table1[Selected], -- (Table1[PREV] = 0))</f>
        <v>8</v>
      </c>
    </row>
    <row r="18" spans="1:20" x14ac:dyDescent="0.3">
      <c r="A18" t="s">
        <v>174</v>
      </c>
      <c r="B18" t="s">
        <v>175</v>
      </c>
      <c r="C18" t="s">
        <v>175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161</v>
      </c>
      <c r="J18">
        <f>IF(Table1[[#This Row],[Team]]="WHU",1,0)</f>
        <v>0</v>
      </c>
      <c r="K18">
        <f>IF(Table1[[#This Row],[Team]]="BRE",1,0)</f>
        <v>0</v>
      </c>
      <c r="L18">
        <v>8.3000000000000007</v>
      </c>
      <c r="M18">
        <v>248</v>
      </c>
      <c r="N18">
        <v>5.8326313289787803</v>
      </c>
      <c r="O18">
        <v>1</v>
      </c>
      <c r="P18">
        <v>1</v>
      </c>
      <c r="R18" s="1" t="s">
        <v>276</v>
      </c>
      <c r="S18" s="1">
        <v>1</v>
      </c>
    </row>
    <row r="19" spans="1:20" x14ac:dyDescent="0.3">
      <c r="A19" t="s">
        <v>75</v>
      </c>
      <c r="B19" t="s">
        <v>76</v>
      </c>
      <c r="C19" t="s">
        <v>76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77</v>
      </c>
      <c r="J19">
        <f>IF(Table1[[#This Row],[Team]]="WHU",1,0)</f>
        <v>0</v>
      </c>
      <c r="K19">
        <f>IF(Table1[[#This Row],[Team]]="BRE",1,0)</f>
        <v>0</v>
      </c>
      <c r="L19">
        <v>4.9000000000000004</v>
      </c>
      <c r="M19">
        <v>96</v>
      </c>
      <c r="N19">
        <v>5.65987194237929</v>
      </c>
      <c r="O19">
        <v>0</v>
      </c>
      <c r="P19">
        <v>1</v>
      </c>
      <c r="R19" s="1"/>
      <c r="S19" s="1"/>
    </row>
    <row r="20" spans="1:20" hidden="1" x14ac:dyDescent="0.3">
      <c r="A20" t="s">
        <v>230</v>
      </c>
      <c r="B20" t="s">
        <v>231</v>
      </c>
      <c r="C20" t="s">
        <v>231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228</v>
      </c>
      <c r="J20">
        <f>IF(Table1[[#This Row],[Team]]="WHU",1,0)</f>
        <v>0</v>
      </c>
      <c r="K20">
        <f>IF(Table1[[#This Row],[Team]]="BRE",1,0)</f>
        <v>0</v>
      </c>
      <c r="L20">
        <v>10.5</v>
      </c>
      <c r="M20">
        <v>381</v>
      </c>
      <c r="N20">
        <v>5.5433653318082996</v>
      </c>
      <c r="O20">
        <v>0</v>
      </c>
      <c r="P20">
        <v>0</v>
      </c>
      <c r="R20" s="1" t="s">
        <v>277</v>
      </c>
      <c r="S20" s="1">
        <f>S16-(S17-S18)*4</f>
        <v>1.8099423377493551</v>
      </c>
    </row>
    <row r="21" spans="1:20" hidden="1" x14ac:dyDescent="0.3">
      <c r="A21" t="s">
        <v>145</v>
      </c>
      <c r="B21" t="s">
        <v>146</v>
      </c>
      <c r="C21" t="s">
        <v>146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144</v>
      </c>
      <c r="J21">
        <f>IF(Table1[[#This Row],[Team]]="WHU",1,0)</f>
        <v>0</v>
      </c>
      <c r="K21">
        <f>IF(Table1[[#This Row],[Team]]="BRE",1,0)</f>
        <v>0</v>
      </c>
      <c r="L21">
        <v>10.4</v>
      </c>
      <c r="M21">
        <v>195</v>
      </c>
      <c r="N21">
        <v>0</v>
      </c>
      <c r="O21">
        <v>0</v>
      </c>
      <c r="P21">
        <v>0</v>
      </c>
      <c r="R21" s="1"/>
      <c r="S21" s="1"/>
    </row>
    <row r="22" spans="1:20" hidden="1" x14ac:dyDescent="0.3">
      <c r="A22" t="s">
        <v>35</v>
      </c>
      <c r="B22" t="s">
        <v>36</v>
      </c>
      <c r="C22" t="s">
        <v>36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14</v>
      </c>
      <c r="J22">
        <f>IF(Table1[[#This Row],[Team]]="WHU",1,0)</f>
        <v>0</v>
      </c>
      <c r="K22">
        <f>IF(Table1[[#This Row],[Team]]="BRE",1,0)</f>
        <v>0</v>
      </c>
      <c r="L22">
        <v>5.6</v>
      </c>
      <c r="M22">
        <v>21</v>
      </c>
      <c r="N22">
        <v>5.3919276380250496</v>
      </c>
      <c r="O22">
        <v>0</v>
      </c>
      <c r="P22">
        <v>0</v>
      </c>
      <c r="R22" s="1" t="s">
        <v>59</v>
      </c>
      <c r="S22" s="1">
        <f>SUMPRODUCT(Table1[Selected],Table1[BRE])</f>
        <v>3</v>
      </c>
      <c r="T22">
        <v>3</v>
      </c>
    </row>
    <row r="23" spans="1:20" hidden="1" x14ac:dyDescent="0.3">
      <c r="A23" t="s">
        <v>185</v>
      </c>
      <c r="B23" t="s">
        <v>186</v>
      </c>
      <c r="C23" t="s">
        <v>186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179</v>
      </c>
      <c r="J23">
        <f>IF(Table1[[#This Row],[Team]]="WHU",1,0)</f>
        <v>0</v>
      </c>
      <c r="K23">
        <f>IF(Table1[[#This Row],[Team]]="BRE",1,0)</f>
        <v>0</v>
      </c>
      <c r="L23">
        <v>10.7</v>
      </c>
      <c r="M23">
        <v>267</v>
      </c>
      <c r="N23">
        <v>5.1486016353000403</v>
      </c>
      <c r="O23">
        <v>1</v>
      </c>
      <c r="P23">
        <v>0</v>
      </c>
      <c r="R23" t="s">
        <v>244</v>
      </c>
      <c r="S23" s="1">
        <f>SUMPRODUCT(Table1[Selected],Table1[WHU])</f>
        <v>3</v>
      </c>
      <c r="T23">
        <v>3</v>
      </c>
    </row>
    <row r="24" spans="1:20" hidden="1" x14ac:dyDescent="0.3">
      <c r="A24" t="s">
        <v>135</v>
      </c>
      <c r="B24" t="s">
        <v>136</v>
      </c>
      <c r="C24" t="s">
        <v>135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130</v>
      </c>
      <c r="J24">
        <f>IF(Table1[[#This Row],[Team]]="WHU",1,0)</f>
        <v>0</v>
      </c>
      <c r="K24">
        <f>IF(Table1[[#This Row],[Team]]="BRE",1,0)</f>
        <v>0</v>
      </c>
      <c r="L24">
        <v>4.4000000000000004</v>
      </c>
      <c r="M24">
        <v>171</v>
      </c>
      <c r="N24">
        <v>5.1039225621605899</v>
      </c>
      <c r="O24">
        <v>0</v>
      </c>
      <c r="P24">
        <v>0</v>
      </c>
    </row>
    <row r="25" spans="1:20" hidden="1" x14ac:dyDescent="0.3">
      <c r="A25" t="s">
        <v>82</v>
      </c>
      <c r="B25" t="s">
        <v>83</v>
      </c>
      <c r="C25" t="s">
        <v>83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77</v>
      </c>
      <c r="J25">
        <f>IF(Table1[[#This Row],[Team]]="WHU",1,0)</f>
        <v>0</v>
      </c>
      <c r="K25">
        <f>IF(Table1[[#This Row],[Team]]="BRE",1,0)</f>
        <v>0</v>
      </c>
      <c r="L25">
        <v>5.3</v>
      </c>
      <c r="M25">
        <v>103</v>
      </c>
      <c r="N25">
        <v>5.0413947975863902</v>
      </c>
      <c r="O25">
        <v>0</v>
      </c>
      <c r="P25">
        <v>0</v>
      </c>
    </row>
    <row r="26" spans="1:20" hidden="1" x14ac:dyDescent="0.3">
      <c r="A26" t="s">
        <v>155</v>
      </c>
      <c r="B26" t="s">
        <v>156</v>
      </c>
      <c r="C26" t="s">
        <v>157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152</v>
      </c>
      <c r="J26">
        <f>IF(Table1[[#This Row],[Team]]="WHU",1,0)</f>
        <v>0</v>
      </c>
      <c r="K26">
        <f>IF(Table1[[#This Row],[Team]]="BRE",1,0)</f>
        <v>0</v>
      </c>
      <c r="L26">
        <v>6.5</v>
      </c>
      <c r="M26">
        <v>219</v>
      </c>
      <c r="N26">
        <v>4.9883567085783298</v>
      </c>
      <c r="O26">
        <v>0</v>
      </c>
      <c r="P26">
        <v>0</v>
      </c>
    </row>
    <row r="27" spans="1:20" x14ac:dyDescent="0.3">
      <c r="A27" t="s">
        <v>46</v>
      </c>
      <c r="B27" t="s">
        <v>47</v>
      </c>
      <c r="C27" t="s">
        <v>47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39</v>
      </c>
      <c r="J27">
        <f>IF(Table1[[#This Row],[Team]]="WHU",1,0)</f>
        <v>0</v>
      </c>
      <c r="K27">
        <f>IF(Table1[[#This Row],[Team]]="BRE",1,0)</f>
        <v>0</v>
      </c>
      <c r="L27">
        <v>7.8</v>
      </c>
      <c r="M27">
        <v>33</v>
      </c>
      <c r="N27">
        <v>4.8871307121539003</v>
      </c>
      <c r="O27">
        <v>0</v>
      </c>
      <c r="P27">
        <v>1</v>
      </c>
    </row>
    <row r="28" spans="1:20" hidden="1" x14ac:dyDescent="0.3">
      <c r="A28" t="s">
        <v>141</v>
      </c>
      <c r="B28" t="s">
        <v>229</v>
      </c>
      <c r="C28" t="s">
        <v>229</v>
      </c>
      <c r="D28" t="s">
        <v>7</v>
      </c>
      <c r="E28">
        <v>0</v>
      </c>
      <c r="F28">
        <v>0</v>
      </c>
      <c r="G28">
        <v>0</v>
      </c>
      <c r="H28">
        <v>1</v>
      </c>
      <c r="I28" t="s">
        <v>228</v>
      </c>
      <c r="J28">
        <f>IF(Table1[[#This Row],[Team]]="WHU",1,0)</f>
        <v>0</v>
      </c>
      <c r="K28">
        <f>IF(Table1[[#This Row],[Team]]="BRE",1,0)</f>
        <v>0</v>
      </c>
      <c r="L28">
        <v>12.2</v>
      </c>
      <c r="M28">
        <v>380</v>
      </c>
      <c r="N28">
        <v>4.8360858207752102</v>
      </c>
      <c r="O28">
        <v>0</v>
      </c>
      <c r="P28">
        <v>0</v>
      </c>
    </row>
    <row r="29" spans="1:20" x14ac:dyDescent="0.3">
      <c r="A29" t="s">
        <v>196</v>
      </c>
      <c r="B29" t="s">
        <v>197</v>
      </c>
      <c r="C29" t="s">
        <v>198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179</v>
      </c>
      <c r="J29">
        <f>IF(Table1[[#This Row],[Team]]="WHU",1,0)</f>
        <v>0</v>
      </c>
      <c r="K29">
        <f>IF(Table1[[#This Row],[Team]]="BRE",1,0)</f>
        <v>0</v>
      </c>
      <c r="L29">
        <v>6.2</v>
      </c>
      <c r="M29">
        <v>274</v>
      </c>
      <c r="N29">
        <v>4.8015600047358102</v>
      </c>
      <c r="O29">
        <v>1</v>
      </c>
      <c r="P29">
        <v>1</v>
      </c>
    </row>
    <row r="30" spans="1:20" hidden="1" x14ac:dyDescent="0.3">
      <c r="A30" t="s">
        <v>153</v>
      </c>
      <c r="B30" t="s">
        <v>154</v>
      </c>
      <c r="C30" t="s">
        <v>154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152</v>
      </c>
      <c r="J30">
        <f>IF(Table1[[#This Row],[Team]]="WHU",1,0)</f>
        <v>0</v>
      </c>
      <c r="K30">
        <f>IF(Table1[[#This Row],[Team]]="BRE",1,0)</f>
        <v>0</v>
      </c>
      <c r="L30">
        <v>5</v>
      </c>
      <c r="M30">
        <v>216</v>
      </c>
      <c r="N30">
        <v>4.7366911926691397</v>
      </c>
      <c r="O30">
        <v>0</v>
      </c>
      <c r="P30">
        <v>0</v>
      </c>
    </row>
    <row r="31" spans="1:20" hidden="1" x14ac:dyDescent="0.3">
      <c r="A31" t="s">
        <v>189</v>
      </c>
      <c r="B31" t="s">
        <v>190</v>
      </c>
      <c r="C31" t="s">
        <v>189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179</v>
      </c>
      <c r="J31">
        <f>IF(Table1[[#This Row],[Team]]="WHU",1,0)</f>
        <v>0</v>
      </c>
      <c r="K31">
        <f>IF(Table1[[#This Row],[Team]]="BRE",1,0)</f>
        <v>0</v>
      </c>
      <c r="L31">
        <v>6</v>
      </c>
      <c r="M31">
        <v>269</v>
      </c>
      <c r="N31">
        <v>4.7351335542725304</v>
      </c>
      <c r="O31">
        <v>0</v>
      </c>
      <c r="P31">
        <v>0</v>
      </c>
    </row>
    <row r="32" spans="1:20" hidden="1" x14ac:dyDescent="0.3">
      <c r="A32" t="s">
        <v>118</v>
      </c>
      <c r="B32" t="s">
        <v>119</v>
      </c>
      <c r="C32" t="s">
        <v>119</v>
      </c>
      <c r="D32" t="s">
        <v>4</v>
      </c>
      <c r="E32">
        <v>1</v>
      </c>
      <c r="F32">
        <v>0</v>
      </c>
      <c r="G32">
        <v>0</v>
      </c>
      <c r="H32">
        <v>0</v>
      </c>
      <c r="I32" t="s">
        <v>117</v>
      </c>
      <c r="J32">
        <f>IF(Table1[[#This Row],[Team]]="WHU",1,0)</f>
        <v>0</v>
      </c>
      <c r="K32">
        <f>IF(Table1[[#This Row],[Team]]="BRE",1,0)</f>
        <v>0</v>
      </c>
      <c r="L32">
        <v>4.5999999999999996</v>
      </c>
      <c r="M32">
        <v>139</v>
      </c>
      <c r="N32">
        <v>4.6618759979645503</v>
      </c>
      <c r="O32">
        <v>0</v>
      </c>
      <c r="P32">
        <v>0</v>
      </c>
    </row>
    <row r="33" spans="1:16" hidden="1" x14ac:dyDescent="0.3">
      <c r="A33" t="s">
        <v>193</v>
      </c>
      <c r="B33" t="s">
        <v>194</v>
      </c>
      <c r="C33" t="s">
        <v>195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179</v>
      </c>
      <c r="J33">
        <f>IF(Table1[[#This Row],[Team]]="WHU",1,0)</f>
        <v>0</v>
      </c>
      <c r="K33">
        <f>IF(Table1[[#This Row],[Team]]="BRE",1,0)</f>
        <v>0</v>
      </c>
      <c r="L33">
        <v>7.6</v>
      </c>
      <c r="M33">
        <v>273</v>
      </c>
      <c r="N33">
        <v>4.6182351799144303</v>
      </c>
      <c r="O33">
        <v>0</v>
      </c>
      <c r="P33">
        <v>0</v>
      </c>
    </row>
    <row r="34" spans="1:16" hidden="1" x14ac:dyDescent="0.3">
      <c r="A34" t="s">
        <v>139</v>
      </c>
      <c r="B34" t="s">
        <v>140</v>
      </c>
      <c r="C34" t="s">
        <v>140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130</v>
      </c>
      <c r="J34">
        <f>IF(Table1[[#This Row],[Team]]="WHU",1,0)</f>
        <v>0</v>
      </c>
      <c r="K34">
        <f>IF(Table1[[#This Row],[Team]]="BRE",1,0)</f>
        <v>0</v>
      </c>
      <c r="L34">
        <v>5.5</v>
      </c>
      <c r="M34">
        <v>179</v>
      </c>
      <c r="N34">
        <v>4.6059442871008596</v>
      </c>
      <c r="O34">
        <v>0</v>
      </c>
      <c r="P34">
        <v>0</v>
      </c>
    </row>
    <row r="35" spans="1:16" hidden="1" x14ac:dyDescent="0.3">
      <c r="A35" t="s">
        <v>15</v>
      </c>
      <c r="B35" t="s">
        <v>16</v>
      </c>
      <c r="C35" t="s">
        <v>16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14</v>
      </c>
      <c r="J35">
        <f>IF(Table1[[#This Row],[Team]]="WHU",1,0)</f>
        <v>0</v>
      </c>
      <c r="K35">
        <f>IF(Table1[[#This Row],[Team]]="BRE",1,0)</f>
        <v>0</v>
      </c>
      <c r="L35">
        <v>9.6</v>
      </c>
      <c r="M35">
        <v>2</v>
      </c>
      <c r="N35">
        <v>4.5712950472041802</v>
      </c>
      <c r="O35">
        <v>0</v>
      </c>
      <c r="P35">
        <v>0</v>
      </c>
    </row>
    <row r="36" spans="1:16" hidden="1" x14ac:dyDescent="0.3">
      <c r="A36" t="s">
        <v>26</v>
      </c>
      <c r="B36" t="s">
        <v>27</v>
      </c>
      <c r="C36" t="s">
        <v>27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14</v>
      </c>
      <c r="J36">
        <f>IF(Table1[[#This Row],[Team]]="WHU",1,0)</f>
        <v>0</v>
      </c>
      <c r="K36">
        <f>IF(Table1[[#This Row],[Team]]="BRE",1,0)</f>
        <v>0</v>
      </c>
      <c r="L36">
        <v>6.3</v>
      </c>
      <c r="M36">
        <v>13</v>
      </c>
      <c r="N36">
        <v>4.5710328833644098</v>
      </c>
      <c r="O36">
        <v>0</v>
      </c>
      <c r="P36">
        <v>0</v>
      </c>
    </row>
    <row r="37" spans="1:16" hidden="1" x14ac:dyDescent="0.3">
      <c r="A37" t="s">
        <v>113</v>
      </c>
      <c r="B37" t="s">
        <v>114</v>
      </c>
      <c r="C37" t="s">
        <v>114</v>
      </c>
      <c r="D37" t="s">
        <v>4</v>
      </c>
      <c r="E37">
        <v>1</v>
      </c>
      <c r="F37">
        <v>0</v>
      </c>
      <c r="G37">
        <v>0</v>
      </c>
      <c r="H37">
        <v>0</v>
      </c>
      <c r="I37" t="s">
        <v>95</v>
      </c>
      <c r="J37">
        <f>IF(Table1[[#This Row],[Team]]="WHU",1,0)</f>
        <v>0</v>
      </c>
      <c r="K37">
        <f>IF(Table1[[#This Row],[Team]]="BRE",1,0)</f>
        <v>0</v>
      </c>
      <c r="L37">
        <v>6.2</v>
      </c>
      <c r="M37">
        <v>132</v>
      </c>
      <c r="N37">
        <v>4.5583030763622396</v>
      </c>
      <c r="O37">
        <v>0</v>
      </c>
      <c r="P37">
        <v>0</v>
      </c>
    </row>
    <row r="38" spans="1:16" hidden="1" x14ac:dyDescent="0.3">
      <c r="A38" t="s">
        <v>158</v>
      </c>
      <c r="B38" t="s">
        <v>159</v>
      </c>
      <c r="C38" t="s">
        <v>159</v>
      </c>
      <c r="D38" t="s">
        <v>4</v>
      </c>
      <c r="E38">
        <v>1</v>
      </c>
      <c r="F38">
        <v>0</v>
      </c>
      <c r="G38">
        <v>0</v>
      </c>
      <c r="H38">
        <v>0</v>
      </c>
      <c r="I38" t="s">
        <v>152</v>
      </c>
      <c r="J38">
        <f>IF(Table1[[#This Row],[Team]]="WHU",1,0)</f>
        <v>0</v>
      </c>
      <c r="K38">
        <f>IF(Table1[[#This Row],[Team]]="BRE",1,0)</f>
        <v>0</v>
      </c>
      <c r="L38">
        <v>4.9000000000000004</v>
      </c>
      <c r="M38">
        <v>220</v>
      </c>
      <c r="N38">
        <v>4.5545497058353899</v>
      </c>
      <c r="O38">
        <v>0</v>
      </c>
      <c r="P38">
        <v>0</v>
      </c>
    </row>
    <row r="39" spans="1:16" hidden="1" x14ac:dyDescent="0.3">
      <c r="A39" t="s">
        <v>55</v>
      </c>
      <c r="B39" t="s">
        <v>56</v>
      </c>
      <c r="C39" t="s">
        <v>56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39</v>
      </c>
      <c r="J39">
        <f>IF(Table1[[#This Row],[Team]]="WHU",1,0)</f>
        <v>0</v>
      </c>
      <c r="K39">
        <f>IF(Table1[[#This Row],[Team]]="BRE",1,0)</f>
        <v>0</v>
      </c>
      <c r="L39">
        <v>7.7</v>
      </c>
      <c r="M39">
        <v>42</v>
      </c>
      <c r="N39">
        <v>4.5430998917989802</v>
      </c>
      <c r="O39">
        <v>0</v>
      </c>
      <c r="P39">
        <v>0</v>
      </c>
    </row>
    <row r="40" spans="1:16" hidden="1" x14ac:dyDescent="0.3">
      <c r="A40" t="s">
        <v>37</v>
      </c>
      <c r="B40" t="s">
        <v>38</v>
      </c>
      <c r="C40" t="s">
        <v>38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14</v>
      </c>
      <c r="J40">
        <f>IF(Table1[[#This Row],[Team]]="WHU",1,0)</f>
        <v>0</v>
      </c>
      <c r="K40">
        <f>IF(Table1[[#This Row],[Team]]="BRE",1,0)</f>
        <v>0</v>
      </c>
      <c r="L40">
        <v>5.0999999999999996</v>
      </c>
      <c r="M40">
        <v>22</v>
      </c>
      <c r="N40">
        <v>4.5361458017728902</v>
      </c>
      <c r="O40">
        <v>0</v>
      </c>
      <c r="P40">
        <v>0</v>
      </c>
    </row>
    <row r="41" spans="1:16" hidden="1" x14ac:dyDescent="0.3">
      <c r="A41" t="s">
        <v>150</v>
      </c>
      <c r="B41" t="s">
        <v>151</v>
      </c>
      <c r="C41" t="s">
        <v>151</v>
      </c>
      <c r="D41" t="s">
        <v>7</v>
      </c>
      <c r="E41">
        <v>0</v>
      </c>
      <c r="F41">
        <v>0</v>
      </c>
      <c r="G41">
        <v>0</v>
      </c>
      <c r="H41">
        <v>1</v>
      </c>
      <c r="I41" t="s">
        <v>144</v>
      </c>
      <c r="J41">
        <f>IF(Table1[[#This Row],[Team]]="WHU",1,0)</f>
        <v>0</v>
      </c>
      <c r="K41">
        <f>IF(Table1[[#This Row],[Team]]="BRE",1,0)</f>
        <v>0</v>
      </c>
      <c r="L41">
        <v>6.9</v>
      </c>
      <c r="M41">
        <v>201</v>
      </c>
      <c r="N41">
        <v>4.3896798575000799</v>
      </c>
      <c r="O41">
        <v>0</v>
      </c>
      <c r="P41">
        <v>0</v>
      </c>
    </row>
    <row r="42" spans="1:16" hidden="1" x14ac:dyDescent="0.3">
      <c r="A42" t="s">
        <v>147</v>
      </c>
      <c r="B42" t="s">
        <v>148</v>
      </c>
      <c r="C42" t="s">
        <v>148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144</v>
      </c>
      <c r="J42">
        <f>IF(Table1[[#This Row],[Team]]="WHU",1,0)</f>
        <v>0</v>
      </c>
      <c r="K42">
        <f>IF(Table1[[#This Row],[Team]]="BRE",1,0)</f>
        <v>0</v>
      </c>
      <c r="L42">
        <v>6.4</v>
      </c>
      <c r="M42">
        <v>198</v>
      </c>
      <c r="N42">
        <v>4.3149344661929598</v>
      </c>
      <c r="O42">
        <v>0</v>
      </c>
      <c r="P42">
        <v>0</v>
      </c>
    </row>
    <row r="43" spans="1:16" hidden="1" x14ac:dyDescent="0.3">
      <c r="A43" t="s">
        <v>33</v>
      </c>
      <c r="B43" t="s">
        <v>34</v>
      </c>
      <c r="C43" t="s">
        <v>34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14</v>
      </c>
      <c r="J43">
        <f>IF(Table1[[#This Row],[Team]]="WHU",1,0)</f>
        <v>0</v>
      </c>
      <c r="K43">
        <f>IF(Table1[[#This Row],[Team]]="BRE",1,0)</f>
        <v>0</v>
      </c>
      <c r="L43">
        <v>4.5</v>
      </c>
      <c r="M43">
        <v>16</v>
      </c>
      <c r="N43">
        <v>4.3018039178802798</v>
      </c>
      <c r="O43">
        <v>0</v>
      </c>
      <c r="P43">
        <v>0</v>
      </c>
    </row>
    <row r="44" spans="1:16" hidden="1" x14ac:dyDescent="0.3">
      <c r="A44" t="s">
        <v>108</v>
      </c>
      <c r="B44" t="s">
        <v>109</v>
      </c>
      <c r="C44" t="s">
        <v>109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95</v>
      </c>
      <c r="J44">
        <f>IF(Table1[[#This Row],[Team]]="WHU",1,0)</f>
        <v>0</v>
      </c>
      <c r="K44">
        <f>IF(Table1[[#This Row],[Team]]="BRE",1,0)</f>
        <v>0</v>
      </c>
      <c r="L44">
        <v>7.7</v>
      </c>
      <c r="M44">
        <v>129</v>
      </c>
      <c r="N44">
        <v>4.18311365750594</v>
      </c>
      <c r="O44">
        <v>0</v>
      </c>
      <c r="P44">
        <v>0</v>
      </c>
    </row>
    <row r="45" spans="1:16" hidden="1" x14ac:dyDescent="0.3">
      <c r="A45" t="s">
        <v>71</v>
      </c>
      <c r="B45" t="s">
        <v>72</v>
      </c>
      <c r="C45" t="s">
        <v>72</v>
      </c>
      <c r="D45" t="s">
        <v>4</v>
      </c>
      <c r="E45">
        <v>1</v>
      </c>
      <c r="F45">
        <v>0</v>
      </c>
      <c r="G45">
        <v>0</v>
      </c>
      <c r="H45">
        <v>0</v>
      </c>
      <c r="I45" t="s">
        <v>68</v>
      </c>
      <c r="J45">
        <f>IF(Table1[[#This Row],[Team]]="WHU",1,0)</f>
        <v>0</v>
      </c>
      <c r="K45">
        <f>IF(Table1[[#This Row],[Team]]="BRE",1,0)</f>
        <v>0</v>
      </c>
      <c r="L45">
        <v>4.5999999999999996</v>
      </c>
      <c r="M45">
        <v>79</v>
      </c>
      <c r="N45">
        <v>4.1437406270819697</v>
      </c>
      <c r="O45">
        <v>1</v>
      </c>
      <c r="P45">
        <v>0</v>
      </c>
    </row>
    <row r="46" spans="1:16" hidden="1" x14ac:dyDescent="0.3">
      <c r="A46" t="s">
        <v>80</v>
      </c>
      <c r="B46" t="s">
        <v>182</v>
      </c>
      <c r="C46" t="s">
        <v>182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179</v>
      </c>
      <c r="J46">
        <f>IF(Table1[[#This Row],[Team]]="WHU",1,0)</f>
        <v>0</v>
      </c>
      <c r="K46">
        <f>IF(Table1[[#This Row],[Team]]="BRE",1,0)</f>
        <v>0</v>
      </c>
      <c r="L46">
        <v>11.9</v>
      </c>
      <c r="M46">
        <v>265</v>
      </c>
      <c r="N46">
        <v>4.1403269175489399</v>
      </c>
      <c r="O46">
        <v>0</v>
      </c>
      <c r="P46">
        <v>0</v>
      </c>
    </row>
    <row r="47" spans="1:16" hidden="1" x14ac:dyDescent="0.3">
      <c r="A47" t="s">
        <v>69</v>
      </c>
      <c r="B47" t="s">
        <v>70</v>
      </c>
      <c r="C47" t="s">
        <v>70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68</v>
      </c>
      <c r="J47">
        <f>IF(Table1[[#This Row],[Team]]="WHU",1,0)</f>
        <v>0</v>
      </c>
      <c r="K47">
        <f>IF(Table1[[#This Row],[Team]]="BRE",1,0)</f>
        <v>0</v>
      </c>
      <c r="L47">
        <v>6.5</v>
      </c>
      <c r="M47">
        <v>78</v>
      </c>
      <c r="N47">
        <v>4.13947024939268</v>
      </c>
      <c r="O47">
        <v>0</v>
      </c>
      <c r="P47">
        <v>0</v>
      </c>
    </row>
    <row r="48" spans="1:16" hidden="1" x14ac:dyDescent="0.3">
      <c r="A48" t="s">
        <v>75</v>
      </c>
      <c r="B48" t="s">
        <v>222</v>
      </c>
      <c r="C48" t="s">
        <v>222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220</v>
      </c>
      <c r="J48">
        <f>IF(Table1[[#This Row],[Team]]="WHU",1,0)</f>
        <v>0</v>
      </c>
      <c r="K48">
        <f>IF(Table1[[#This Row],[Team]]="BRE",1,0)</f>
        <v>0</v>
      </c>
      <c r="L48">
        <v>6.3</v>
      </c>
      <c r="M48">
        <v>360</v>
      </c>
      <c r="N48">
        <v>4.0968112112985002</v>
      </c>
      <c r="O48">
        <v>0</v>
      </c>
      <c r="P48">
        <v>0</v>
      </c>
    </row>
    <row r="49" spans="1:16" hidden="1" x14ac:dyDescent="0.3">
      <c r="A49" t="s">
        <v>183</v>
      </c>
      <c r="B49" t="s">
        <v>184</v>
      </c>
      <c r="C49" t="s">
        <v>184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179</v>
      </c>
      <c r="J49">
        <f>IF(Table1[[#This Row],[Team]]="WHU",1,0)</f>
        <v>0</v>
      </c>
      <c r="K49">
        <f>IF(Table1[[#This Row],[Team]]="BRE",1,0)</f>
        <v>0</v>
      </c>
      <c r="L49">
        <v>8.6999999999999993</v>
      </c>
      <c r="M49">
        <v>266</v>
      </c>
      <c r="N49">
        <v>4.0822607643958797</v>
      </c>
      <c r="O49">
        <v>0</v>
      </c>
      <c r="P49">
        <v>0</v>
      </c>
    </row>
    <row r="50" spans="1:16" hidden="1" x14ac:dyDescent="0.3">
      <c r="A50" t="s">
        <v>115</v>
      </c>
      <c r="B50" t="s">
        <v>116</v>
      </c>
      <c r="C50" t="s">
        <v>116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117</v>
      </c>
      <c r="J50">
        <f>IF(Table1[[#This Row],[Team]]="WHU",1,0)</f>
        <v>0</v>
      </c>
      <c r="K50">
        <f>IF(Table1[[#This Row],[Team]]="BRE",1,0)</f>
        <v>0</v>
      </c>
      <c r="L50">
        <v>6.2</v>
      </c>
      <c r="M50">
        <v>138</v>
      </c>
      <c r="N50">
        <v>4.0663168868470603</v>
      </c>
      <c r="O50">
        <v>0</v>
      </c>
      <c r="P50">
        <v>0</v>
      </c>
    </row>
    <row r="51" spans="1:16" hidden="1" x14ac:dyDescent="0.3">
      <c r="A51" t="s">
        <v>17</v>
      </c>
      <c r="B51" t="s">
        <v>18</v>
      </c>
      <c r="C51" t="s">
        <v>18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14</v>
      </c>
      <c r="J51">
        <f>IF(Table1[[#This Row],[Team]]="WHU",1,0)</f>
        <v>0</v>
      </c>
      <c r="K51">
        <f>IF(Table1[[#This Row],[Team]]="BRE",1,0)</f>
        <v>0</v>
      </c>
      <c r="L51">
        <v>8.4</v>
      </c>
      <c r="M51">
        <v>3</v>
      </c>
      <c r="N51">
        <v>4.0546988070947396</v>
      </c>
      <c r="O51">
        <v>0</v>
      </c>
      <c r="P51">
        <v>0</v>
      </c>
    </row>
    <row r="52" spans="1:16" hidden="1" x14ac:dyDescent="0.3">
      <c r="A52" t="s">
        <v>91</v>
      </c>
      <c r="B52" t="s">
        <v>92</v>
      </c>
      <c r="C52" t="s">
        <v>92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77</v>
      </c>
      <c r="J52">
        <f>IF(Table1[[#This Row],[Team]]="WHU",1,0)</f>
        <v>0</v>
      </c>
      <c r="K52">
        <f>IF(Table1[[#This Row],[Team]]="BRE",1,0)</f>
        <v>0</v>
      </c>
      <c r="L52">
        <v>5.7</v>
      </c>
      <c r="M52">
        <v>112</v>
      </c>
      <c r="N52">
        <v>3.96421267126598</v>
      </c>
      <c r="O52">
        <v>0</v>
      </c>
      <c r="P52">
        <v>0</v>
      </c>
    </row>
    <row r="53" spans="1:16" hidden="1" x14ac:dyDescent="0.3">
      <c r="A53" t="s">
        <v>87</v>
      </c>
      <c r="B53" t="s">
        <v>88</v>
      </c>
      <c r="C53" t="s">
        <v>88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77</v>
      </c>
      <c r="J53">
        <f>IF(Table1[[#This Row],[Team]]="WHU",1,0)</f>
        <v>0</v>
      </c>
      <c r="K53">
        <f>IF(Table1[[#This Row],[Team]]="BRE",1,0)</f>
        <v>0</v>
      </c>
      <c r="L53">
        <v>5.4</v>
      </c>
      <c r="M53">
        <v>108</v>
      </c>
      <c r="N53">
        <v>3.96399128351747</v>
      </c>
      <c r="O53">
        <v>0</v>
      </c>
      <c r="P53">
        <v>0</v>
      </c>
    </row>
    <row r="54" spans="1:16" hidden="1" x14ac:dyDescent="0.3">
      <c r="A54" t="s">
        <v>187</v>
      </c>
      <c r="B54" t="s">
        <v>188</v>
      </c>
      <c r="C54" t="s">
        <v>188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179</v>
      </c>
      <c r="J54">
        <f>IF(Table1[[#This Row],[Team]]="WHU",1,0)</f>
        <v>0</v>
      </c>
      <c r="K54">
        <f>IF(Table1[[#This Row],[Team]]="BRE",1,0)</f>
        <v>0</v>
      </c>
      <c r="L54">
        <v>6.9</v>
      </c>
      <c r="M54">
        <v>268</v>
      </c>
      <c r="N54">
        <v>3.94673033601177</v>
      </c>
      <c r="O54">
        <v>0</v>
      </c>
      <c r="P54">
        <v>0</v>
      </c>
    </row>
    <row r="55" spans="1:16" hidden="1" x14ac:dyDescent="0.3">
      <c r="A55" t="s">
        <v>44</v>
      </c>
      <c r="B55" t="s">
        <v>45</v>
      </c>
      <c r="C55" t="s">
        <v>45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39</v>
      </c>
      <c r="J55">
        <f>IF(Table1[[#This Row],[Team]]="WHU",1,0)</f>
        <v>0</v>
      </c>
      <c r="K55">
        <f>IF(Table1[[#This Row],[Team]]="BRE",1,0)</f>
        <v>0</v>
      </c>
      <c r="L55">
        <v>4.7</v>
      </c>
      <c r="M55">
        <v>32</v>
      </c>
      <c r="N55">
        <v>3.8459043372599102</v>
      </c>
      <c r="O55">
        <v>0</v>
      </c>
      <c r="P55">
        <v>0</v>
      </c>
    </row>
    <row r="56" spans="1:16" hidden="1" x14ac:dyDescent="0.3">
      <c r="A56" t="s">
        <v>268</v>
      </c>
      <c r="B56" t="s">
        <v>269</v>
      </c>
      <c r="C56" t="s">
        <v>270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258</v>
      </c>
      <c r="J56">
        <f>IF(Table1[[#This Row],[Team]]="WHU",1,0)</f>
        <v>0</v>
      </c>
      <c r="K56">
        <f>IF(Table1[[#This Row],[Team]]="BRE",1,0)</f>
        <v>0</v>
      </c>
      <c r="L56">
        <v>4.8</v>
      </c>
      <c r="M56">
        <v>461</v>
      </c>
      <c r="N56">
        <v>3.8456145230215202</v>
      </c>
      <c r="O56">
        <v>0</v>
      </c>
      <c r="P56">
        <v>0</v>
      </c>
    </row>
    <row r="57" spans="1:16" hidden="1" x14ac:dyDescent="0.3">
      <c r="A57" t="s">
        <v>215</v>
      </c>
      <c r="B57" t="s">
        <v>216</v>
      </c>
      <c r="C57" t="s">
        <v>216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214</v>
      </c>
      <c r="J57">
        <f>IF(Table1[[#This Row],[Team]]="WHU",1,0)</f>
        <v>0</v>
      </c>
      <c r="K57">
        <f>IF(Table1[[#This Row],[Team]]="BRE",1,0)</f>
        <v>0</v>
      </c>
      <c r="L57">
        <v>5.9</v>
      </c>
      <c r="M57">
        <v>334</v>
      </c>
      <c r="N57">
        <v>3.8159250939887102</v>
      </c>
      <c r="O57">
        <v>0</v>
      </c>
      <c r="P57">
        <v>0</v>
      </c>
    </row>
    <row r="58" spans="1:16" hidden="1" x14ac:dyDescent="0.3">
      <c r="A58" t="s">
        <v>128</v>
      </c>
      <c r="B58" t="s">
        <v>129</v>
      </c>
      <c r="C58" t="s">
        <v>129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117</v>
      </c>
      <c r="J58">
        <f>IF(Table1[[#This Row],[Team]]="WHU",1,0)</f>
        <v>0</v>
      </c>
      <c r="K58">
        <f>IF(Table1[[#This Row],[Team]]="BRE",1,0)</f>
        <v>0</v>
      </c>
      <c r="L58">
        <v>4.5</v>
      </c>
      <c r="M58">
        <v>158</v>
      </c>
      <c r="N58">
        <v>3.79893675735158</v>
      </c>
      <c r="O58">
        <v>0</v>
      </c>
      <c r="P58">
        <v>0</v>
      </c>
    </row>
    <row r="59" spans="1:16" hidden="1" x14ac:dyDescent="0.3">
      <c r="A59" t="s">
        <v>199</v>
      </c>
      <c r="B59" t="s">
        <v>200</v>
      </c>
      <c r="C59" t="s">
        <v>201</v>
      </c>
      <c r="D59" t="s">
        <v>7</v>
      </c>
      <c r="E59">
        <v>0</v>
      </c>
      <c r="F59">
        <v>0</v>
      </c>
      <c r="G59">
        <v>0</v>
      </c>
      <c r="H59">
        <v>1</v>
      </c>
      <c r="I59" t="s">
        <v>179</v>
      </c>
      <c r="J59">
        <f>IF(Table1[[#This Row],[Team]]="WHU",1,0)</f>
        <v>0</v>
      </c>
      <c r="K59">
        <f>IF(Table1[[#This Row],[Team]]="BRE",1,0)</f>
        <v>0</v>
      </c>
      <c r="L59">
        <v>8.6999999999999993</v>
      </c>
      <c r="M59">
        <v>275</v>
      </c>
      <c r="N59">
        <v>3.7911864984686998</v>
      </c>
      <c r="O59">
        <v>0</v>
      </c>
      <c r="P59">
        <v>0</v>
      </c>
    </row>
    <row r="60" spans="1:16" hidden="1" x14ac:dyDescent="0.3">
      <c r="A60" t="s">
        <v>226</v>
      </c>
      <c r="B60" t="s">
        <v>227</v>
      </c>
      <c r="C60" t="s">
        <v>227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228</v>
      </c>
      <c r="J60">
        <f>IF(Table1[[#This Row],[Team]]="WHU",1,0)</f>
        <v>0</v>
      </c>
      <c r="K60">
        <f>IF(Table1[[#This Row],[Team]]="BRE",1,0)</f>
        <v>0</v>
      </c>
      <c r="L60">
        <v>5.4</v>
      </c>
      <c r="M60">
        <v>379</v>
      </c>
      <c r="N60">
        <v>3.7411075289104598</v>
      </c>
      <c r="O60">
        <v>0</v>
      </c>
      <c r="P60">
        <v>0</v>
      </c>
    </row>
    <row r="61" spans="1:16" hidden="1" x14ac:dyDescent="0.3">
      <c r="A61" t="s">
        <v>170</v>
      </c>
      <c r="B61" t="s">
        <v>171</v>
      </c>
      <c r="C61" t="s">
        <v>170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161</v>
      </c>
      <c r="J61">
        <f>IF(Table1[[#This Row],[Team]]="WHU",1,0)</f>
        <v>0</v>
      </c>
      <c r="K61">
        <f>IF(Table1[[#This Row],[Team]]="BRE",1,0)</f>
        <v>0</v>
      </c>
      <c r="L61">
        <v>6</v>
      </c>
      <c r="M61">
        <v>244</v>
      </c>
      <c r="N61">
        <v>3.6979881569818902</v>
      </c>
      <c r="O61">
        <v>0</v>
      </c>
      <c r="P61">
        <v>0</v>
      </c>
    </row>
    <row r="62" spans="1:16" hidden="1" x14ac:dyDescent="0.3">
      <c r="A62" t="s">
        <v>28</v>
      </c>
      <c r="B62" t="s">
        <v>29</v>
      </c>
      <c r="C62" t="s">
        <v>28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14</v>
      </c>
      <c r="J62">
        <f>IF(Table1[[#This Row],[Team]]="WHU",1,0)</f>
        <v>0</v>
      </c>
      <c r="K62">
        <f>IF(Table1[[#This Row],[Team]]="BRE",1,0)</f>
        <v>0</v>
      </c>
      <c r="L62">
        <v>5.3</v>
      </c>
      <c r="M62">
        <v>14</v>
      </c>
      <c r="N62">
        <v>3.6885242287279798</v>
      </c>
      <c r="O62">
        <v>0</v>
      </c>
      <c r="P62">
        <v>0</v>
      </c>
    </row>
    <row r="63" spans="1:16" hidden="1" x14ac:dyDescent="0.3">
      <c r="A63" t="s">
        <v>84</v>
      </c>
      <c r="B63" t="s">
        <v>85</v>
      </c>
      <c r="C63" t="s">
        <v>85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77</v>
      </c>
      <c r="J63">
        <f>IF(Table1[[#This Row],[Team]]="WHU",1,0)</f>
        <v>0</v>
      </c>
      <c r="K63">
        <f>IF(Table1[[#This Row],[Team]]="BRE",1,0)</f>
        <v>0</v>
      </c>
      <c r="L63">
        <v>6.7</v>
      </c>
      <c r="M63">
        <v>105</v>
      </c>
      <c r="N63">
        <v>3.6654437059636198</v>
      </c>
      <c r="O63">
        <v>0</v>
      </c>
      <c r="P63">
        <v>0</v>
      </c>
    </row>
    <row r="64" spans="1:16" hidden="1" x14ac:dyDescent="0.3">
      <c r="A64" t="s">
        <v>123</v>
      </c>
      <c r="B64" t="s">
        <v>162</v>
      </c>
      <c r="C64" t="s">
        <v>162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161</v>
      </c>
      <c r="J64">
        <f>IF(Table1[[#This Row],[Team]]="WHU",1,0)</f>
        <v>0</v>
      </c>
      <c r="K64">
        <f>IF(Table1[[#This Row],[Team]]="BRE",1,0)</f>
        <v>0</v>
      </c>
      <c r="L64">
        <v>5.0999999999999996</v>
      </c>
      <c r="M64">
        <v>237</v>
      </c>
      <c r="N64">
        <v>3.6358345249245598</v>
      </c>
      <c r="O64">
        <v>0</v>
      </c>
      <c r="P64">
        <v>0</v>
      </c>
    </row>
    <row r="65" spans="1:16" hidden="1" x14ac:dyDescent="0.3">
      <c r="A65" t="s">
        <v>66</v>
      </c>
      <c r="B65" t="s">
        <v>223</v>
      </c>
      <c r="C65" t="s">
        <v>223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220</v>
      </c>
      <c r="J65">
        <f>IF(Table1[[#This Row],[Team]]="WHU",1,0)</f>
        <v>0</v>
      </c>
      <c r="K65">
        <f>IF(Table1[[#This Row],[Team]]="BRE",1,0)</f>
        <v>0</v>
      </c>
      <c r="L65">
        <v>4.4000000000000004</v>
      </c>
      <c r="M65">
        <v>362</v>
      </c>
      <c r="N65">
        <v>3.6322312706751498</v>
      </c>
      <c r="O65">
        <v>0</v>
      </c>
      <c r="P65">
        <v>0</v>
      </c>
    </row>
    <row r="66" spans="1:16" hidden="1" x14ac:dyDescent="0.3">
      <c r="A66" t="s">
        <v>42</v>
      </c>
      <c r="B66" t="s">
        <v>43</v>
      </c>
      <c r="C66" t="s">
        <v>43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39</v>
      </c>
      <c r="J66">
        <f>IF(Table1[[#This Row],[Team]]="WHU",1,0)</f>
        <v>0</v>
      </c>
      <c r="K66">
        <f>IF(Table1[[#This Row],[Team]]="BRE",1,0)</f>
        <v>0</v>
      </c>
      <c r="L66">
        <v>5.8</v>
      </c>
      <c r="M66">
        <v>29</v>
      </c>
      <c r="N66">
        <v>3.6228073019768599</v>
      </c>
      <c r="O66">
        <v>0</v>
      </c>
      <c r="P66">
        <v>0</v>
      </c>
    </row>
    <row r="67" spans="1:16" hidden="1" x14ac:dyDescent="0.3">
      <c r="A67" t="s">
        <v>238</v>
      </c>
      <c r="B67" t="s">
        <v>239</v>
      </c>
      <c r="C67" t="s">
        <v>239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228</v>
      </c>
      <c r="J67">
        <f>IF(Table1[[#This Row],[Team]]="WHU",1,0)</f>
        <v>0</v>
      </c>
      <c r="K67">
        <f>IF(Table1[[#This Row],[Team]]="BRE",1,0)</f>
        <v>0</v>
      </c>
      <c r="L67">
        <v>5.3</v>
      </c>
      <c r="M67">
        <v>391</v>
      </c>
      <c r="N67">
        <v>3.6213436727630399</v>
      </c>
      <c r="O67">
        <v>0</v>
      </c>
      <c r="P67">
        <v>0</v>
      </c>
    </row>
    <row r="68" spans="1:16" hidden="1" x14ac:dyDescent="0.3">
      <c r="A68" t="s">
        <v>48</v>
      </c>
      <c r="B68" t="s">
        <v>49</v>
      </c>
      <c r="C68" t="s">
        <v>49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39</v>
      </c>
      <c r="J68">
        <f>IF(Table1[[#This Row],[Team]]="WHU",1,0)</f>
        <v>0</v>
      </c>
      <c r="K68">
        <f>IF(Table1[[#This Row],[Team]]="BRE",1,0)</f>
        <v>0</v>
      </c>
      <c r="L68">
        <v>5</v>
      </c>
      <c r="M68">
        <v>36</v>
      </c>
      <c r="N68">
        <v>3.5942216552162298</v>
      </c>
      <c r="O68">
        <v>0</v>
      </c>
      <c r="P68">
        <v>0</v>
      </c>
    </row>
    <row r="69" spans="1:16" hidden="1" x14ac:dyDescent="0.3">
      <c r="A69" t="s">
        <v>142</v>
      </c>
      <c r="B69" t="s">
        <v>143</v>
      </c>
      <c r="C69" t="s">
        <v>143</v>
      </c>
      <c r="D69" t="s">
        <v>4</v>
      </c>
      <c r="E69">
        <v>1</v>
      </c>
      <c r="F69">
        <v>0</v>
      </c>
      <c r="G69">
        <v>0</v>
      </c>
      <c r="H69">
        <v>0</v>
      </c>
      <c r="I69" t="s">
        <v>144</v>
      </c>
      <c r="J69">
        <f>IF(Table1[[#This Row],[Team]]="WHU",1,0)</f>
        <v>0</v>
      </c>
      <c r="K69">
        <f>IF(Table1[[#This Row],[Team]]="BRE",1,0)</f>
        <v>0</v>
      </c>
      <c r="L69">
        <v>4.8</v>
      </c>
      <c r="M69">
        <v>193</v>
      </c>
      <c r="N69">
        <v>3.5857799596682902</v>
      </c>
      <c r="O69">
        <v>1</v>
      </c>
      <c r="P69">
        <v>0</v>
      </c>
    </row>
    <row r="70" spans="1:16" hidden="1" x14ac:dyDescent="0.3">
      <c r="A70" t="s">
        <v>22</v>
      </c>
      <c r="B70" t="s">
        <v>23</v>
      </c>
      <c r="C70" t="s">
        <v>23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14</v>
      </c>
      <c r="J70">
        <f>IF(Table1[[#This Row],[Team]]="WHU",1,0)</f>
        <v>0</v>
      </c>
      <c r="K70">
        <f>IF(Table1[[#This Row],[Team]]="BRE",1,0)</f>
        <v>0</v>
      </c>
      <c r="L70">
        <v>4.9000000000000004</v>
      </c>
      <c r="M70">
        <v>9</v>
      </c>
      <c r="N70">
        <v>3.5633674579414198</v>
      </c>
      <c r="O70">
        <v>0</v>
      </c>
      <c r="P70">
        <v>0</v>
      </c>
    </row>
    <row r="71" spans="1:16" hidden="1" x14ac:dyDescent="0.3">
      <c r="A71" t="s">
        <v>265</v>
      </c>
      <c r="B71" t="s">
        <v>266</v>
      </c>
      <c r="C71" t="s">
        <v>267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258</v>
      </c>
      <c r="J71">
        <f>IF(Table1[[#This Row],[Team]]="WHU",1,0)</f>
        <v>0</v>
      </c>
      <c r="K71">
        <f>IF(Table1[[#This Row],[Team]]="BRE",1,0)</f>
        <v>0</v>
      </c>
      <c r="L71">
        <v>5.3</v>
      </c>
      <c r="M71">
        <v>460</v>
      </c>
      <c r="N71">
        <v>3.5576979656012502</v>
      </c>
      <c r="O71">
        <v>0</v>
      </c>
      <c r="P71">
        <v>0</v>
      </c>
    </row>
    <row r="72" spans="1:16" hidden="1" x14ac:dyDescent="0.3">
      <c r="A72" t="s">
        <v>206</v>
      </c>
      <c r="B72" t="s">
        <v>207</v>
      </c>
      <c r="C72" t="s">
        <v>207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205</v>
      </c>
      <c r="J72">
        <f>IF(Table1[[#This Row],[Team]]="WHU",1,0)</f>
        <v>0</v>
      </c>
      <c r="K72">
        <f>IF(Table1[[#This Row],[Team]]="BRE",1,0)</f>
        <v>0</v>
      </c>
      <c r="L72">
        <v>5.2</v>
      </c>
      <c r="M72">
        <v>290</v>
      </c>
      <c r="N72">
        <v>3.5561109109351698</v>
      </c>
      <c r="O72">
        <v>0</v>
      </c>
      <c r="P72">
        <v>0</v>
      </c>
    </row>
    <row r="73" spans="1:16" hidden="1" x14ac:dyDescent="0.3">
      <c r="A73" t="s">
        <v>166</v>
      </c>
      <c r="B73" t="s">
        <v>167</v>
      </c>
      <c r="C73" t="s">
        <v>167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161</v>
      </c>
      <c r="J73">
        <f>IF(Table1[[#This Row],[Team]]="WHU",1,0)</f>
        <v>0</v>
      </c>
      <c r="K73">
        <f>IF(Table1[[#This Row],[Team]]="BRE",1,0)</f>
        <v>0</v>
      </c>
      <c r="L73">
        <v>6.6</v>
      </c>
      <c r="M73">
        <v>242</v>
      </c>
      <c r="N73">
        <v>3.4873447298506899</v>
      </c>
      <c r="O73">
        <v>0</v>
      </c>
      <c r="P73">
        <v>0</v>
      </c>
    </row>
    <row r="74" spans="1:16" hidden="1" x14ac:dyDescent="0.3">
      <c r="A74" t="s">
        <v>98</v>
      </c>
      <c r="B74" t="s">
        <v>99</v>
      </c>
      <c r="C74" t="s">
        <v>100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95</v>
      </c>
      <c r="J74">
        <f>IF(Table1[[#This Row],[Team]]="WHU",1,0)</f>
        <v>0</v>
      </c>
      <c r="K74">
        <f>IF(Table1[[#This Row],[Team]]="BRE",1,0)</f>
        <v>0</v>
      </c>
      <c r="L74">
        <v>5.9</v>
      </c>
      <c r="M74">
        <v>121</v>
      </c>
      <c r="N74">
        <v>3.47487631617815</v>
      </c>
      <c r="O74">
        <v>0</v>
      </c>
      <c r="P74">
        <v>0</v>
      </c>
    </row>
    <row r="75" spans="1:16" hidden="1" x14ac:dyDescent="0.3">
      <c r="A75" t="s">
        <v>115</v>
      </c>
      <c r="B75" t="s">
        <v>259</v>
      </c>
      <c r="C75" t="s">
        <v>259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258</v>
      </c>
      <c r="J75">
        <f>IF(Table1[[#This Row],[Team]]="WHU",1,0)</f>
        <v>0</v>
      </c>
      <c r="K75">
        <f>IF(Table1[[#This Row],[Team]]="BRE",1,0)</f>
        <v>0</v>
      </c>
      <c r="L75">
        <v>4.5</v>
      </c>
      <c r="M75">
        <v>454</v>
      </c>
      <c r="N75">
        <v>3.46050169501122</v>
      </c>
      <c r="O75">
        <v>0</v>
      </c>
      <c r="P75">
        <v>0</v>
      </c>
    </row>
    <row r="76" spans="1:16" hidden="1" x14ac:dyDescent="0.3">
      <c r="A76" t="s">
        <v>180</v>
      </c>
      <c r="B76" t="s">
        <v>181</v>
      </c>
      <c r="C76" t="s">
        <v>181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179</v>
      </c>
      <c r="J76">
        <f>IF(Table1[[#This Row],[Team]]="WHU",1,0)</f>
        <v>0</v>
      </c>
      <c r="K76">
        <f>IF(Table1[[#This Row],[Team]]="BRE",1,0)</f>
        <v>0</v>
      </c>
      <c r="L76">
        <v>7.3</v>
      </c>
      <c r="M76">
        <v>264</v>
      </c>
      <c r="N76">
        <v>3.4597411953860902</v>
      </c>
      <c r="O76">
        <v>0</v>
      </c>
      <c r="P76">
        <v>0</v>
      </c>
    </row>
    <row r="77" spans="1:16" hidden="1" x14ac:dyDescent="0.3">
      <c r="A77" t="s">
        <v>67</v>
      </c>
      <c r="B77" t="s">
        <v>221</v>
      </c>
      <c r="C77" t="s">
        <v>221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220</v>
      </c>
      <c r="J77">
        <f>IF(Table1[[#This Row],[Team]]="WHU",1,0)</f>
        <v>0</v>
      </c>
      <c r="K77">
        <f>IF(Table1[[#This Row],[Team]]="BRE",1,0)</f>
        <v>0</v>
      </c>
      <c r="L77">
        <v>5.9</v>
      </c>
      <c r="M77">
        <v>358</v>
      </c>
      <c r="N77">
        <v>3.4578113247378202</v>
      </c>
      <c r="O77">
        <v>0</v>
      </c>
      <c r="P77">
        <v>0</v>
      </c>
    </row>
    <row r="78" spans="1:16" hidden="1" x14ac:dyDescent="0.3">
      <c r="A78" t="s">
        <v>164</v>
      </c>
      <c r="B78" t="s">
        <v>165</v>
      </c>
      <c r="C78" t="s">
        <v>165</v>
      </c>
      <c r="D78" t="s">
        <v>7</v>
      </c>
      <c r="E78">
        <v>0</v>
      </c>
      <c r="F78">
        <v>0</v>
      </c>
      <c r="G78">
        <v>0</v>
      </c>
      <c r="H78">
        <v>1</v>
      </c>
      <c r="I78" t="s">
        <v>161</v>
      </c>
      <c r="J78">
        <f>IF(Table1[[#This Row],[Team]]="WHU",1,0)</f>
        <v>0</v>
      </c>
      <c r="K78">
        <f>IF(Table1[[#This Row],[Team]]="BRE",1,0)</f>
        <v>0</v>
      </c>
      <c r="L78">
        <v>8.6999999999999993</v>
      </c>
      <c r="M78">
        <v>241</v>
      </c>
      <c r="N78">
        <v>3.4176514108629901</v>
      </c>
      <c r="O78">
        <v>1</v>
      </c>
      <c r="P78">
        <v>0</v>
      </c>
    </row>
    <row r="79" spans="1:16" hidden="1" x14ac:dyDescent="0.3">
      <c r="A79" t="s">
        <v>255</v>
      </c>
      <c r="B79" t="s">
        <v>256</v>
      </c>
      <c r="C79" t="s">
        <v>257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258</v>
      </c>
      <c r="J79">
        <f>IF(Table1[[#This Row],[Team]]="WHU",1,0)</f>
        <v>0</v>
      </c>
      <c r="K79">
        <f>IF(Table1[[#This Row],[Team]]="BRE",1,0)</f>
        <v>0</v>
      </c>
      <c r="L79">
        <v>4.9000000000000004</v>
      </c>
      <c r="M79">
        <v>452</v>
      </c>
      <c r="N79">
        <v>3.39792294450758</v>
      </c>
      <c r="O79">
        <v>0</v>
      </c>
      <c r="P79">
        <v>0</v>
      </c>
    </row>
    <row r="80" spans="1:16" hidden="1" x14ac:dyDescent="0.3">
      <c r="A80" t="s">
        <v>204</v>
      </c>
      <c r="B80" t="s">
        <v>212</v>
      </c>
      <c r="C80" t="s">
        <v>212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205</v>
      </c>
      <c r="J80">
        <f>IF(Table1[[#This Row],[Team]]="WHU",1,0)</f>
        <v>0</v>
      </c>
      <c r="K80">
        <f>IF(Table1[[#This Row],[Team]]="BRE",1,0)</f>
        <v>0</v>
      </c>
      <c r="L80">
        <v>5.4</v>
      </c>
      <c r="M80">
        <v>301</v>
      </c>
      <c r="N80">
        <v>3.3814185343199399</v>
      </c>
      <c r="O80">
        <v>0</v>
      </c>
      <c r="P80">
        <v>0</v>
      </c>
    </row>
    <row r="81" spans="1:16" hidden="1" x14ac:dyDescent="0.3">
      <c r="A81" t="s">
        <v>93</v>
      </c>
      <c r="B81" t="s">
        <v>94</v>
      </c>
      <c r="C81" t="s">
        <v>94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95</v>
      </c>
      <c r="J81">
        <f>IF(Table1[[#This Row],[Team]]="WHU",1,0)</f>
        <v>0</v>
      </c>
      <c r="K81">
        <f>IF(Table1[[#This Row],[Team]]="BRE",1,0)</f>
        <v>0</v>
      </c>
      <c r="L81">
        <v>5.7</v>
      </c>
      <c r="M81">
        <v>119</v>
      </c>
      <c r="N81">
        <v>3.3079489767916299</v>
      </c>
      <c r="O81">
        <v>0</v>
      </c>
      <c r="P81">
        <v>0</v>
      </c>
    </row>
    <row r="82" spans="1:16" hidden="1" x14ac:dyDescent="0.3">
      <c r="A82" t="s">
        <v>141</v>
      </c>
      <c r="B82" t="s">
        <v>208</v>
      </c>
      <c r="C82" t="s">
        <v>208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205</v>
      </c>
      <c r="J82">
        <f>IF(Table1[[#This Row],[Team]]="WHU",1,0)</f>
        <v>0</v>
      </c>
      <c r="K82">
        <f>IF(Table1[[#This Row],[Team]]="BRE",1,0)</f>
        <v>0</v>
      </c>
      <c r="L82">
        <v>5.4</v>
      </c>
      <c r="M82">
        <v>292</v>
      </c>
      <c r="N82">
        <v>3.2774884400355102</v>
      </c>
      <c r="O82">
        <v>0</v>
      </c>
      <c r="P82">
        <v>0</v>
      </c>
    </row>
    <row r="83" spans="1:16" hidden="1" x14ac:dyDescent="0.3">
      <c r="A83" t="s">
        <v>262</v>
      </c>
      <c r="B83" t="s">
        <v>263</v>
      </c>
      <c r="C83" t="s">
        <v>263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258</v>
      </c>
      <c r="J83">
        <f>IF(Table1[[#This Row],[Team]]="WHU",1,0)</f>
        <v>0</v>
      </c>
      <c r="K83">
        <f>IF(Table1[[#This Row],[Team]]="BRE",1,0)</f>
        <v>0</v>
      </c>
      <c r="L83">
        <v>5.0999999999999996</v>
      </c>
      <c r="M83">
        <v>456</v>
      </c>
      <c r="N83">
        <v>3.240928303984</v>
      </c>
      <c r="O83">
        <v>0</v>
      </c>
      <c r="P83">
        <v>0</v>
      </c>
    </row>
    <row r="84" spans="1:16" hidden="1" x14ac:dyDescent="0.3">
      <c r="A84" t="s">
        <v>78</v>
      </c>
      <c r="B84" t="s">
        <v>202</v>
      </c>
      <c r="C84" t="s">
        <v>202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179</v>
      </c>
      <c r="J84">
        <f>IF(Table1[[#This Row],[Team]]="WHU",1,0)</f>
        <v>0</v>
      </c>
      <c r="K84">
        <f>IF(Table1[[#This Row],[Team]]="BRE",1,0)</f>
        <v>0</v>
      </c>
      <c r="L84">
        <v>8.1</v>
      </c>
      <c r="M84">
        <v>277</v>
      </c>
      <c r="N84">
        <v>3.2290192662319801</v>
      </c>
      <c r="O84">
        <v>0</v>
      </c>
      <c r="P84">
        <v>0</v>
      </c>
    </row>
    <row r="85" spans="1:16" hidden="1" x14ac:dyDescent="0.3">
      <c r="A85" t="s">
        <v>73</v>
      </c>
      <c r="B85" t="s">
        <v>74</v>
      </c>
      <c r="C85" t="s">
        <v>74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68</v>
      </c>
      <c r="J85">
        <f>IF(Table1[[#This Row],[Team]]="WHU",1,0)</f>
        <v>0</v>
      </c>
      <c r="K85">
        <f>IF(Table1[[#This Row],[Team]]="BRE",1,0)</f>
        <v>0</v>
      </c>
      <c r="L85">
        <v>4.5</v>
      </c>
      <c r="M85">
        <v>85</v>
      </c>
      <c r="N85">
        <v>3.2115303215669799</v>
      </c>
      <c r="O85">
        <v>1</v>
      </c>
      <c r="P85">
        <v>0</v>
      </c>
    </row>
    <row r="86" spans="1:16" hidden="1" x14ac:dyDescent="0.3">
      <c r="A86" t="s">
        <v>112</v>
      </c>
      <c r="B86" t="s">
        <v>75</v>
      </c>
      <c r="C86" t="s">
        <v>75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95</v>
      </c>
      <c r="J86">
        <f>IF(Table1[[#This Row],[Team]]="WHU",1,0)</f>
        <v>0</v>
      </c>
      <c r="K86">
        <f>IF(Table1[[#This Row],[Team]]="BRE",1,0)</f>
        <v>0</v>
      </c>
      <c r="L86">
        <v>6.3</v>
      </c>
      <c r="M86">
        <v>131</v>
      </c>
      <c r="N86">
        <v>3.1872873640420698</v>
      </c>
      <c r="O86">
        <v>0</v>
      </c>
      <c r="P86">
        <v>0</v>
      </c>
    </row>
    <row r="87" spans="1:16" hidden="1" x14ac:dyDescent="0.3">
      <c r="A87" t="s">
        <v>40</v>
      </c>
      <c r="B87" t="s">
        <v>41</v>
      </c>
      <c r="C87" t="s">
        <v>41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39</v>
      </c>
      <c r="J87">
        <f>IF(Table1[[#This Row],[Team]]="WHU",1,0)</f>
        <v>0</v>
      </c>
      <c r="K87">
        <f>IF(Table1[[#This Row],[Team]]="BRE",1,0)</f>
        <v>0</v>
      </c>
      <c r="L87">
        <v>5.5</v>
      </c>
      <c r="M87">
        <v>26</v>
      </c>
      <c r="N87">
        <v>3.1820591322337002</v>
      </c>
      <c r="O87">
        <v>0</v>
      </c>
      <c r="P87">
        <v>0</v>
      </c>
    </row>
    <row r="88" spans="1:16" hidden="1" x14ac:dyDescent="0.3">
      <c r="A88" t="s">
        <v>24</v>
      </c>
      <c r="B88" t="s">
        <v>25</v>
      </c>
      <c r="C88" t="s">
        <v>25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14</v>
      </c>
      <c r="J88">
        <f>IF(Table1[[#This Row],[Team]]="WHU",1,0)</f>
        <v>0</v>
      </c>
      <c r="K88">
        <f>IF(Table1[[#This Row],[Team]]="BRE",1,0)</f>
        <v>0</v>
      </c>
      <c r="L88">
        <v>6</v>
      </c>
      <c r="M88">
        <v>12</v>
      </c>
      <c r="N88">
        <v>3.0991775036014002</v>
      </c>
      <c r="O88">
        <v>0</v>
      </c>
      <c r="P88">
        <v>0</v>
      </c>
    </row>
    <row r="89" spans="1:16" hidden="1" x14ac:dyDescent="0.3">
      <c r="A89" t="s">
        <v>126</v>
      </c>
      <c r="B89" t="s">
        <v>163</v>
      </c>
      <c r="C89" t="s">
        <v>163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161</v>
      </c>
      <c r="J89">
        <f>IF(Table1[[#This Row],[Team]]="WHU",1,0)</f>
        <v>0</v>
      </c>
      <c r="K89">
        <f>IF(Table1[[#This Row],[Team]]="BRE",1,0)</f>
        <v>0</v>
      </c>
      <c r="L89">
        <v>4.9000000000000004</v>
      </c>
      <c r="M89">
        <v>238</v>
      </c>
      <c r="N89">
        <v>3.0462907762753</v>
      </c>
      <c r="O89">
        <v>0</v>
      </c>
      <c r="P89">
        <v>0</v>
      </c>
    </row>
    <row r="90" spans="1:16" hidden="1" x14ac:dyDescent="0.3">
      <c r="A90" t="s">
        <v>103</v>
      </c>
      <c r="B90" t="s">
        <v>104</v>
      </c>
      <c r="C90" t="s">
        <v>104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95</v>
      </c>
      <c r="J90">
        <f>IF(Table1[[#This Row],[Team]]="WHU",1,0)</f>
        <v>0</v>
      </c>
      <c r="K90">
        <f>IF(Table1[[#This Row],[Team]]="BRE",1,0)</f>
        <v>0</v>
      </c>
      <c r="L90">
        <v>6.2</v>
      </c>
      <c r="M90">
        <v>124</v>
      </c>
      <c r="N90">
        <v>3.0450148547185099</v>
      </c>
      <c r="O90">
        <v>0</v>
      </c>
      <c r="P90">
        <v>0</v>
      </c>
    </row>
    <row r="91" spans="1:16" hidden="1" x14ac:dyDescent="0.3">
      <c r="A91" t="s">
        <v>50</v>
      </c>
      <c r="B91" t="s">
        <v>51</v>
      </c>
      <c r="C91" t="s">
        <v>52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39</v>
      </c>
      <c r="J91">
        <f>IF(Table1[[#This Row],[Team]]="WHU",1,0)</f>
        <v>0</v>
      </c>
      <c r="K91">
        <f>IF(Table1[[#This Row],[Team]]="BRE",1,0)</f>
        <v>0</v>
      </c>
      <c r="L91">
        <v>4.9000000000000004</v>
      </c>
      <c r="M91">
        <v>37</v>
      </c>
      <c r="N91">
        <v>2.9940992648754001</v>
      </c>
      <c r="O91">
        <v>0</v>
      </c>
      <c r="P91">
        <v>0</v>
      </c>
    </row>
    <row r="92" spans="1:16" hidden="1" x14ac:dyDescent="0.3">
      <c r="A92" t="s">
        <v>176</v>
      </c>
      <c r="B92" t="s">
        <v>177</v>
      </c>
      <c r="C92" t="s">
        <v>177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161</v>
      </c>
      <c r="J92">
        <f>IF(Table1[[#This Row],[Team]]="WHU",1,0)</f>
        <v>0</v>
      </c>
      <c r="K92">
        <f>IF(Table1[[#This Row],[Team]]="BRE",1,0)</f>
        <v>0</v>
      </c>
      <c r="L92">
        <v>8.1</v>
      </c>
      <c r="M92">
        <v>251</v>
      </c>
      <c r="N92">
        <v>2.96707649960209</v>
      </c>
      <c r="O92">
        <v>0</v>
      </c>
      <c r="P92">
        <v>0</v>
      </c>
    </row>
    <row r="93" spans="1:16" hidden="1" x14ac:dyDescent="0.3">
      <c r="A93" t="s">
        <v>219</v>
      </c>
      <c r="B93" t="s">
        <v>243</v>
      </c>
      <c r="C93" t="s">
        <v>243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240</v>
      </c>
      <c r="J93">
        <f>IF(Table1[[#This Row],[Team]]="WHU",1,0)</f>
        <v>0</v>
      </c>
      <c r="K93">
        <f>IF(Table1[[#This Row],[Team]]="BRE",1,0)</f>
        <v>0</v>
      </c>
      <c r="L93">
        <v>5.8</v>
      </c>
      <c r="M93">
        <v>420</v>
      </c>
      <c r="N93">
        <v>2.9542786149599398</v>
      </c>
      <c r="O93">
        <v>0</v>
      </c>
      <c r="P93">
        <v>0</v>
      </c>
    </row>
    <row r="94" spans="1:16" hidden="1" x14ac:dyDescent="0.3">
      <c r="A94" t="s">
        <v>235</v>
      </c>
      <c r="B94" t="s">
        <v>236</v>
      </c>
      <c r="C94" t="s">
        <v>236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228</v>
      </c>
      <c r="J94">
        <f>IF(Table1[[#This Row],[Team]]="WHU",1,0)</f>
        <v>0</v>
      </c>
      <c r="K94">
        <f>IF(Table1[[#This Row],[Team]]="BRE",1,0)</f>
        <v>0</v>
      </c>
      <c r="L94">
        <v>5</v>
      </c>
      <c r="M94">
        <v>387</v>
      </c>
      <c r="N94">
        <v>2.9503727198798799</v>
      </c>
      <c r="O94">
        <v>0</v>
      </c>
      <c r="P94">
        <v>0</v>
      </c>
    </row>
    <row r="95" spans="1:16" hidden="1" x14ac:dyDescent="0.3">
      <c r="A95" t="s">
        <v>108</v>
      </c>
      <c r="B95" t="s">
        <v>160</v>
      </c>
      <c r="C95" t="s">
        <v>160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205</v>
      </c>
      <c r="J95">
        <f>IF(Table1[[#This Row],[Team]]="WHU",1,0)</f>
        <v>0</v>
      </c>
      <c r="K95">
        <f>IF(Table1[[#This Row],[Team]]="BRE",1,0)</f>
        <v>0</v>
      </c>
      <c r="L95">
        <v>7.2</v>
      </c>
      <c r="M95">
        <v>304</v>
      </c>
      <c r="N95">
        <v>2.9389735964860999</v>
      </c>
      <c r="O95">
        <v>0</v>
      </c>
      <c r="P95">
        <v>0</v>
      </c>
    </row>
    <row r="96" spans="1:16" hidden="1" x14ac:dyDescent="0.3">
      <c r="A96" t="s">
        <v>79</v>
      </c>
      <c r="B96" t="s">
        <v>178</v>
      </c>
      <c r="C96" t="s">
        <v>178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179</v>
      </c>
      <c r="J96">
        <f>IF(Table1[[#This Row],[Team]]="WHU",1,0)</f>
        <v>0</v>
      </c>
      <c r="K96">
        <f>IF(Table1[[#This Row],[Team]]="BRE",1,0)</f>
        <v>0</v>
      </c>
      <c r="L96">
        <v>7.6</v>
      </c>
      <c r="M96">
        <v>263</v>
      </c>
      <c r="N96">
        <v>2.9202225873967498</v>
      </c>
      <c r="O96">
        <v>0</v>
      </c>
      <c r="P96">
        <v>0</v>
      </c>
    </row>
    <row r="97" spans="1:16" hidden="1" x14ac:dyDescent="0.3">
      <c r="A97" t="s">
        <v>260</v>
      </c>
      <c r="B97" t="s">
        <v>261</v>
      </c>
      <c r="C97" t="s">
        <v>261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258</v>
      </c>
      <c r="J97">
        <f>IF(Table1[[#This Row],[Team]]="WHU",1,0)</f>
        <v>0</v>
      </c>
      <c r="K97">
        <f>IF(Table1[[#This Row],[Team]]="BRE",1,0)</f>
        <v>0</v>
      </c>
      <c r="L97">
        <v>7.4</v>
      </c>
      <c r="M97">
        <v>455</v>
      </c>
      <c r="N97">
        <v>2.9053842618390902</v>
      </c>
      <c r="O97">
        <v>0</v>
      </c>
      <c r="P97">
        <v>0</v>
      </c>
    </row>
    <row r="98" spans="1:16" hidden="1" x14ac:dyDescent="0.3">
      <c r="A98" t="s">
        <v>131</v>
      </c>
      <c r="B98" t="s">
        <v>233</v>
      </c>
      <c r="C98" t="s">
        <v>234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228</v>
      </c>
      <c r="J98">
        <f>IF(Table1[[#This Row],[Team]]="WHU",1,0)</f>
        <v>0</v>
      </c>
      <c r="K98">
        <f>IF(Table1[[#This Row],[Team]]="BRE",1,0)</f>
        <v>0</v>
      </c>
      <c r="L98">
        <v>6.5</v>
      </c>
      <c r="M98">
        <v>384</v>
      </c>
      <c r="N98">
        <v>2.8943210080236801</v>
      </c>
      <c r="O98">
        <v>0</v>
      </c>
      <c r="P98">
        <v>0</v>
      </c>
    </row>
    <row r="99" spans="1:16" hidden="1" x14ac:dyDescent="0.3">
      <c r="A99" t="s">
        <v>224</v>
      </c>
      <c r="B99" t="s">
        <v>225</v>
      </c>
      <c r="C99" t="s">
        <v>225</v>
      </c>
      <c r="D99" t="s">
        <v>7</v>
      </c>
      <c r="E99">
        <v>0</v>
      </c>
      <c r="F99">
        <v>0</v>
      </c>
      <c r="G99">
        <v>0</v>
      </c>
      <c r="H99">
        <v>1</v>
      </c>
      <c r="I99" t="s">
        <v>220</v>
      </c>
      <c r="J99">
        <f>IF(Table1[[#This Row],[Team]]="WHU",1,0)</f>
        <v>0</v>
      </c>
      <c r="K99">
        <f>IF(Table1[[#This Row],[Team]]="BRE",1,0)</f>
        <v>0</v>
      </c>
      <c r="L99">
        <v>6.8</v>
      </c>
      <c r="M99">
        <v>363</v>
      </c>
      <c r="N99">
        <v>2.8746536124936299</v>
      </c>
      <c r="O99">
        <v>0</v>
      </c>
      <c r="P99">
        <v>0</v>
      </c>
    </row>
    <row r="100" spans="1:16" hidden="1" x14ac:dyDescent="0.3">
      <c r="A100" t="s">
        <v>20</v>
      </c>
      <c r="B100" t="s">
        <v>21</v>
      </c>
      <c r="C100" t="s">
        <v>21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14</v>
      </c>
      <c r="J100">
        <f>IF(Table1[[#This Row],[Team]]="WHU",1,0)</f>
        <v>0</v>
      </c>
      <c r="K100">
        <f>IF(Table1[[#This Row],[Team]]="BRE",1,0)</f>
        <v>0</v>
      </c>
      <c r="L100">
        <v>5</v>
      </c>
      <c r="M100">
        <v>8</v>
      </c>
      <c r="N100">
        <v>2.8731475614635</v>
      </c>
      <c r="O100">
        <v>0</v>
      </c>
      <c r="P100">
        <v>0</v>
      </c>
    </row>
    <row r="101" spans="1:16" hidden="1" x14ac:dyDescent="0.3">
      <c r="A101" t="s">
        <v>213</v>
      </c>
      <c r="B101" t="s">
        <v>232</v>
      </c>
      <c r="C101" t="s">
        <v>232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228</v>
      </c>
      <c r="J101">
        <f>IF(Table1[[#This Row],[Team]]="WHU",1,0)</f>
        <v>0</v>
      </c>
      <c r="K101">
        <f>IF(Table1[[#This Row],[Team]]="BRE",1,0)</f>
        <v>0</v>
      </c>
      <c r="L101">
        <v>4.5999999999999996</v>
      </c>
      <c r="M101">
        <v>383</v>
      </c>
      <c r="N101">
        <v>2.8346328538291301</v>
      </c>
      <c r="O101">
        <v>1</v>
      </c>
      <c r="P101">
        <v>0</v>
      </c>
    </row>
    <row r="102" spans="1:16" hidden="1" x14ac:dyDescent="0.3">
      <c r="A102" t="s">
        <v>75</v>
      </c>
      <c r="B102" t="s">
        <v>149</v>
      </c>
      <c r="C102" t="s">
        <v>149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144</v>
      </c>
      <c r="J102">
        <f>IF(Table1[[#This Row],[Team]]="WHU",1,0)</f>
        <v>0</v>
      </c>
      <c r="K102">
        <f>IF(Table1[[#This Row],[Team]]="BRE",1,0)</f>
        <v>0</v>
      </c>
      <c r="L102">
        <v>6.9</v>
      </c>
      <c r="M102">
        <v>200</v>
      </c>
      <c r="N102">
        <f>3.77188848044187*0.75</f>
        <v>2.8289163603314025</v>
      </c>
      <c r="O102">
        <v>1</v>
      </c>
      <c r="P102">
        <v>0</v>
      </c>
    </row>
    <row r="103" spans="1:16" hidden="1" x14ac:dyDescent="0.3">
      <c r="A103" t="s">
        <v>121</v>
      </c>
      <c r="B103" t="s">
        <v>122</v>
      </c>
      <c r="C103" t="s">
        <v>122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117</v>
      </c>
      <c r="J103">
        <f>IF(Table1[[#This Row],[Team]]="WHU",1,0)</f>
        <v>0</v>
      </c>
      <c r="K103">
        <f>IF(Table1[[#This Row],[Team]]="BRE",1,0)</f>
        <v>0</v>
      </c>
      <c r="L103">
        <v>4.5</v>
      </c>
      <c r="M103">
        <v>142</v>
      </c>
      <c r="N103">
        <v>2.7221994022478802</v>
      </c>
      <c r="O103">
        <v>0</v>
      </c>
      <c r="P103">
        <v>0</v>
      </c>
    </row>
    <row r="104" spans="1:16" hidden="1" x14ac:dyDescent="0.3">
      <c r="A104" t="s">
        <v>191</v>
      </c>
      <c r="B104" t="s">
        <v>192</v>
      </c>
      <c r="C104" t="s">
        <v>192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179</v>
      </c>
      <c r="J104">
        <f>IF(Table1[[#This Row],[Team]]="WHU",1,0)</f>
        <v>0</v>
      </c>
      <c r="K104">
        <f>IF(Table1[[#This Row],[Team]]="BRE",1,0)</f>
        <v>0</v>
      </c>
      <c r="L104">
        <v>5.6</v>
      </c>
      <c r="M104">
        <v>271</v>
      </c>
      <c r="N104">
        <v>2.7121123160530098</v>
      </c>
      <c r="O104">
        <v>0</v>
      </c>
      <c r="P104">
        <v>0</v>
      </c>
    </row>
    <row r="105" spans="1:16" hidden="1" x14ac:dyDescent="0.3">
      <c r="A105" t="s">
        <v>96</v>
      </c>
      <c r="B105" t="s">
        <v>97</v>
      </c>
      <c r="C105" t="s">
        <v>97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95</v>
      </c>
      <c r="J105">
        <f>IF(Table1[[#This Row],[Team]]="WHU",1,0)</f>
        <v>0</v>
      </c>
      <c r="K105">
        <f>IF(Table1[[#This Row],[Team]]="BRE",1,0)</f>
        <v>0</v>
      </c>
      <c r="L105">
        <v>5.7</v>
      </c>
      <c r="M105">
        <v>120</v>
      </c>
      <c r="N105">
        <v>2.69665703072139</v>
      </c>
      <c r="O105">
        <v>0</v>
      </c>
      <c r="P105">
        <v>0</v>
      </c>
    </row>
    <row r="106" spans="1:16" hidden="1" x14ac:dyDescent="0.3">
      <c r="A106" t="s">
        <v>48</v>
      </c>
      <c r="B106" t="s">
        <v>86</v>
      </c>
      <c r="C106" t="s">
        <v>86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77</v>
      </c>
      <c r="J106">
        <f>IF(Table1[[#This Row],[Team]]="WHU",1,0)</f>
        <v>0</v>
      </c>
      <c r="K106">
        <f>IF(Table1[[#This Row],[Team]]="BRE",1,0)</f>
        <v>0</v>
      </c>
      <c r="L106">
        <v>4.4000000000000004</v>
      </c>
      <c r="M106">
        <v>106</v>
      </c>
      <c r="N106">
        <v>2.6211274311993602</v>
      </c>
      <c r="O106">
        <v>0</v>
      </c>
      <c r="P106">
        <v>0</v>
      </c>
    </row>
    <row r="107" spans="1:16" hidden="1" x14ac:dyDescent="0.3">
      <c r="A107" t="s">
        <v>126</v>
      </c>
      <c r="B107" t="s">
        <v>127</v>
      </c>
      <c r="C107" t="s">
        <v>127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117</v>
      </c>
      <c r="J107">
        <f>IF(Table1[[#This Row],[Team]]="WHU",1,0)</f>
        <v>0</v>
      </c>
      <c r="K107">
        <f>IF(Table1[[#This Row],[Team]]="BRE",1,0)</f>
        <v>0</v>
      </c>
      <c r="L107">
        <v>4.5</v>
      </c>
      <c r="M107">
        <v>156</v>
      </c>
      <c r="N107">
        <v>2.56290407023487</v>
      </c>
      <c r="O107">
        <v>0</v>
      </c>
      <c r="P107">
        <v>0</v>
      </c>
    </row>
    <row r="108" spans="1:16" hidden="1" x14ac:dyDescent="0.3">
      <c r="A108" t="s">
        <v>107</v>
      </c>
      <c r="B108" t="s">
        <v>120</v>
      </c>
      <c r="C108" t="s">
        <v>120</v>
      </c>
      <c r="D108" t="s">
        <v>7</v>
      </c>
      <c r="E108">
        <v>0</v>
      </c>
      <c r="F108">
        <v>0</v>
      </c>
      <c r="G108">
        <v>0</v>
      </c>
      <c r="H108">
        <v>1</v>
      </c>
      <c r="I108" t="s">
        <v>117</v>
      </c>
      <c r="J108">
        <f>IF(Table1[[#This Row],[Team]]="WHU",1,0)</f>
        <v>0</v>
      </c>
      <c r="K108">
        <f>IF(Table1[[#This Row],[Team]]="BRE",1,0)</f>
        <v>0</v>
      </c>
      <c r="L108">
        <v>6.3</v>
      </c>
      <c r="M108">
        <v>141</v>
      </c>
      <c r="N108">
        <v>2.52397937286299</v>
      </c>
      <c r="O108">
        <v>0</v>
      </c>
      <c r="P108">
        <v>0</v>
      </c>
    </row>
    <row r="109" spans="1:16" hidden="1" x14ac:dyDescent="0.3">
      <c r="A109" t="s">
        <v>89</v>
      </c>
      <c r="B109" t="s">
        <v>90</v>
      </c>
      <c r="C109" t="s">
        <v>90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77</v>
      </c>
      <c r="J109">
        <f>IF(Table1[[#This Row],[Team]]="WHU",1,0)</f>
        <v>0</v>
      </c>
      <c r="K109">
        <f>IF(Table1[[#This Row],[Team]]="BRE",1,0)</f>
        <v>0</v>
      </c>
      <c r="L109">
        <v>4.4000000000000004</v>
      </c>
      <c r="M109">
        <v>109</v>
      </c>
      <c r="N109">
        <v>2.5201032732539401</v>
      </c>
      <c r="O109">
        <v>0</v>
      </c>
      <c r="P109">
        <v>0</v>
      </c>
    </row>
    <row r="110" spans="1:16" hidden="1" x14ac:dyDescent="0.3">
      <c r="A110" t="s">
        <v>33</v>
      </c>
      <c r="B110" t="s">
        <v>81</v>
      </c>
      <c r="C110" t="s">
        <v>81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77</v>
      </c>
      <c r="J110">
        <f>IF(Table1[[#This Row],[Team]]="WHU",1,0)</f>
        <v>0</v>
      </c>
      <c r="K110">
        <f>IF(Table1[[#This Row],[Team]]="BRE",1,0)</f>
        <v>0</v>
      </c>
      <c r="L110">
        <v>4.8</v>
      </c>
      <c r="M110">
        <v>102</v>
      </c>
      <c r="N110">
        <v>2.4961587276335999</v>
      </c>
      <c r="O110">
        <v>0</v>
      </c>
      <c r="P110">
        <v>0</v>
      </c>
    </row>
    <row r="111" spans="1:16" hidden="1" x14ac:dyDescent="0.3">
      <c r="A111" t="s">
        <v>217</v>
      </c>
      <c r="B111" t="s">
        <v>271</v>
      </c>
      <c r="C111" t="s">
        <v>271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258</v>
      </c>
      <c r="J111">
        <f>IF(Table1[[#This Row],[Team]]="WHU",1,0)</f>
        <v>0</v>
      </c>
      <c r="K111">
        <f>IF(Table1[[#This Row],[Team]]="BRE",1,0)</f>
        <v>0</v>
      </c>
      <c r="L111">
        <v>4.5</v>
      </c>
      <c r="M111">
        <v>463</v>
      </c>
      <c r="N111">
        <v>2.4288431992117898</v>
      </c>
      <c r="O111">
        <v>0</v>
      </c>
      <c r="P111">
        <v>0</v>
      </c>
    </row>
    <row r="112" spans="1:16" hidden="1" x14ac:dyDescent="0.3">
      <c r="A112" t="s">
        <v>53</v>
      </c>
      <c r="B112" t="s">
        <v>54</v>
      </c>
      <c r="C112" t="s">
        <v>53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39</v>
      </c>
      <c r="J112">
        <f>IF(Table1[[#This Row],[Team]]="WHU",1,0)</f>
        <v>0</v>
      </c>
      <c r="K112">
        <f>IF(Table1[[#This Row],[Team]]="BRE",1,0)</f>
        <v>0</v>
      </c>
      <c r="L112">
        <v>4.5</v>
      </c>
      <c r="M112">
        <v>39</v>
      </c>
      <c r="N112">
        <v>2.4232066306075399</v>
      </c>
      <c r="O112">
        <v>0</v>
      </c>
      <c r="P112">
        <v>0</v>
      </c>
    </row>
    <row r="113" spans="1:16" hidden="1" x14ac:dyDescent="0.3">
      <c r="A113" t="s">
        <v>203</v>
      </c>
      <c r="B113" t="s">
        <v>264</v>
      </c>
      <c r="C113" t="s">
        <v>264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258</v>
      </c>
      <c r="J113">
        <f>IF(Table1[[#This Row],[Team]]="WHU",1,0)</f>
        <v>0</v>
      </c>
      <c r="K113">
        <f>IF(Table1[[#This Row],[Team]]="BRE",1,0)</f>
        <v>0</v>
      </c>
      <c r="L113">
        <v>4.2</v>
      </c>
      <c r="M113">
        <v>457</v>
      </c>
      <c r="N113">
        <v>2.4122187049383998</v>
      </c>
      <c r="O113">
        <v>0</v>
      </c>
      <c r="P113">
        <v>0</v>
      </c>
    </row>
    <row r="114" spans="1:16" hidden="1" x14ac:dyDescent="0.3">
      <c r="A114" t="s">
        <v>101</v>
      </c>
      <c r="B114" t="s">
        <v>102</v>
      </c>
      <c r="C114" t="s">
        <v>102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95</v>
      </c>
      <c r="J114">
        <f>IF(Table1[[#This Row],[Team]]="WHU",1,0)</f>
        <v>0</v>
      </c>
      <c r="K114">
        <f>IF(Table1[[#This Row],[Team]]="BRE",1,0)</f>
        <v>0</v>
      </c>
      <c r="L114">
        <v>5</v>
      </c>
      <c r="M114">
        <v>123</v>
      </c>
      <c r="N114">
        <v>2.2535099931957498</v>
      </c>
      <c r="O114">
        <v>0</v>
      </c>
      <c r="P114">
        <v>0</v>
      </c>
    </row>
    <row r="115" spans="1:16" hidden="1" x14ac:dyDescent="0.3">
      <c r="A115" t="s">
        <v>209</v>
      </c>
      <c r="B115" t="s">
        <v>210</v>
      </c>
      <c r="C115" t="s">
        <v>211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205</v>
      </c>
      <c r="J115">
        <f>IF(Table1[[#This Row],[Team]]="WHU",1,0)</f>
        <v>0</v>
      </c>
      <c r="K115">
        <f>IF(Table1[[#This Row],[Team]]="BRE",1,0)</f>
        <v>0</v>
      </c>
      <c r="L115">
        <v>5</v>
      </c>
      <c r="M115">
        <v>293</v>
      </c>
      <c r="N115">
        <v>2.25292652461395</v>
      </c>
      <c r="O115">
        <v>0</v>
      </c>
      <c r="P115">
        <v>0</v>
      </c>
    </row>
    <row r="116" spans="1:16" hidden="1" x14ac:dyDescent="0.3">
      <c r="A116" t="s">
        <v>124</v>
      </c>
      <c r="B116" t="s">
        <v>125</v>
      </c>
      <c r="C116" t="s">
        <v>125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117</v>
      </c>
      <c r="J116">
        <f>IF(Table1[[#This Row],[Team]]="WHU",1,0)</f>
        <v>0</v>
      </c>
      <c r="K116">
        <f>IF(Table1[[#This Row],[Team]]="BRE",1,0)</f>
        <v>0</v>
      </c>
      <c r="L116">
        <v>4.5</v>
      </c>
      <c r="M116">
        <v>153</v>
      </c>
      <c r="N116">
        <v>2.1922399639993402</v>
      </c>
      <c r="O116">
        <v>0</v>
      </c>
      <c r="P116">
        <v>0</v>
      </c>
    </row>
    <row r="117" spans="1:16" hidden="1" x14ac:dyDescent="0.3">
      <c r="A117" t="s">
        <v>237</v>
      </c>
      <c r="B117" t="s">
        <v>72</v>
      </c>
      <c r="C117" t="s">
        <v>72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228</v>
      </c>
      <c r="J117">
        <f>IF(Table1[[#This Row],[Team]]="WHU",1,0)</f>
        <v>0</v>
      </c>
      <c r="K117">
        <f>IF(Table1[[#This Row],[Team]]="BRE",1,0)</f>
        <v>0</v>
      </c>
      <c r="L117">
        <v>4.5</v>
      </c>
      <c r="M117">
        <v>389</v>
      </c>
      <c r="N117">
        <v>2.1049296445799999</v>
      </c>
      <c r="O117">
        <v>0</v>
      </c>
      <c r="P117">
        <v>0</v>
      </c>
    </row>
    <row r="118" spans="1:16" hidden="1" x14ac:dyDescent="0.3">
      <c r="A118" t="s">
        <v>110</v>
      </c>
      <c r="B118" t="s">
        <v>111</v>
      </c>
      <c r="C118" t="s">
        <v>111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95</v>
      </c>
      <c r="J118">
        <f>IF(Table1[[#This Row],[Team]]="WHU",1,0)</f>
        <v>0</v>
      </c>
      <c r="K118">
        <f>IF(Table1[[#This Row],[Team]]="BRE",1,0)</f>
        <v>0</v>
      </c>
      <c r="L118">
        <v>5.3</v>
      </c>
      <c r="M118">
        <v>130</v>
      </c>
      <c r="N118">
        <v>2.1035315249676798</v>
      </c>
      <c r="O118">
        <v>0</v>
      </c>
      <c r="P118">
        <v>0</v>
      </c>
    </row>
    <row r="119" spans="1:16" hidden="1" x14ac:dyDescent="0.3">
      <c r="A119" t="s">
        <v>105</v>
      </c>
      <c r="B119" t="s">
        <v>106</v>
      </c>
      <c r="C119" t="s">
        <v>106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95</v>
      </c>
      <c r="J119">
        <f>IF(Table1[[#This Row],[Team]]="WHU",1,0)</f>
        <v>0</v>
      </c>
      <c r="K119">
        <f>IF(Table1[[#This Row],[Team]]="BRE",1,0)</f>
        <v>0</v>
      </c>
      <c r="L119">
        <v>4.5999999999999996</v>
      </c>
      <c r="M119">
        <v>127</v>
      </c>
      <c r="N119">
        <v>1.89954424066751</v>
      </c>
      <c r="O119">
        <v>0</v>
      </c>
      <c r="P119">
        <v>0</v>
      </c>
    </row>
    <row r="120" spans="1:16" hidden="1" x14ac:dyDescent="0.3">
      <c r="A120" t="s">
        <v>217</v>
      </c>
      <c r="B120" t="s">
        <v>218</v>
      </c>
      <c r="C120" t="s">
        <v>218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214</v>
      </c>
      <c r="J120">
        <f>IF(Table1[[#This Row],[Team]]="WHU",1,0)</f>
        <v>0</v>
      </c>
      <c r="K120">
        <f>IF(Table1[[#This Row],[Team]]="BRE",1,0)</f>
        <v>0</v>
      </c>
      <c r="L120">
        <v>4.3</v>
      </c>
      <c r="M120">
        <v>-1</v>
      </c>
      <c r="N120">
        <f>4.44087848319789*0.25</f>
        <v>1.1102196207994726</v>
      </c>
      <c r="O120">
        <v>1</v>
      </c>
      <c r="P120">
        <v>0</v>
      </c>
    </row>
    <row r="121" spans="1:16" hidden="1" x14ac:dyDescent="0.3">
      <c r="A121" t="s">
        <v>30</v>
      </c>
      <c r="B121" t="s">
        <v>31</v>
      </c>
      <c r="C121" t="s">
        <v>32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14</v>
      </c>
      <c r="J121">
        <f>IF(Table1[[#This Row],[Team]]="WHU",1,0)</f>
        <v>0</v>
      </c>
      <c r="K121">
        <f>IF(Table1[[#This Row],[Team]]="BRE",1,0)</f>
        <v>0</v>
      </c>
      <c r="L121">
        <v>5.4</v>
      </c>
      <c r="M121">
        <v>15</v>
      </c>
      <c r="N121">
        <v>1.1089613924331401</v>
      </c>
      <c r="O121">
        <v>0</v>
      </c>
      <c r="P12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2021-12-31T16:52:28Z</dcterms:created>
  <dcterms:modified xsi:type="dcterms:W3CDTF">2021-12-31T17:12:50Z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42379680-00a7-4336-bdb1-f54c8e7b643d</vt:lpwstr>
  </property>
</Properties>
</file>