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83882980-B51D-4EA6-A1C0-A0D99FD957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Data.Page'!$R$2:$R$129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Data.Page'!$R$2:$R$129</definedName>
    <definedName name="solver_lhs2" localSheetId="0" hidden="1">'Transformed by Data.Page'!$U$20</definedName>
    <definedName name="solver_lhs3" localSheetId="0" hidden="1">'Transformed by Data.Page'!$U$22</definedName>
    <definedName name="solver_lhs4" localSheetId="0" hidden="1">'Transformed by Data.Page'!$U$23</definedName>
    <definedName name="solver_lhs5" localSheetId="0" hidden="1">'Transformed by Data.Page'!$U$4</definedName>
    <definedName name="solver_lhs6" localSheetId="0" hidden="1">'Transformed by Data.Page'!$U$6:$U$9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Data.Page'!$U$2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Data.Page'!$V$22</definedName>
    <definedName name="solver_rhs4" localSheetId="0" hidden="1">'Transformed by Data.Page'!$V$23</definedName>
    <definedName name="solver_rhs5" localSheetId="0" hidden="1">'Transformed by Data.Page'!$V$4</definedName>
    <definedName name="solver_rhs6" localSheetId="0" hidden="1">'Transformed by Data.Page'!$V$6:$V$9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35" i="2"/>
  <c r="J23" i="2"/>
  <c r="J24" i="2"/>
  <c r="J25" i="2"/>
  <c r="J26" i="2"/>
  <c r="J27" i="2"/>
  <c r="J28" i="2"/>
  <c r="J29" i="2"/>
  <c r="J30" i="2"/>
  <c r="J31" i="2"/>
  <c r="J32" i="2"/>
  <c r="J33" i="2"/>
  <c r="J34" i="2"/>
  <c r="J43" i="2"/>
  <c r="J36" i="2"/>
  <c r="J37" i="2"/>
  <c r="J38" i="2"/>
  <c r="J39" i="2"/>
  <c r="J40" i="2"/>
  <c r="J41" i="2"/>
  <c r="J42" i="2"/>
  <c r="J112" i="2"/>
  <c r="J110" i="2"/>
  <c r="J45" i="2"/>
  <c r="J46" i="2"/>
  <c r="J47" i="2"/>
  <c r="J126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98" i="2"/>
  <c r="J73" i="2"/>
  <c r="J74" i="2"/>
  <c r="J75" i="2"/>
  <c r="J76" i="2"/>
  <c r="J22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72" i="2"/>
  <c r="J44" i="2"/>
  <c r="J100" i="2"/>
  <c r="J101" i="2"/>
  <c r="J102" i="2"/>
  <c r="J103" i="2"/>
  <c r="J104" i="2"/>
  <c r="J105" i="2"/>
  <c r="J106" i="2"/>
  <c r="J107" i="2"/>
  <c r="J108" i="2"/>
  <c r="J109" i="2"/>
  <c r="J114" i="2"/>
  <c r="J111" i="2"/>
  <c r="J48" i="2"/>
  <c r="J113" i="2"/>
  <c r="J99" i="2"/>
  <c r="J115" i="2"/>
  <c r="J116" i="2"/>
  <c r="J117" i="2"/>
  <c r="J118" i="2"/>
  <c r="J119" i="2"/>
  <c r="J120" i="2"/>
  <c r="J121" i="2"/>
  <c r="J122" i="2"/>
  <c r="J123" i="2"/>
  <c r="J124" i="2"/>
  <c r="J125" i="2"/>
  <c r="J77" i="2"/>
  <c r="J127" i="2"/>
  <c r="J128" i="2"/>
  <c r="J129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35" i="2"/>
  <c r="K23" i="2"/>
  <c r="K24" i="2"/>
  <c r="K25" i="2"/>
  <c r="K26" i="2"/>
  <c r="K27" i="2"/>
  <c r="K28" i="2"/>
  <c r="K29" i="2"/>
  <c r="K30" i="2"/>
  <c r="K31" i="2"/>
  <c r="K32" i="2"/>
  <c r="K33" i="2"/>
  <c r="K34" i="2"/>
  <c r="K43" i="2"/>
  <c r="K36" i="2"/>
  <c r="K37" i="2"/>
  <c r="K38" i="2"/>
  <c r="K39" i="2"/>
  <c r="K40" i="2"/>
  <c r="K41" i="2"/>
  <c r="K42" i="2"/>
  <c r="K112" i="2"/>
  <c r="K62" i="2"/>
  <c r="K45" i="2"/>
  <c r="K46" i="2"/>
  <c r="K47" i="2"/>
  <c r="K126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110" i="2"/>
  <c r="K63" i="2"/>
  <c r="K64" i="2"/>
  <c r="K65" i="2"/>
  <c r="K66" i="2"/>
  <c r="K67" i="2"/>
  <c r="K68" i="2"/>
  <c r="K69" i="2"/>
  <c r="K70" i="2"/>
  <c r="K71" i="2"/>
  <c r="K98" i="2"/>
  <c r="K73" i="2"/>
  <c r="K74" i="2"/>
  <c r="K75" i="2"/>
  <c r="K76" i="2"/>
  <c r="K22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72" i="2"/>
  <c r="K77" i="2"/>
  <c r="K100" i="2"/>
  <c r="K101" i="2"/>
  <c r="K102" i="2"/>
  <c r="K103" i="2"/>
  <c r="K104" i="2"/>
  <c r="K105" i="2"/>
  <c r="K106" i="2"/>
  <c r="K107" i="2"/>
  <c r="K108" i="2"/>
  <c r="K109" i="2"/>
  <c r="K44" i="2"/>
  <c r="K111" i="2"/>
  <c r="K48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99" i="2"/>
  <c r="K127" i="2"/>
  <c r="K128" i="2"/>
  <c r="K129" i="2"/>
  <c r="U17" i="2" a="1"/>
  <c r="U17" i="2" s="1"/>
  <c r="U14" i="2" a="1"/>
  <c r="U14" i="2" s="1"/>
  <c r="U13" i="2" a="1"/>
  <c r="U13" i="2" s="1"/>
  <c r="U12" i="2" a="1"/>
  <c r="U12" i="2" s="1"/>
  <c r="U11" i="2" a="1"/>
  <c r="U11" i="2" s="1"/>
  <c r="U9" i="2"/>
  <c r="U8" i="2"/>
  <c r="U7" i="2"/>
  <c r="U6" i="2"/>
  <c r="U4" i="2"/>
  <c r="U2" i="2"/>
  <c r="U23" i="2" l="1"/>
  <c r="U22" i="2"/>
  <c r="U16" i="2"/>
  <c r="U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<sst xmlns="http://schemas.openxmlformats.org/spreadsheetml/2006/main" count="674" uniqueCount="297">
  <si>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</si>
  <si>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</si>
  <si>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</si>
  <si>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</si>
  <si>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</si>
  <si>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</si>
  <si>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</si>
  <si>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</si>
  <si>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</si>
  <si>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</si>
  <si>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</si>
  <si>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</si>
  <si>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</si>
  <si>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</si>
  <si>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</si>
  <si>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</si>
  <si>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Ben</t>
  </si>
  <si>
    <t>Aaron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</si>
  <si>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</si>
  <si>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</si>
  <si>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</si>
  <si>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</si>
  <si>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</si>
  <si>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</si>
  <si>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</si>
  <si>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</si>
  <si>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</si>
  <si>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</si>
  <si>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</si>
  <si>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</si>
  <si>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</si>
  <si>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Douglas Luiz</t>
  </si>
  <si>
    <t>Soares de Paulo</t>
  </si>
  <si>
    <t>Jacob</t>
  </si>
  <si>
    <t>Ramsey</t>
  </si>
  <si>
    <t>Ashley</t>
  </si>
  <si>
    <t>Lucas</t>
  </si>
  <si>
    <t>Danny</t>
  </si>
  <si>
    <t>Ings</t>
  </si>
  <si>
    <t>Pontus</t>
  </si>
  <si>
    <t>Jansson</t>
  </si>
  <si>
    <t>BRE</t>
  </si>
  <si>
    <t>Christian</t>
  </si>
  <si>
    <t>Nørgaard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</si>
  <si>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</si>
  <si>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</si>
  <si>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</si>
  <si>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</si>
  <si>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</si>
  <si>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</si>
  <si>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</si>
  <si>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</si>
  <si>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</si>
  <si>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</si>
  <si>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</si>
  <si>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</si>
  <si>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</si>
  <si>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Adam</t>
  </si>
  <si>
    <t>BHA</t>
  </si>
  <si>
    <t>Shane</t>
  </si>
  <si>
    <t>Duffy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</si>
  <si>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</si>
  <si>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</si>
  <si>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</si>
  <si>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</si>
  <si>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</si>
  <si>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</si>
  <si>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</si>
  <si>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</si>
  <si>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</si>
  <si>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</si>
  <si>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</si>
  <si>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</si>
  <si>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</si>
  <si>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</si>
  <si>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</si>
  <si>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</si>
  <si>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</si>
  <si>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</si>
  <si>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Mee</t>
  </si>
  <si>
    <t>Westwood</t>
  </si>
  <si>
    <t>Lowton</t>
  </si>
  <si>
    <t>Nick</t>
  </si>
  <si>
    <t>Pope</t>
  </si>
  <si>
    <t>Dwight</t>
  </si>
  <si>
    <t>McNeil</t>
  </si>
  <si>
    <t>Antonio</t>
  </si>
  <si>
    <t>Edouard</t>
  </si>
  <si>
    <t>Sarr</t>
  </si>
  <si>
    <t>Marcus</t>
  </si>
  <si>
    <t>Harvey</t>
  </si>
  <si>
    <t>Vicente</t>
  </si>
  <si>
    <t>Guaita</t>
  </si>
  <si>
    <t>CRY</t>
  </si>
  <si>
    <t>Benteke</t>
  </si>
  <si>
    <t>Cheikhou</t>
  </si>
  <si>
    <t>Kouyaté</t>
  </si>
  <si>
    <t>Jordan</t>
  </si>
  <si>
    <t>Ayew</t>
  </si>
  <si>
    <t>Wilfried</t>
  </si>
  <si>
    <t>Zaha</t>
  </si>
  <si>
    <t>Tyrick</t>
  </si>
  <si>
    <t>Mitchell</t>
  </si>
  <si>
    <t>Michael</t>
  </si>
  <si>
    <t>Olise</t>
  </si>
  <si>
    <t>Joel</t>
  </si>
  <si>
    <t>Ward</t>
  </si>
  <si>
    <t>Guéhi</t>
  </si>
  <si>
    <t>Joachim</t>
  </si>
  <si>
    <t>Andersen</t>
  </si>
  <si>
    <t>Scott</t>
  </si>
  <si>
    <t>Odsonne</t>
  </si>
  <si>
    <t>EVE</t>
  </si>
  <si>
    <t>Seamus</t>
  </si>
  <si>
    <t>Coleman</t>
  </si>
  <si>
    <t>Keane</t>
  </si>
  <si>
    <t>Pickford</t>
  </si>
  <si>
    <t>Allan</t>
  </si>
  <si>
    <t>Marques Loureiro</t>
  </si>
  <si>
    <t>Richarlison</t>
  </si>
  <si>
    <t>de Andrade</t>
  </si>
  <si>
    <t>Andros</t>
  </si>
  <si>
    <t>Townsend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</si>
  <si>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</si>
  <si>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</si>
  <si>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</si>
  <si>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</si>
  <si>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</si>
  <si>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</si>
  <si>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</si>
  <si>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</si>
  <si>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</si>
  <si>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Kelechi</t>
  </si>
  <si>
    <t>Iheanacho</t>
  </si>
  <si>
    <t>Patson</t>
  </si>
  <si>
    <t>Daka</t>
  </si>
  <si>
    <t>Ademola</t>
  </si>
  <si>
    <t>Lookman</t>
  </si>
  <si>
    <t>LEE</t>
  </si>
  <si>
    <t>Rodrigo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</si>
  <si>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</si>
  <si>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</si>
  <si>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</si>
  <si>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</si>
  <si>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</si>
  <si>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</si>
  <si>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</si>
  <si>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</si>
  <si>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Andrew</t>
  </si>
  <si>
    <t>Robertson</t>
  </si>
  <si>
    <t>Trent</t>
  </si>
  <si>
    <t>Alexander-Arnold</t>
  </si>
  <si>
    <t>Joseph</t>
  </si>
  <si>
    <t>Conor</t>
  </si>
  <si>
    <t>Kyle</t>
  </si>
  <si>
    <t>Walker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</si>
  <si>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</si>
  <si>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</si>
  <si>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</si>
  <si>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</si>
  <si>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</si>
  <si>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</si>
  <si>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</si>
  <si>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</si>
  <si>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</si>
  <si>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</si>
  <si>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</si>
  <si>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</si>
  <si>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</si>
  <si>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</si>
  <si>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</si>
  <si>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</si>
  <si>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</si>
  <si>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</si>
  <si>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</si>
  <si>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</si>
  <si>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Foden</t>
  </si>
  <si>
    <t>Hernandez</t>
  </si>
  <si>
    <t>Fernando</t>
  </si>
  <si>
    <t>Joshua</t>
  </si>
  <si>
    <t>de Gea</t>
  </si>
  <si>
    <t>MUN</t>
  </si>
  <si>
    <t>Paul</t>
  </si>
  <si>
    <t>Pogba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</si>
  <si>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</si>
  <si>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</si>
  <si>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</si>
  <si>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</si>
  <si>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</si>
  <si>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</si>
  <si>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</si>
  <si>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Rashford</t>
  </si>
  <si>
    <t>McTominay</t>
  </si>
  <si>
    <t>Eric</t>
  </si>
  <si>
    <t>Jadon</t>
  </si>
  <si>
    <t>Sancho</t>
  </si>
  <si>
    <t>Raphaël</t>
  </si>
  <si>
    <t>Varane</t>
  </si>
  <si>
    <t>Cristiano Ronaldo</t>
  </si>
  <si>
    <t>dos Santos Aveiro</t>
  </si>
  <si>
    <t>Ronaldo</t>
  </si>
  <si>
    <t>Willock</t>
  </si>
  <si>
    <t>NEW</t>
  </si>
  <si>
    <t>Matt</t>
  </si>
  <si>
    <t>Targett</t>
  </si>
  <si>
    <t>Chris</t>
  </si>
  <si>
    <t>Wood</t>
  </si>
  <si>
    <t>Saint-Maximin</t>
  </si>
  <si>
    <t>NOR</t>
  </si>
  <si>
    <t>Teemu</t>
  </si>
  <si>
    <t>Pukki</t>
  </si>
  <si>
    <t>Grant</t>
  </si>
  <si>
    <t>Hanley</t>
  </si>
  <si>
    <t>Max</t>
  </si>
  <si>
    <t>Sargent</t>
  </si>
  <si>
    <t>SOU</t>
  </si>
  <si>
    <t>Armstrong</t>
  </si>
  <si>
    <t>Ward-Prowse</t>
  </si>
  <si>
    <t>Walker-Peters</t>
  </si>
  <si>
    <t>Che</t>
  </si>
  <si>
    <t>Adams</t>
  </si>
  <si>
    <t>Moussa</t>
  </si>
  <si>
    <t>Romain</t>
  </si>
  <si>
    <t>Tino</t>
  </si>
  <si>
    <t>Livramento</t>
  </si>
  <si>
    <t>Armando</t>
  </si>
  <si>
    <t>Broja</t>
  </si>
  <si>
    <t>A.Armstrong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</si>
  <si>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</si>
  <si>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</si>
  <si>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</si>
  <si>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</si>
  <si>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</si>
  <si>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</si>
  <si>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</si>
  <si>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</si>
  <si>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</si>
  <si>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</si>
  <si>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</si>
  <si>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</si>
  <si>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</si>
  <si>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</si>
  <si>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Sissoko</t>
  </si>
  <si>
    <t>WAT</t>
  </si>
  <si>
    <t>Craig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</si>
  <si>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</si>
  <si>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</si>
  <si>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</si>
  <si>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</si>
  <si>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</si>
  <si>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</si>
  <si>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</si>
  <si>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</si>
  <si>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</si>
  <si>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</si>
  <si>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</si>
  <si>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</si>
  <si>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</si>
  <si>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</si>
  <si>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</si>
  <si>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</si>
  <si>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</si>
  <si>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</si>
  <si>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</si>
  <si>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</si>
  <si>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</si>
  <si>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</si>
  <si>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</si>
  <si>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</si>
  <si>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</si>
  <si>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</si>
  <si>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</si>
  <si>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</si>
  <si>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</si>
  <si>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</si>
  <si>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Rúben Diogo</t>
  </si>
  <si>
    <t>da Silva Neves</t>
  </si>
  <si>
    <t>Neves</t>
  </si>
  <si>
    <t>Nélson</t>
  </si>
  <si>
    <t>Cabral Semedo</t>
  </si>
  <si>
    <t>Semedo</t>
  </si>
  <si>
    <t>Kilman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</si>
  <si>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</si>
  <si>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</si>
  <si>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</si>
  <si>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</si>
  <si>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</si>
  <si>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</si>
  <si>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</si>
  <si>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</si>
  <si>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</si>
  <si>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DPPG</t>
  </si>
  <si>
    <t>Transfers</t>
  </si>
  <si>
    <t>Free</t>
  </si>
  <si>
    <t>FDDPG</t>
  </si>
  <si>
    <t>Diogo</t>
  </si>
  <si>
    <t>Jota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</si>
</sst>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93423-E78E-49FC-87E8-B411880E94D4}" name="Table1" displayName="Table1" ref="A1:R129" totalsRowShown="0">
  <autoFilter ref="A1:R129" xr:uid="{CD293423-E78E-49FC-87E8-B411880E94D4}">
    <filterColumn colId="17">
      <filters>
        <filter val="1"/>
      </filters>
    </filterColumn>
  </autoFilter>
  <sortState xmlns:xlrd2="http://schemas.microsoft.com/office/spreadsheetml/2017/richdata2" ref="A22:R126">
    <sortCondition descending="1" ref="P1:P129"/>
  </sortState>
  <tableColumns count="18">
    <tableColumn id="1" xr3:uid="{54E9C6EB-B5DF-4143-9F8A-A7CCD1F967B9}" name="First Name"/>
    <tableColumn id="2" xr3:uid="{BA388C15-3B80-4035-816F-0D26E9C06F09}" name="Surname"/>
    <tableColumn id="3" xr3:uid="{D91F58AA-6568-4F22-9869-65C6435BDD6A}" name="Web Name"/>
    <tableColumn id="4" xr3:uid="{BC5FDFD5-6F53-4117-8CEB-5195B6B05102}" name="Position"/>
    <tableColumn id="5" xr3:uid="{690ED22A-6E3F-412C-AA63-204394D0E3FD}" name="GKP"/>
    <tableColumn id="6" xr3:uid="{42AD7AC2-64DE-4CC9-8FCC-E2EB125D4EC4}" name="DEF"/>
    <tableColumn id="7" xr3:uid="{5C3F1D58-8A88-41AD-9E9D-CA6B33089A07}" name="MID"/>
    <tableColumn id="8" xr3:uid="{B4F650B5-FD7E-4281-A7BE-22F4E39C8A4A}" name="FWD"/>
    <tableColumn id="9" xr3:uid="{29FF34CD-6C9E-435F-996B-4111713BEC13}" name="Team"/>
    <tableColumn id="18" xr3:uid="{A16E1D7B-AAD9-4FBD-BFB3-2C6B08FA5D8D}" name="MCI" dataDxfId="0">
      <calculatedColumnFormula>IF(Table1[[#This Row],[Team]]="MCI",1,0)</calculatedColumnFormula>
    </tableColumn>
    <tableColumn id="17" xr3:uid="{DB8B4631-8B89-45B3-AC3A-9B82041AC3DF}" name="BUR" dataDxfId="1">
      <calculatedColumnFormula>IF(Table1[[#This Row],[Team]]="BUR",1,0)</calculatedColumnFormula>
    </tableColumn>
    <tableColumn id="10" xr3:uid="{A55703AE-9788-4D7E-BCB2-CE83583A8A7C}" name="Cost"/>
    <tableColumn id="11" xr3:uid="{8660CD1A-963C-42C0-8D0F-C6B2C4B7E62C}" name="ID"/>
    <tableColumn id="12" xr3:uid="{AE187D42-6866-4212-8F22-31467712B618}" name="ARIMA"/>
    <tableColumn id="13" xr3:uid="{C90878ED-CB81-410E-9537-D675ED412A3F}" name="LSTM"/>
    <tableColumn id="14" xr3:uid="{332E7963-8059-493B-A1EA-CF23B556A963}" name="PPG"/>
    <tableColumn id="15" xr3:uid="{8AC5C142-7197-4736-93B6-A3EBBA01ACA9}" name="PREV"/>
    <tableColumn id="16" xr3:uid="{3B8B00CD-595F-4D20-B183-34695BDC666D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selection activeCell="C34" sqref="C3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8" max="18" width="10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156</v>
      </c>
      <c r="K1" t="s">
        <v>74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22" hidden="1" x14ac:dyDescent="0.3">
      <c r="A2" t="s">
        <v>57</v>
      </c>
      <c r="B2" t="s">
        <v>216</v>
      </c>
      <c r="C2" t="s">
        <v>227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215</v>
      </c>
      <c r="J2">
        <f>IF(Table1[[#This Row],[Team]]="MCI",1,0)</f>
        <v>0</v>
      </c>
      <c r="K2">
        <f>IF(Table1[[#This Row],[Team]]="BUR",1,0)</f>
        <v>0</v>
      </c>
      <c r="L2">
        <v>5.7</v>
      </c>
      <c r="M2">
        <v>388</v>
      </c>
      <c r="N2">
        <v>-1.25</v>
      </c>
      <c r="O2">
        <v>5.0773031375836002</v>
      </c>
      <c r="P2">
        <v>1.94055691144459</v>
      </c>
      <c r="Q2">
        <v>0</v>
      </c>
      <c r="R2">
        <v>0</v>
      </c>
      <c r="T2" s="1" t="s">
        <v>289</v>
      </c>
      <c r="U2">
        <f>SUMPRODUCT(Table1[Selected],Table1[PPG])</f>
        <v>82.541894379178316</v>
      </c>
    </row>
    <row r="3" spans="1:22" hidden="1" x14ac:dyDescent="0.3">
      <c r="A3" t="s">
        <v>219</v>
      </c>
      <c r="B3" t="s">
        <v>220</v>
      </c>
      <c r="C3" t="s">
        <v>220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215</v>
      </c>
      <c r="J3">
        <f>IF(Table1[[#This Row],[Team]]="MCI",1,0)</f>
        <v>0</v>
      </c>
      <c r="K3">
        <f>IF(Table1[[#This Row],[Team]]="BUR",1,0)</f>
        <v>0</v>
      </c>
      <c r="L3">
        <v>6.9</v>
      </c>
      <c r="M3">
        <v>379</v>
      </c>
      <c r="N3">
        <v>3.1203672116483201</v>
      </c>
      <c r="O3">
        <v>4.2474689751742396</v>
      </c>
      <c r="P3">
        <v>3.2761700054706999</v>
      </c>
      <c r="Q3">
        <v>0</v>
      </c>
      <c r="R3">
        <v>0</v>
      </c>
      <c r="T3" s="1"/>
    </row>
    <row r="4" spans="1:22" hidden="1" x14ac:dyDescent="0.3">
      <c r="A4" t="s">
        <v>282</v>
      </c>
      <c r="B4" t="s">
        <v>283</v>
      </c>
      <c r="C4" t="s">
        <v>283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269</v>
      </c>
      <c r="J4">
        <f>IF(Table1[[#This Row],[Team]]="MCI",1,0)</f>
        <v>0</v>
      </c>
      <c r="K4">
        <f>IF(Table1[[#This Row],[Team]]="BUR",1,0)</f>
        <v>0</v>
      </c>
      <c r="L4">
        <v>4.4000000000000004</v>
      </c>
      <c r="M4">
        <v>489</v>
      </c>
      <c r="N4">
        <v>2.0357142857142798</v>
      </c>
      <c r="O4">
        <v>3.2587344279700901</v>
      </c>
      <c r="P4">
        <v>2.2368814850684999</v>
      </c>
      <c r="Q4">
        <v>0</v>
      </c>
      <c r="R4">
        <v>0</v>
      </c>
      <c r="T4" s="1" t="s">
        <v>290</v>
      </c>
      <c r="U4">
        <f>SUMPRODUCT(Table1[Selected],Table1[Cost])</f>
        <v>95.699999999999989</v>
      </c>
      <c r="V4">
        <v>98</v>
      </c>
    </row>
    <row r="5" spans="1:22" hidden="1" x14ac:dyDescent="0.3">
      <c r="A5" t="s">
        <v>117</v>
      </c>
      <c r="B5" t="s">
        <v>118</v>
      </c>
      <c r="C5" t="s">
        <v>117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112</v>
      </c>
      <c r="J5">
        <f>IF(Table1[[#This Row],[Team]]="MCI",1,0)</f>
        <v>0</v>
      </c>
      <c r="K5">
        <f>IF(Table1[[#This Row],[Team]]="BUR",1,0)</f>
        <v>0</v>
      </c>
      <c r="L5">
        <v>4.3</v>
      </c>
      <c r="M5">
        <v>179</v>
      </c>
      <c r="N5">
        <v>1.30754215786821</v>
      </c>
      <c r="O5">
        <v>2.85049281636041</v>
      </c>
      <c r="P5">
        <v>1.9174192424961001</v>
      </c>
      <c r="Q5">
        <v>0</v>
      </c>
      <c r="R5">
        <v>0</v>
      </c>
      <c r="T5" s="1"/>
    </row>
    <row r="6" spans="1:22" hidden="1" x14ac:dyDescent="0.3">
      <c r="A6" t="s">
        <v>108</v>
      </c>
      <c r="B6" t="s">
        <v>109</v>
      </c>
      <c r="C6" t="s">
        <v>109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93</v>
      </c>
      <c r="J6">
        <f>IF(Table1[[#This Row],[Team]]="MCI",1,0)</f>
        <v>0</v>
      </c>
      <c r="K6">
        <f>IF(Table1[[#This Row],[Team]]="BUR",1,0)</f>
        <v>0</v>
      </c>
      <c r="L6">
        <v>4.5</v>
      </c>
      <c r="M6">
        <v>167</v>
      </c>
      <c r="N6">
        <v>2.5818181818181798</v>
      </c>
      <c r="O6">
        <v>3.5890644059202499</v>
      </c>
      <c r="P6">
        <v>2.64387063428302</v>
      </c>
      <c r="Q6">
        <v>0</v>
      </c>
      <c r="R6">
        <v>0</v>
      </c>
      <c r="T6" s="1" t="s">
        <v>4</v>
      </c>
      <c r="U6">
        <f>SUMPRODUCT(Table1[Selected],Table1[GKP])</f>
        <v>2</v>
      </c>
      <c r="V6">
        <v>2</v>
      </c>
    </row>
    <row r="7" spans="1:22" hidden="1" x14ac:dyDescent="0.3">
      <c r="A7" t="s">
        <v>252</v>
      </c>
      <c r="B7" t="s">
        <v>86</v>
      </c>
      <c r="C7" t="s">
        <v>86</v>
      </c>
      <c r="D7" t="s">
        <v>7</v>
      </c>
      <c r="E7">
        <v>0</v>
      </c>
      <c r="F7">
        <v>0</v>
      </c>
      <c r="G7">
        <v>0</v>
      </c>
      <c r="H7">
        <v>1</v>
      </c>
      <c r="I7" t="s">
        <v>249</v>
      </c>
      <c r="J7">
        <f>IF(Table1[[#This Row],[Team]]="MCI",1,0)</f>
        <v>0</v>
      </c>
      <c r="K7">
        <f>IF(Table1[[#This Row],[Team]]="BUR",1,0)</f>
        <v>0</v>
      </c>
      <c r="L7">
        <v>7.7</v>
      </c>
      <c r="M7">
        <v>449</v>
      </c>
      <c r="N7">
        <v>2.7414786482294198</v>
      </c>
      <c r="O7">
        <v>3.6054366195656402</v>
      </c>
      <c r="P7">
        <v>3.3261102151444999</v>
      </c>
      <c r="Q7">
        <v>0</v>
      </c>
      <c r="R7">
        <v>0</v>
      </c>
      <c r="T7" s="1" t="s">
        <v>5</v>
      </c>
      <c r="U7">
        <f>SUMPRODUCT(Table1[Selected],Table1[DEF])</f>
        <v>5</v>
      </c>
      <c r="V7">
        <v>5</v>
      </c>
    </row>
    <row r="8" spans="1:22" hidden="1" x14ac:dyDescent="0.3">
      <c r="A8" t="s">
        <v>97</v>
      </c>
      <c r="B8" t="s">
        <v>98</v>
      </c>
      <c r="C8" t="s">
        <v>98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93</v>
      </c>
      <c r="J8">
        <f>IF(Table1[[#This Row],[Team]]="MCI",1,0)</f>
        <v>0</v>
      </c>
      <c r="K8">
        <f>IF(Table1[[#This Row],[Team]]="BUR",1,0)</f>
        <v>0</v>
      </c>
      <c r="L8">
        <v>5.8</v>
      </c>
      <c r="M8">
        <v>154</v>
      </c>
      <c r="N8">
        <v>2.58354577106167</v>
      </c>
      <c r="O8">
        <v>3.44605437314276</v>
      </c>
      <c r="P8">
        <v>2.5768225047008202</v>
      </c>
      <c r="Q8">
        <v>0</v>
      </c>
      <c r="R8">
        <v>0</v>
      </c>
      <c r="T8" s="1" t="s">
        <v>6</v>
      </c>
      <c r="U8">
        <f>SUMPRODUCT(Table1[Selected],Table1[MID])</f>
        <v>5</v>
      </c>
      <c r="V8">
        <v>5</v>
      </c>
    </row>
    <row r="9" spans="1:22" hidden="1" x14ac:dyDescent="0.3">
      <c r="A9" t="s">
        <v>90</v>
      </c>
      <c r="B9" t="s">
        <v>78</v>
      </c>
      <c r="C9" t="s">
        <v>78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128</v>
      </c>
      <c r="J9">
        <f>IF(Table1[[#This Row],[Team]]="MCI",1,0)</f>
        <v>0</v>
      </c>
      <c r="K9">
        <f>IF(Table1[[#This Row],[Team]]="BUR",1,0)</f>
        <v>0</v>
      </c>
      <c r="L9">
        <v>6.5</v>
      </c>
      <c r="M9">
        <v>213</v>
      </c>
      <c r="N9">
        <v>2.5523833999827499</v>
      </c>
      <c r="O9">
        <v>4.1474828819093501</v>
      </c>
      <c r="P9">
        <v>2.5483071314408798</v>
      </c>
      <c r="Q9">
        <v>0</v>
      </c>
      <c r="R9">
        <v>0</v>
      </c>
      <c r="T9" s="1" t="s">
        <v>7</v>
      </c>
      <c r="U9">
        <f>SUMPRODUCT(Table1[Selected],Table1[FWD])</f>
        <v>3</v>
      </c>
      <c r="V9">
        <v>3</v>
      </c>
    </row>
    <row r="10" spans="1:22" hidden="1" x14ac:dyDescent="0.3">
      <c r="A10" t="s">
        <v>256</v>
      </c>
      <c r="B10" t="s">
        <v>257</v>
      </c>
      <c r="C10" t="s">
        <v>257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249</v>
      </c>
      <c r="J10">
        <f>IF(Table1[[#This Row],[Team]]="MCI",1,0)</f>
        <v>0</v>
      </c>
      <c r="K10">
        <f>IF(Table1[[#This Row],[Team]]="BUR",1,0)</f>
        <v>0</v>
      </c>
      <c r="L10">
        <v>5.9</v>
      </c>
      <c r="M10">
        <v>454</v>
      </c>
      <c r="N10">
        <v>2.5192852221109301</v>
      </c>
      <c r="O10">
        <v>3.71541639294826</v>
      </c>
      <c r="P10">
        <v>3.2435509297678502</v>
      </c>
      <c r="Q10">
        <v>0</v>
      </c>
      <c r="R10">
        <v>0</v>
      </c>
      <c r="T10" s="1"/>
    </row>
    <row r="11" spans="1:22" hidden="1" x14ac:dyDescent="0.3">
      <c r="A11" t="s">
        <v>42</v>
      </c>
      <c r="B11" t="s">
        <v>94</v>
      </c>
      <c r="C11" t="s">
        <v>94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93</v>
      </c>
      <c r="J11">
        <f>IF(Table1[[#This Row],[Team]]="MCI",1,0)</f>
        <v>0</v>
      </c>
      <c r="K11">
        <f>IF(Table1[[#This Row],[Team]]="BUR",1,0)</f>
        <v>0</v>
      </c>
      <c r="L11">
        <v>6.1</v>
      </c>
      <c r="M11">
        <v>150</v>
      </c>
      <c r="N11">
        <v>1.32771783240981</v>
      </c>
      <c r="O11">
        <v>3.43352442038459</v>
      </c>
      <c r="P11">
        <v>2.1110791653143699</v>
      </c>
      <c r="Q11">
        <v>0</v>
      </c>
      <c r="R11">
        <v>0</v>
      </c>
      <c r="T11" s="1" t="s">
        <v>4</v>
      </c>
      <c r="U11" cm="1">
        <f t="array" ref="U11">((SUMPRODUCT(Table1[PREV],Table1[PPG],Table1[Selected],Table1[GKP])-SUMPRODUCT(Table1[PREV],Table1[PPG],Table1[GKP]))+SUMPRODUCT(-- (Table1[PREV] = 0), Table1[Selected],Table1[GKP],Table1[PPG]))</f>
        <v>0</v>
      </c>
    </row>
    <row r="12" spans="1:22" hidden="1" x14ac:dyDescent="0.3">
      <c r="A12" t="s">
        <v>61</v>
      </c>
      <c r="B12" t="s">
        <v>62</v>
      </c>
      <c r="C12" t="s">
        <v>62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58</v>
      </c>
      <c r="J12">
        <f>IF(Table1[[#This Row],[Team]]="MCI",1,0)</f>
        <v>0</v>
      </c>
      <c r="K12">
        <f>IF(Table1[[#This Row],[Team]]="BUR",1,0)</f>
        <v>0</v>
      </c>
      <c r="L12">
        <v>6.6</v>
      </c>
      <c r="M12">
        <v>83</v>
      </c>
      <c r="N12">
        <v>3.2040816325903099</v>
      </c>
      <c r="O12">
        <v>4.2271306286759298</v>
      </c>
      <c r="P12">
        <v>3.3396912235476202</v>
      </c>
      <c r="Q12">
        <v>1</v>
      </c>
      <c r="R12">
        <v>0</v>
      </c>
      <c r="T12" s="1" t="s">
        <v>5</v>
      </c>
      <c r="U12" cm="1">
        <f t="array" ref="U12">((SUMPRODUCT(Table1[PREV],Table1[PPG],Table1[Selected],Table1[DEF])-SUMPRODUCT(Table1[PREV],Table1[PPG],Table1[DEF]))+SUMPRODUCT(-- (Table1[PREV] = 0), Table1[Selected],Table1[DEF],Table1[PPG]))</f>
        <v>14.392871962988108</v>
      </c>
    </row>
    <row r="13" spans="1:22" hidden="1" x14ac:dyDescent="0.3">
      <c r="A13" t="s">
        <v>258</v>
      </c>
      <c r="B13" t="s">
        <v>259</v>
      </c>
      <c r="C13" t="s">
        <v>259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249</v>
      </c>
      <c r="J13">
        <f>IF(Table1[[#This Row],[Team]]="MCI",1,0)</f>
        <v>0</v>
      </c>
      <c r="K13">
        <f>IF(Table1[[#This Row],[Team]]="BUR",1,0)</f>
        <v>0</v>
      </c>
      <c r="L13">
        <v>7.1</v>
      </c>
      <c r="M13">
        <v>455</v>
      </c>
      <c r="N13">
        <v>2.52028202953763</v>
      </c>
      <c r="O13">
        <v>5.1062013426164903</v>
      </c>
      <c r="P13">
        <v>3.89085432033293</v>
      </c>
      <c r="Q13">
        <v>0</v>
      </c>
      <c r="R13">
        <v>0</v>
      </c>
      <c r="T13" s="1" t="s">
        <v>6</v>
      </c>
      <c r="U13" cm="1">
        <f t="array" ref="U13">((SUMPRODUCT(Table1[PREV],Table1[PPG],Table1[Selected],Table1[MID])-SUMPRODUCT(Table1[PREV],Table1[PPG],Table1[MID]))+SUMPRODUCT(-- (Table1[PREV] = 0), Table1[Selected],Table1[MID],Table1[PPG]))</f>
        <v>12.7756612015384</v>
      </c>
    </row>
    <row r="14" spans="1:22" hidden="1" x14ac:dyDescent="0.3">
      <c r="A14" t="s">
        <v>225</v>
      </c>
      <c r="B14" t="s">
        <v>226</v>
      </c>
      <c r="C14" t="s">
        <v>226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215</v>
      </c>
      <c r="J14">
        <f>IF(Table1[[#This Row],[Team]]="MCI",1,0)</f>
        <v>0</v>
      </c>
      <c r="K14">
        <f>IF(Table1[[#This Row],[Team]]="BUR",1,0)</f>
        <v>0</v>
      </c>
      <c r="L14">
        <v>5.4</v>
      </c>
      <c r="M14">
        <v>386</v>
      </c>
      <c r="N14">
        <v>1.97094839138399</v>
      </c>
      <c r="O14">
        <v>4.6995374229599198</v>
      </c>
      <c r="P14">
        <v>3.0371038382122602</v>
      </c>
      <c r="Q14">
        <v>0</v>
      </c>
      <c r="R14">
        <v>0</v>
      </c>
      <c r="T14" s="1" t="s">
        <v>7</v>
      </c>
      <c r="U14" cm="1">
        <f t="array" ref="U14">((SUMPRODUCT(Table1[PREV],Table1[PPG],Table1[Selected],Table1[FWD])-SUMPRODUCT(Table1[PREV],Table1[PPG],Table1[FWD]))+SUMPRODUCT(-- (Table1[PREV] = 0), Table1[Selected],Table1[FWD],Table1[PPG]))</f>
        <v>3.8621488945302502</v>
      </c>
    </row>
    <row r="15" spans="1:22" hidden="1" x14ac:dyDescent="0.3">
      <c r="A15" t="s">
        <v>19</v>
      </c>
      <c r="B15" t="s">
        <v>27</v>
      </c>
      <c r="C15" t="s">
        <v>28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18</v>
      </c>
      <c r="J15">
        <f>IF(Table1[[#This Row],[Team]]="MCI",1,0)</f>
        <v>0</v>
      </c>
      <c r="K15">
        <f>IF(Table1[[#This Row],[Team]]="BUR",1,0)</f>
        <v>0</v>
      </c>
      <c r="L15">
        <v>6.2</v>
      </c>
      <c r="M15">
        <v>34</v>
      </c>
      <c r="N15">
        <v>2.7916666639978001</v>
      </c>
      <c r="O15">
        <v>6.3786181571637997</v>
      </c>
      <c r="P15">
        <v>3.6233836926132499</v>
      </c>
      <c r="Q15">
        <v>0</v>
      </c>
      <c r="R15">
        <v>0</v>
      </c>
      <c r="T15" s="1"/>
    </row>
    <row r="16" spans="1:22" hidden="1" x14ac:dyDescent="0.3">
      <c r="A16" t="s">
        <v>164</v>
      </c>
      <c r="B16" t="s">
        <v>165</v>
      </c>
      <c r="C16" t="s">
        <v>165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156</v>
      </c>
      <c r="J16">
        <f>IF(Table1[[#This Row],[Team]]="MCI",1,0)</f>
        <v>1</v>
      </c>
      <c r="K16">
        <f>IF(Table1[[#This Row],[Team]]="BUR",1,0)</f>
        <v>0</v>
      </c>
      <c r="L16">
        <v>7.1</v>
      </c>
      <c r="M16">
        <v>284</v>
      </c>
      <c r="N16">
        <v>3.1076179145242802</v>
      </c>
      <c r="O16">
        <v>4.2206161230752803</v>
      </c>
      <c r="P16">
        <v>4.7521156402393698</v>
      </c>
      <c r="Q16">
        <v>0</v>
      </c>
      <c r="R16">
        <v>0</v>
      </c>
      <c r="T16" s="1" t="s">
        <v>291</v>
      </c>
      <c r="U16">
        <f>SUM(U11:U14)</f>
        <v>31.030682059056758</v>
      </c>
    </row>
    <row r="17" spans="1:22" hidden="1" x14ac:dyDescent="0.3">
      <c r="A17" t="s">
        <v>47</v>
      </c>
      <c r="B17" t="s">
        <v>48</v>
      </c>
      <c r="C17" t="s">
        <v>48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41</v>
      </c>
      <c r="J17">
        <f>IF(Table1[[#This Row],[Team]]="MCI",1,0)</f>
        <v>0</v>
      </c>
      <c r="K17">
        <f>IF(Table1[[#This Row],[Team]]="BUR",1,0)</f>
        <v>0</v>
      </c>
      <c r="L17">
        <v>5.5</v>
      </c>
      <c r="M17">
        <v>54</v>
      </c>
      <c r="N17">
        <v>2.8481591418243002</v>
      </c>
      <c r="O17">
        <v>5.5715802672055004</v>
      </c>
      <c r="P17">
        <v>2.0764252259062799</v>
      </c>
      <c r="Q17">
        <v>0</v>
      </c>
      <c r="R17">
        <v>0</v>
      </c>
      <c r="T17" s="1" t="s">
        <v>292</v>
      </c>
      <c r="U17" cm="1">
        <f t="array" ref="U17">SUMPRODUCT(Table1[Selected], -- (Table1[PREV] = 0))</f>
        <v>8</v>
      </c>
    </row>
    <row r="18" spans="1:22" hidden="1" x14ac:dyDescent="0.3">
      <c r="A18" t="s">
        <v>29</v>
      </c>
      <c r="B18" t="s">
        <v>30</v>
      </c>
      <c r="C18" t="s">
        <v>30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18</v>
      </c>
      <c r="J18">
        <f>IF(Table1[[#This Row],[Team]]="MCI",1,0)</f>
        <v>0</v>
      </c>
      <c r="K18">
        <f>IF(Table1[[#This Row],[Team]]="BUR",1,0)</f>
        <v>0</v>
      </c>
      <c r="L18">
        <v>5.0999999999999996</v>
      </c>
      <c r="M18">
        <v>35</v>
      </c>
      <c r="N18">
        <v>2.7758620737302699</v>
      </c>
      <c r="O18">
        <v>3.4296420989585199</v>
      </c>
      <c r="P18">
        <v>2.3824071401359901</v>
      </c>
      <c r="Q18">
        <v>0</v>
      </c>
      <c r="R18">
        <v>0</v>
      </c>
      <c r="T18" s="1" t="s">
        <v>293</v>
      </c>
      <c r="U18">
        <v>1</v>
      </c>
    </row>
    <row r="19" spans="1:22" hidden="1" x14ac:dyDescent="0.3">
      <c r="A19" t="s">
        <v>153</v>
      </c>
      <c r="B19" t="s">
        <v>270</v>
      </c>
      <c r="C19" t="s">
        <v>270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269</v>
      </c>
      <c r="J19">
        <f>IF(Table1[[#This Row],[Team]]="MCI",1,0)</f>
        <v>0</v>
      </c>
      <c r="K19">
        <f>IF(Table1[[#This Row],[Team]]="BUR",1,0)</f>
        <v>0</v>
      </c>
      <c r="L19">
        <v>4.7</v>
      </c>
      <c r="M19">
        <v>473</v>
      </c>
      <c r="N19">
        <v>3.2448979522953998</v>
      </c>
      <c r="O19">
        <v>4.3701200276589001</v>
      </c>
      <c r="P19">
        <v>3.2551810575814599</v>
      </c>
      <c r="Q19">
        <v>0</v>
      </c>
      <c r="R19">
        <v>0</v>
      </c>
      <c r="T19" s="1"/>
    </row>
    <row r="20" spans="1:22" hidden="1" x14ac:dyDescent="0.3">
      <c r="A20" t="s">
        <v>113</v>
      </c>
      <c r="B20" t="s">
        <v>114</v>
      </c>
      <c r="C20" t="s">
        <v>114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112</v>
      </c>
      <c r="J20">
        <f>IF(Table1[[#This Row],[Team]]="MCI",1,0)</f>
        <v>0</v>
      </c>
      <c r="K20">
        <f>IF(Table1[[#This Row],[Team]]="BUR",1,0)</f>
        <v>0</v>
      </c>
      <c r="L20">
        <v>4.9000000000000004</v>
      </c>
      <c r="M20">
        <v>176</v>
      </c>
      <c r="N20">
        <v>1.7624425208348899</v>
      </c>
      <c r="O20">
        <v>3.50365268638491</v>
      </c>
      <c r="P20">
        <v>2.4134181299481599</v>
      </c>
      <c r="Q20">
        <v>0</v>
      </c>
      <c r="R20">
        <v>0</v>
      </c>
      <c r="T20" s="1" t="s">
        <v>294</v>
      </c>
      <c r="U20">
        <f>U16-(U17-U18)*4</f>
        <v>3.0306820590567582</v>
      </c>
    </row>
    <row r="21" spans="1:22" hidden="1" x14ac:dyDescent="0.3">
      <c r="A21" t="s">
        <v>254</v>
      </c>
      <c r="B21" t="s">
        <v>255</v>
      </c>
      <c r="C21" t="s">
        <v>255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249</v>
      </c>
      <c r="J21">
        <f>IF(Table1[[#This Row],[Team]]="MCI",1,0)</f>
        <v>0</v>
      </c>
      <c r="K21">
        <f>IF(Table1[[#This Row],[Team]]="BUR",1,0)</f>
        <v>0</v>
      </c>
      <c r="L21">
        <v>4.8</v>
      </c>
      <c r="M21">
        <v>453</v>
      </c>
      <c r="N21">
        <v>2.9133543085952498</v>
      </c>
      <c r="O21">
        <v>3.6669228709107902</v>
      </c>
      <c r="P21">
        <v>3.4581224192500399</v>
      </c>
      <c r="Q21">
        <v>0</v>
      </c>
      <c r="R21">
        <v>0</v>
      </c>
    </row>
    <row r="22" spans="1:22" x14ac:dyDescent="0.3">
      <c r="A22" t="s">
        <v>166</v>
      </c>
      <c r="B22" t="s">
        <v>167</v>
      </c>
      <c r="C22" t="s">
        <v>166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156</v>
      </c>
      <c r="J22">
        <f>IF(Table1[[#This Row],[Team]]="MCI",1,0)</f>
        <v>1</v>
      </c>
      <c r="K22">
        <f>IF(Table1[[#This Row],[Team]]="BUR",1,0)</f>
        <v>0</v>
      </c>
      <c r="L22">
        <v>6.1</v>
      </c>
      <c r="M22">
        <v>285</v>
      </c>
      <c r="N22">
        <v>10.760416670629301</v>
      </c>
      <c r="O22">
        <v>4.8965217362318603</v>
      </c>
      <c r="P22">
        <v>8.7390992216499406</v>
      </c>
      <c r="Q22">
        <v>1</v>
      </c>
      <c r="R22">
        <v>1</v>
      </c>
      <c r="T22" t="s">
        <v>74</v>
      </c>
      <c r="U22">
        <f>SUMPRODUCT(Table1[Selected],Table1[BUR])</f>
        <v>3</v>
      </c>
      <c r="V22">
        <v>3</v>
      </c>
    </row>
    <row r="23" spans="1:22" hidden="1" x14ac:dyDescent="0.3">
      <c r="A23" t="s">
        <v>148</v>
      </c>
      <c r="B23" t="s">
        <v>149</v>
      </c>
      <c r="C23" t="s">
        <v>149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147</v>
      </c>
      <c r="J23">
        <f>IF(Table1[[#This Row],[Team]]="MCI",1,0)</f>
        <v>0</v>
      </c>
      <c r="K23">
        <f>IF(Table1[[#This Row],[Team]]="BUR",1,0)</f>
        <v>0</v>
      </c>
      <c r="L23">
        <v>7.2</v>
      </c>
      <c r="M23">
        <v>373</v>
      </c>
      <c r="N23">
        <v>0</v>
      </c>
      <c r="O23">
        <v>0</v>
      </c>
      <c r="P23">
        <v>0</v>
      </c>
      <c r="Q23">
        <v>1</v>
      </c>
      <c r="R23">
        <v>0</v>
      </c>
      <c r="T23" t="s">
        <v>156</v>
      </c>
      <c r="U23">
        <f>SUMPRODUCT(Table1[Selected],Table1[MCI])</f>
        <v>3</v>
      </c>
      <c r="V23">
        <v>3</v>
      </c>
    </row>
    <row r="24" spans="1:22" hidden="1" x14ac:dyDescent="0.3">
      <c r="A24" t="s">
        <v>134</v>
      </c>
      <c r="B24" t="s">
        <v>135</v>
      </c>
      <c r="C24" t="s">
        <v>135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128</v>
      </c>
      <c r="J24">
        <f>IF(Table1[[#This Row],[Team]]="MCI",1,0)</f>
        <v>0</v>
      </c>
      <c r="K24">
        <f>IF(Table1[[#This Row],[Team]]="BUR",1,0)</f>
        <v>0</v>
      </c>
      <c r="L24">
        <v>7.2</v>
      </c>
      <c r="M24">
        <v>217</v>
      </c>
      <c r="N24">
        <v>1.7509750327050499</v>
      </c>
      <c r="O24">
        <v>6.2852480590570501</v>
      </c>
      <c r="P24">
        <v>3.2061654530114998</v>
      </c>
      <c r="Q24">
        <v>1</v>
      </c>
      <c r="R24">
        <v>0</v>
      </c>
    </row>
    <row r="25" spans="1:22" hidden="1" x14ac:dyDescent="0.3">
      <c r="A25" t="s">
        <v>244</v>
      </c>
      <c r="B25" t="s">
        <v>253</v>
      </c>
      <c r="C25" t="s">
        <v>253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249</v>
      </c>
      <c r="J25">
        <f>IF(Table1[[#This Row],[Team]]="MCI",1,0)</f>
        <v>0</v>
      </c>
      <c r="K25">
        <f>IF(Table1[[#This Row],[Team]]="BUR",1,0)</f>
        <v>0</v>
      </c>
      <c r="L25">
        <v>4.9000000000000004</v>
      </c>
      <c r="M25">
        <v>450</v>
      </c>
      <c r="N25">
        <v>4.3102879588942198</v>
      </c>
      <c r="O25">
        <v>3.5576907944272702</v>
      </c>
      <c r="P25">
        <v>4.2478980257257701</v>
      </c>
      <c r="Q25">
        <v>0</v>
      </c>
      <c r="R25">
        <v>0</v>
      </c>
    </row>
    <row r="26" spans="1:22" hidden="1" x14ac:dyDescent="0.3">
      <c r="A26" t="s">
        <v>150</v>
      </c>
      <c r="B26" t="s">
        <v>151</v>
      </c>
      <c r="C26" t="s">
        <v>151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147</v>
      </c>
      <c r="J26">
        <f>IF(Table1[[#This Row],[Team]]="MCI",1,0)</f>
        <v>0</v>
      </c>
      <c r="K26">
        <f>IF(Table1[[#This Row],[Team]]="BUR",1,0)</f>
        <v>0</v>
      </c>
      <c r="L26">
        <v>8.5</v>
      </c>
      <c r="M26">
        <v>376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22" hidden="1" x14ac:dyDescent="0.3">
      <c r="A27" t="s">
        <v>77</v>
      </c>
      <c r="B27" t="s">
        <v>159</v>
      </c>
      <c r="C27" t="s">
        <v>159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156</v>
      </c>
      <c r="J27">
        <f>IF(Table1[[#This Row],[Team]]="MCI",1,0)</f>
        <v>1</v>
      </c>
      <c r="K27">
        <f>IF(Table1[[#This Row],[Team]]="BUR",1,0)</f>
        <v>0</v>
      </c>
      <c r="L27">
        <v>12</v>
      </c>
      <c r="M27">
        <v>280</v>
      </c>
      <c r="N27">
        <v>4.5546885509131201</v>
      </c>
      <c r="O27">
        <v>4.7082646197146403</v>
      </c>
      <c r="P27">
        <v>5.7917167521901796</v>
      </c>
      <c r="Q27">
        <v>0</v>
      </c>
      <c r="R27">
        <v>0</v>
      </c>
    </row>
    <row r="28" spans="1:22" hidden="1" x14ac:dyDescent="0.3">
      <c r="A28" t="s">
        <v>44</v>
      </c>
      <c r="B28" t="s">
        <v>180</v>
      </c>
      <c r="C28" t="s">
        <v>180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181</v>
      </c>
      <c r="J28">
        <f>IF(Table1[[#This Row],[Team]]="MCI",1,0)</f>
        <v>0</v>
      </c>
      <c r="K28">
        <f>IF(Table1[[#This Row],[Team]]="BUR",1,0)</f>
        <v>0</v>
      </c>
      <c r="L28">
        <v>5.3</v>
      </c>
      <c r="M28">
        <v>305</v>
      </c>
      <c r="N28">
        <v>3.3511328529834898</v>
      </c>
      <c r="O28">
        <v>4.3412508475441598</v>
      </c>
      <c r="P28">
        <v>3.1870324734000901</v>
      </c>
      <c r="Q28">
        <v>0</v>
      </c>
      <c r="R28">
        <v>0</v>
      </c>
    </row>
    <row r="29" spans="1:22" hidden="1" x14ac:dyDescent="0.3">
      <c r="A29" t="s">
        <v>16</v>
      </c>
      <c r="B29" t="s">
        <v>79</v>
      </c>
      <c r="C29" t="s">
        <v>79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74</v>
      </c>
      <c r="J29">
        <f>IF(Table1[[#This Row],[Team]]="MCI",1,0)</f>
        <v>0</v>
      </c>
      <c r="K29">
        <f>IF(Table1[[#This Row],[Team]]="BUR",1,0)</f>
        <v>1</v>
      </c>
      <c r="L29">
        <v>4.8</v>
      </c>
      <c r="M29">
        <v>106</v>
      </c>
      <c r="N29">
        <v>5.6559139759996997</v>
      </c>
      <c r="O29">
        <v>7.8463024463570799</v>
      </c>
      <c r="P29">
        <v>6.3343986831732098</v>
      </c>
      <c r="Q29">
        <v>0</v>
      </c>
      <c r="R29">
        <v>0</v>
      </c>
    </row>
    <row r="30" spans="1:22" hidden="1" x14ac:dyDescent="0.3">
      <c r="A30" t="s">
        <v>82</v>
      </c>
      <c r="B30" t="s">
        <v>83</v>
      </c>
      <c r="C30" t="s">
        <v>83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74</v>
      </c>
      <c r="J30">
        <f>IF(Table1[[#This Row],[Team]]="MCI",1,0)</f>
        <v>0</v>
      </c>
      <c r="K30">
        <f>IF(Table1[[#This Row],[Team]]="BUR",1,0)</f>
        <v>1</v>
      </c>
      <c r="L30">
        <v>5.4</v>
      </c>
      <c r="M30">
        <v>109</v>
      </c>
      <c r="N30">
        <v>7.9784946298175701</v>
      </c>
      <c r="O30">
        <v>9.1718135445222195</v>
      </c>
      <c r="P30">
        <v>7.9283350392309204</v>
      </c>
      <c r="Q30">
        <v>0</v>
      </c>
      <c r="R30">
        <v>0</v>
      </c>
    </row>
    <row r="31" spans="1:22" hidden="1" x14ac:dyDescent="0.3">
      <c r="A31" t="s">
        <v>193</v>
      </c>
      <c r="B31" t="s">
        <v>234</v>
      </c>
      <c r="C31" t="s">
        <v>234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230</v>
      </c>
      <c r="J31">
        <f>IF(Table1[[#This Row],[Team]]="MCI",1,0)</f>
        <v>0</v>
      </c>
      <c r="K31">
        <f>IF(Table1[[#This Row],[Team]]="BUR",1,0)</f>
        <v>0</v>
      </c>
      <c r="L31">
        <v>4.5999999999999996</v>
      </c>
      <c r="M31">
        <v>398</v>
      </c>
      <c r="N31">
        <v>1.54564613374424</v>
      </c>
      <c r="O31">
        <v>3.6688624655731799</v>
      </c>
      <c r="P31">
        <v>2.7313967729265798</v>
      </c>
      <c r="Q31">
        <v>0</v>
      </c>
      <c r="R31">
        <v>0</v>
      </c>
    </row>
    <row r="32" spans="1:22" hidden="1" x14ac:dyDescent="0.3">
      <c r="A32" t="s">
        <v>31</v>
      </c>
      <c r="B32" t="s">
        <v>32</v>
      </c>
      <c r="C32" t="s">
        <v>31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18</v>
      </c>
      <c r="J32">
        <f>IF(Table1[[#This Row],[Team]]="MCI",1,0)</f>
        <v>0</v>
      </c>
      <c r="K32">
        <f>IF(Table1[[#This Row],[Team]]="BUR",1,0)</f>
        <v>0</v>
      </c>
      <c r="L32">
        <v>4.4000000000000004</v>
      </c>
      <c r="M32">
        <v>36</v>
      </c>
      <c r="N32">
        <v>2.03410744744872</v>
      </c>
      <c r="O32">
        <v>3.5518243681883401</v>
      </c>
      <c r="P32">
        <v>2.1809694056073599</v>
      </c>
      <c r="Q32">
        <v>0</v>
      </c>
      <c r="R32">
        <v>0</v>
      </c>
    </row>
    <row r="33" spans="1:18" hidden="1" x14ac:dyDescent="0.3">
      <c r="A33" t="s">
        <v>59</v>
      </c>
      <c r="B33" t="s">
        <v>60</v>
      </c>
      <c r="C33" t="s">
        <v>60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58</v>
      </c>
      <c r="J33">
        <f>IF(Table1[[#This Row],[Team]]="MCI",1,0)</f>
        <v>0</v>
      </c>
      <c r="K33">
        <f>IF(Table1[[#This Row],[Team]]="BUR",1,0)</f>
        <v>0</v>
      </c>
      <c r="L33">
        <v>4.0999999999999996</v>
      </c>
      <c r="M33">
        <v>79</v>
      </c>
      <c r="N33">
        <v>0.73479970585663201</v>
      </c>
      <c r="O33">
        <v>2.6602112928557702</v>
      </c>
      <c r="P33">
        <v>1.63315822921025</v>
      </c>
      <c r="Q33">
        <v>0</v>
      </c>
      <c r="R33">
        <v>0</v>
      </c>
    </row>
    <row r="34" spans="1:18" x14ac:dyDescent="0.3">
      <c r="A34" t="s">
        <v>72</v>
      </c>
      <c r="B34" t="s">
        <v>73</v>
      </c>
      <c r="C34" t="s">
        <v>73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74</v>
      </c>
      <c r="J34">
        <f>IF(Table1[[#This Row],[Team]]="MCI",1,0)</f>
        <v>0</v>
      </c>
      <c r="K34">
        <f>IF(Table1[[#This Row],[Team]]="BUR",1,0)</f>
        <v>1</v>
      </c>
      <c r="L34">
        <v>4.9000000000000004</v>
      </c>
      <c r="M34">
        <v>98</v>
      </c>
      <c r="N34">
        <v>6.3870967741139602</v>
      </c>
      <c r="O34">
        <v>8.3955739763572108</v>
      </c>
      <c r="P34">
        <v>6.9062890379022797</v>
      </c>
      <c r="Q34">
        <v>0</v>
      </c>
      <c r="R34">
        <v>1</v>
      </c>
    </row>
    <row r="35" spans="1:18" x14ac:dyDescent="0.3">
      <c r="A35" t="s">
        <v>84</v>
      </c>
      <c r="B35" t="s">
        <v>85</v>
      </c>
      <c r="C35" t="s">
        <v>85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74</v>
      </c>
      <c r="J35">
        <f>IF(Table1[[#This Row],[Team]]="MCI",1,0)</f>
        <v>0</v>
      </c>
      <c r="K35">
        <f>IF(Table1[[#This Row],[Team]]="BUR",1,0)</f>
        <v>1</v>
      </c>
      <c r="L35">
        <v>5.7</v>
      </c>
      <c r="M35">
        <v>112</v>
      </c>
      <c r="N35">
        <v>5.8924731214704602</v>
      </c>
      <c r="O35">
        <v>8.14601771594557</v>
      </c>
      <c r="P35">
        <v>6.5842218585471501</v>
      </c>
      <c r="Q35">
        <v>0</v>
      </c>
      <c r="R35">
        <v>1</v>
      </c>
    </row>
    <row r="36" spans="1:18" hidden="1" x14ac:dyDescent="0.3">
      <c r="A36" t="s">
        <v>250</v>
      </c>
      <c r="B36" t="s">
        <v>251</v>
      </c>
      <c r="C36" t="s">
        <v>251</v>
      </c>
      <c r="D36" t="s">
        <v>4</v>
      </c>
      <c r="E36">
        <v>1</v>
      </c>
      <c r="F36">
        <v>0</v>
      </c>
      <c r="G36">
        <v>0</v>
      </c>
      <c r="H36">
        <v>0</v>
      </c>
      <c r="I36" t="s">
        <v>249</v>
      </c>
      <c r="J36">
        <f>IF(Table1[[#This Row],[Team]]="MCI",1,0)</f>
        <v>0</v>
      </c>
      <c r="K36">
        <f>IF(Table1[[#This Row],[Team]]="BUR",1,0)</f>
        <v>0</v>
      </c>
      <c r="L36">
        <v>5</v>
      </c>
      <c r="M36">
        <v>446</v>
      </c>
      <c r="N36">
        <v>2.92242525293147</v>
      </c>
      <c r="O36">
        <v>3.3379708550463398</v>
      </c>
      <c r="P36">
        <v>3.31062063059675</v>
      </c>
      <c r="Q36">
        <v>0</v>
      </c>
      <c r="R36">
        <v>0</v>
      </c>
    </row>
    <row r="37" spans="1:18" hidden="1" x14ac:dyDescent="0.3">
      <c r="A37" t="s">
        <v>188</v>
      </c>
      <c r="B37" t="s">
        <v>189</v>
      </c>
      <c r="C37" t="s">
        <v>190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181</v>
      </c>
      <c r="J37">
        <f>IF(Table1[[#This Row],[Team]]="MCI",1,0)</f>
        <v>0</v>
      </c>
      <c r="K37">
        <f>IF(Table1[[#This Row],[Team]]="BUR",1,0)</f>
        <v>0</v>
      </c>
      <c r="L37">
        <v>11.7</v>
      </c>
      <c r="M37">
        <v>311</v>
      </c>
      <c r="N37">
        <v>6.6947595602235204</v>
      </c>
      <c r="O37">
        <v>6.3354906890754696</v>
      </c>
      <c r="P37">
        <v>5.3443579857365897</v>
      </c>
      <c r="Q37">
        <v>0</v>
      </c>
      <c r="R37">
        <v>0</v>
      </c>
    </row>
    <row r="38" spans="1:18" hidden="1" x14ac:dyDescent="0.3">
      <c r="A38" t="s">
        <v>75</v>
      </c>
      <c r="B38" t="s">
        <v>176</v>
      </c>
      <c r="C38" t="s">
        <v>176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156</v>
      </c>
      <c r="J38">
        <f>IF(Table1[[#This Row],[Team]]="MCI",1,0)</f>
        <v>1</v>
      </c>
      <c r="K38">
        <f>IF(Table1[[#This Row],[Team]]="BUR",1,0)</f>
        <v>0</v>
      </c>
      <c r="L38">
        <v>7.9</v>
      </c>
      <c r="M38">
        <v>292</v>
      </c>
      <c r="N38">
        <v>2.7954708532264201</v>
      </c>
      <c r="O38">
        <v>3.5174230444990102</v>
      </c>
      <c r="P38">
        <v>4.0530713517435997</v>
      </c>
      <c r="Q38">
        <v>0</v>
      </c>
      <c r="R38">
        <v>0</v>
      </c>
    </row>
    <row r="39" spans="1:18" hidden="1" x14ac:dyDescent="0.3">
      <c r="A39" t="s">
        <v>264</v>
      </c>
      <c r="B39" t="s">
        <v>265</v>
      </c>
      <c r="C39" t="s">
        <v>265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249</v>
      </c>
      <c r="J39">
        <f>IF(Table1[[#This Row],[Team]]="MCI",1,0)</f>
        <v>0</v>
      </c>
      <c r="K39">
        <f>IF(Table1[[#This Row],[Team]]="BUR",1,0)</f>
        <v>0</v>
      </c>
      <c r="L39">
        <v>6</v>
      </c>
      <c r="M39">
        <v>458</v>
      </c>
      <c r="N39">
        <v>2.9940353793369199</v>
      </c>
      <c r="O39">
        <v>3.9028304174029098</v>
      </c>
      <c r="P39">
        <v>3.6163651783064199</v>
      </c>
      <c r="Q39">
        <v>0</v>
      </c>
      <c r="R39">
        <v>0</v>
      </c>
    </row>
    <row r="40" spans="1:18" hidden="1" x14ac:dyDescent="0.3">
      <c r="A40" t="s">
        <v>185</v>
      </c>
      <c r="B40" t="s">
        <v>186</v>
      </c>
      <c r="C40" t="s">
        <v>187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181</v>
      </c>
      <c r="J40">
        <f>IF(Table1[[#This Row],[Team]]="MCI",1,0)</f>
        <v>0</v>
      </c>
      <c r="K40">
        <f>IF(Table1[[#This Row],[Team]]="BUR",1,0)</f>
        <v>0</v>
      </c>
      <c r="L40">
        <v>4.9000000000000004</v>
      </c>
      <c r="M40">
        <v>308</v>
      </c>
      <c r="N40">
        <v>2.8114053062090698</v>
      </c>
      <c r="O40">
        <v>3.5924769710622102</v>
      </c>
      <c r="P40">
        <v>2.65204342613093</v>
      </c>
      <c r="Q40">
        <v>0</v>
      </c>
      <c r="R40">
        <v>0</v>
      </c>
    </row>
    <row r="41" spans="1:18" hidden="1" x14ac:dyDescent="0.3">
      <c r="A41" t="s">
        <v>123</v>
      </c>
      <c r="B41" t="s">
        <v>124</v>
      </c>
      <c r="C41" t="s">
        <v>124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112</v>
      </c>
      <c r="J41">
        <f>IF(Table1[[#This Row],[Team]]="MCI",1,0)</f>
        <v>0</v>
      </c>
      <c r="K41">
        <f>IF(Table1[[#This Row],[Team]]="BUR",1,0)</f>
        <v>0</v>
      </c>
      <c r="L41">
        <v>4.5</v>
      </c>
      <c r="M41">
        <v>190</v>
      </c>
      <c r="N41">
        <v>1.73165769504004</v>
      </c>
      <c r="O41">
        <v>3.2383563927607999</v>
      </c>
      <c r="P41">
        <v>2.2681224226377101</v>
      </c>
      <c r="Q41">
        <v>0</v>
      </c>
      <c r="R41">
        <v>0</v>
      </c>
    </row>
    <row r="42" spans="1:18" hidden="1" x14ac:dyDescent="0.3">
      <c r="A42" t="s">
        <v>91</v>
      </c>
      <c r="B42" t="s">
        <v>92</v>
      </c>
      <c r="C42" t="s">
        <v>92</v>
      </c>
      <c r="D42" t="s">
        <v>4</v>
      </c>
      <c r="E42">
        <v>1</v>
      </c>
      <c r="F42">
        <v>0</v>
      </c>
      <c r="G42">
        <v>0</v>
      </c>
      <c r="H42">
        <v>0</v>
      </c>
      <c r="I42" t="s">
        <v>93</v>
      </c>
      <c r="J42">
        <f>IF(Table1[[#This Row],[Team]]="MCI",1,0)</f>
        <v>0</v>
      </c>
      <c r="K42">
        <f>IF(Table1[[#This Row],[Team]]="BUR",1,0)</f>
        <v>0</v>
      </c>
      <c r="L42">
        <v>4.5999999999999996</v>
      </c>
      <c r="M42">
        <v>147</v>
      </c>
      <c r="N42">
        <v>2.1976026108888602</v>
      </c>
      <c r="O42">
        <v>4.0243175049968398</v>
      </c>
      <c r="P42">
        <v>2.7091796520577098</v>
      </c>
      <c r="Q42">
        <v>0</v>
      </c>
      <c r="R42">
        <v>0</v>
      </c>
    </row>
    <row r="43" spans="1:18" x14ac:dyDescent="0.3">
      <c r="A43" t="s">
        <v>35</v>
      </c>
      <c r="B43" t="s">
        <v>80</v>
      </c>
      <c r="C43" t="s">
        <v>80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74</v>
      </c>
      <c r="J43">
        <f>IF(Table1[[#This Row],[Team]]="MCI",1,0)</f>
        <v>0</v>
      </c>
      <c r="K43">
        <f>IF(Table1[[#This Row],[Team]]="BUR",1,0)</f>
        <v>1</v>
      </c>
      <c r="L43">
        <v>5.3</v>
      </c>
      <c r="M43">
        <v>107</v>
      </c>
      <c r="N43">
        <v>5.78494623655914</v>
      </c>
      <c r="O43">
        <v>7.5693231885374104</v>
      </c>
      <c r="P43">
        <v>6.2367358366806203</v>
      </c>
      <c r="Q43">
        <v>0</v>
      </c>
      <c r="R43">
        <v>1</v>
      </c>
    </row>
    <row r="44" spans="1:18" x14ac:dyDescent="0.3">
      <c r="A44" t="s">
        <v>223</v>
      </c>
      <c r="B44" t="s">
        <v>224</v>
      </c>
      <c r="C44" t="s">
        <v>224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215</v>
      </c>
      <c r="J44">
        <f>IF(Table1[[#This Row],[Team]]="MCI",1,0)</f>
        <v>0</v>
      </c>
      <c r="K44">
        <f>IF(Table1[[#This Row],[Team]]="BUR",1,0)</f>
        <v>0</v>
      </c>
      <c r="L44">
        <v>4.3</v>
      </c>
      <c r="M44">
        <v>385</v>
      </c>
      <c r="N44">
        <v>8.2792239689830591</v>
      </c>
      <c r="O44">
        <v>5.58272123645619</v>
      </c>
      <c r="P44">
        <v>5.9635624656000097</v>
      </c>
      <c r="Q44">
        <v>0</v>
      </c>
      <c r="R44">
        <v>1</v>
      </c>
    </row>
    <row r="45" spans="1:18" hidden="1" x14ac:dyDescent="0.3">
      <c r="A45" t="s">
        <v>211</v>
      </c>
      <c r="B45" t="s">
        <v>212</v>
      </c>
      <c r="C45" t="s">
        <v>212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208</v>
      </c>
      <c r="J45">
        <f>IF(Table1[[#This Row],[Team]]="MCI",1,0)</f>
        <v>0</v>
      </c>
      <c r="K45">
        <f>IF(Table1[[#This Row],[Team]]="BUR",1,0)</f>
        <v>0</v>
      </c>
      <c r="L45">
        <v>4.4000000000000004</v>
      </c>
      <c r="M45">
        <v>353</v>
      </c>
      <c r="N45">
        <v>1.2010792020949701</v>
      </c>
      <c r="O45">
        <v>2.4981448822216499</v>
      </c>
      <c r="P45">
        <v>1.0671809259215199</v>
      </c>
      <c r="Q45">
        <v>0</v>
      </c>
      <c r="R45">
        <v>0</v>
      </c>
    </row>
    <row r="46" spans="1:18" hidden="1" x14ac:dyDescent="0.3">
      <c r="A46" t="s">
        <v>76</v>
      </c>
      <c r="B46" t="s">
        <v>145</v>
      </c>
      <c r="C46" t="s">
        <v>145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138</v>
      </c>
      <c r="J46">
        <f>IF(Table1[[#This Row],[Team]]="MCI",1,0)</f>
        <v>0</v>
      </c>
      <c r="K46">
        <f>IF(Table1[[#This Row],[Team]]="BUR",1,0)</f>
        <v>0</v>
      </c>
      <c r="L46">
        <v>5.5</v>
      </c>
      <c r="M46">
        <v>234</v>
      </c>
      <c r="N46">
        <v>3.7953777564339699</v>
      </c>
      <c r="O46">
        <v>4.2065842169461298</v>
      </c>
      <c r="P46">
        <v>2.8948586377429302</v>
      </c>
      <c r="Q46">
        <v>0</v>
      </c>
      <c r="R46">
        <v>0</v>
      </c>
    </row>
    <row r="47" spans="1:18" hidden="1" x14ac:dyDescent="0.3">
      <c r="A47" t="s">
        <v>49</v>
      </c>
      <c r="B47" t="s">
        <v>50</v>
      </c>
      <c r="C47" t="s">
        <v>50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41</v>
      </c>
      <c r="J47">
        <f>IF(Table1[[#This Row],[Team]]="MCI",1,0)</f>
        <v>0</v>
      </c>
      <c r="K47">
        <f>IF(Table1[[#This Row],[Team]]="BUR",1,0)</f>
        <v>0</v>
      </c>
      <c r="L47">
        <v>4.5</v>
      </c>
      <c r="M47">
        <v>56</v>
      </c>
      <c r="N47">
        <v>2.1413835325579198</v>
      </c>
      <c r="O47">
        <v>5.99153146365098</v>
      </c>
      <c r="P47">
        <v>2.23293329294096</v>
      </c>
      <c r="Q47">
        <v>0</v>
      </c>
      <c r="R47">
        <v>0</v>
      </c>
    </row>
    <row r="48" spans="1:18" x14ac:dyDescent="0.3">
      <c r="A48" t="s">
        <v>232</v>
      </c>
      <c r="B48" t="s">
        <v>233</v>
      </c>
      <c r="C48" t="s">
        <v>233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230</v>
      </c>
      <c r="J48">
        <f>IF(Table1[[#This Row],[Team]]="MCI",1,0)</f>
        <v>0</v>
      </c>
      <c r="K48">
        <f>IF(Table1[[#This Row],[Team]]="BUR",1,0)</f>
        <v>0</v>
      </c>
      <c r="L48">
        <v>10.8</v>
      </c>
      <c r="M48">
        <v>396</v>
      </c>
      <c r="N48">
        <v>5.1875</v>
      </c>
      <c r="O48">
        <v>5.9455402258548498</v>
      </c>
      <c r="P48">
        <v>5.6000644397073103</v>
      </c>
      <c r="Q48">
        <v>0</v>
      </c>
      <c r="R48">
        <v>1</v>
      </c>
    </row>
    <row r="49" spans="1:18" hidden="1" x14ac:dyDescent="0.3">
      <c r="A49" t="s">
        <v>287</v>
      </c>
      <c r="B49" t="s">
        <v>288</v>
      </c>
      <c r="C49" t="s">
        <v>288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269</v>
      </c>
      <c r="J49">
        <f>IF(Table1[[#This Row],[Team]]="MCI",1,0)</f>
        <v>0</v>
      </c>
      <c r="K49">
        <f>IF(Table1[[#This Row],[Team]]="BUR",1,0)</f>
        <v>0</v>
      </c>
      <c r="L49">
        <v>5.4</v>
      </c>
      <c r="M49">
        <v>493</v>
      </c>
      <c r="N49">
        <v>1.2178160490818499</v>
      </c>
      <c r="O49">
        <v>6.4794811298234603</v>
      </c>
      <c r="P49">
        <v>3.0439488917635802</v>
      </c>
      <c r="Q49">
        <v>0</v>
      </c>
      <c r="R49">
        <v>0</v>
      </c>
    </row>
    <row r="50" spans="1:18" hidden="1" x14ac:dyDescent="0.3">
      <c r="A50" t="s">
        <v>132</v>
      </c>
      <c r="B50" t="s">
        <v>133</v>
      </c>
      <c r="C50" t="s">
        <v>133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128</v>
      </c>
      <c r="J50">
        <f>IF(Table1[[#This Row],[Team]]="MCI",1,0)</f>
        <v>0</v>
      </c>
      <c r="K50">
        <f>IF(Table1[[#This Row],[Team]]="BUR",1,0)</f>
        <v>0</v>
      </c>
      <c r="L50">
        <v>6.9</v>
      </c>
      <c r="M50">
        <v>211</v>
      </c>
      <c r="N50">
        <v>1.3492174786515001</v>
      </c>
      <c r="O50">
        <v>3.8063535785031299</v>
      </c>
      <c r="P50">
        <v>2.0311063339825801</v>
      </c>
      <c r="Q50">
        <v>0</v>
      </c>
      <c r="R50">
        <v>0</v>
      </c>
    </row>
    <row r="51" spans="1:18" hidden="1" x14ac:dyDescent="0.3">
      <c r="A51" t="s">
        <v>37</v>
      </c>
      <c r="B51" t="s">
        <v>38</v>
      </c>
      <c r="C51" t="s">
        <v>38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18</v>
      </c>
      <c r="J51">
        <f>IF(Table1[[#This Row],[Team]]="MCI",1,0)</f>
        <v>0</v>
      </c>
      <c r="K51">
        <f>IF(Table1[[#This Row],[Team]]="BUR",1,0)</f>
        <v>0</v>
      </c>
      <c r="L51">
        <v>7.7</v>
      </c>
      <c r="M51">
        <v>40</v>
      </c>
      <c r="N51">
        <v>4.0607549231803297</v>
      </c>
      <c r="O51">
        <v>4.2245251958867103</v>
      </c>
      <c r="P51">
        <v>3.1530718758860798</v>
      </c>
      <c r="Q51">
        <v>0</v>
      </c>
      <c r="R51">
        <v>0</v>
      </c>
    </row>
    <row r="52" spans="1:18" hidden="1" x14ac:dyDescent="0.3">
      <c r="A52" t="s">
        <v>129</v>
      </c>
      <c r="B52" t="s">
        <v>72</v>
      </c>
      <c r="C52" t="s">
        <v>72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138</v>
      </c>
      <c r="J52">
        <f>IF(Table1[[#This Row],[Team]]="MCI",1,0)</f>
        <v>0</v>
      </c>
      <c r="K52">
        <f>IF(Table1[[#This Row],[Team]]="BUR",1,0)</f>
        <v>0</v>
      </c>
      <c r="L52">
        <v>6</v>
      </c>
      <c r="M52">
        <v>235</v>
      </c>
      <c r="N52">
        <v>7.0004462031564403</v>
      </c>
      <c r="O52">
        <v>3.6414296105394799</v>
      </c>
      <c r="P52">
        <v>3.6371006335259102</v>
      </c>
      <c r="Q52">
        <v>0</v>
      </c>
      <c r="R52">
        <v>0</v>
      </c>
    </row>
    <row r="53" spans="1:18" hidden="1" x14ac:dyDescent="0.3">
      <c r="A53" t="s">
        <v>51</v>
      </c>
      <c r="B53" t="s">
        <v>52</v>
      </c>
      <c r="C53" t="s">
        <v>52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41</v>
      </c>
      <c r="J53">
        <f>IF(Table1[[#This Row],[Team]]="MCI",1,0)</f>
        <v>0</v>
      </c>
      <c r="K53">
        <f>IF(Table1[[#This Row],[Team]]="BUR",1,0)</f>
        <v>0</v>
      </c>
      <c r="L53">
        <v>5</v>
      </c>
      <c r="M53">
        <v>57</v>
      </c>
      <c r="N53">
        <v>2.2221685945213698</v>
      </c>
      <c r="O53">
        <v>5.2212665294187497</v>
      </c>
      <c r="P53">
        <v>1.9458697556022</v>
      </c>
      <c r="Q53">
        <v>0</v>
      </c>
      <c r="R53">
        <v>0</v>
      </c>
    </row>
    <row r="54" spans="1:18" hidden="1" x14ac:dyDescent="0.3">
      <c r="A54" t="s">
        <v>39</v>
      </c>
      <c r="B54" t="s">
        <v>40</v>
      </c>
      <c r="C54" t="s">
        <v>40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41</v>
      </c>
      <c r="J54">
        <f>IF(Table1[[#This Row],[Team]]="MCI",1,0)</f>
        <v>0</v>
      </c>
      <c r="K54">
        <f>IF(Table1[[#This Row],[Team]]="BUR",1,0)</f>
        <v>0</v>
      </c>
      <c r="L54">
        <v>4.5</v>
      </c>
      <c r="M54">
        <v>51</v>
      </c>
      <c r="N54">
        <v>2.39099774690261</v>
      </c>
      <c r="O54">
        <v>5.96247580105514</v>
      </c>
      <c r="P54">
        <v>2.2221047832765599</v>
      </c>
      <c r="Q54">
        <v>0</v>
      </c>
      <c r="R54">
        <v>0</v>
      </c>
    </row>
    <row r="55" spans="1:18" hidden="1" x14ac:dyDescent="0.3">
      <c r="A55" t="s">
        <v>271</v>
      </c>
      <c r="B55" t="s">
        <v>272</v>
      </c>
      <c r="C55" t="s">
        <v>272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269</v>
      </c>
      <c r="J55">
        <f>IF(Table1[[#This Row],[Team]]="MCI",1,0)</f>
        <v>0</v>
      </c>
      <c r="K55">
        <f>IF(Table1[[#This Row],[Team]]="BUR",1,0)</f>
        <v>0</v>
      </c>
      <c r="L55">
        <v>7.5</v>
      </c>
      <c r="M55">
        <v>474</v>
      </c>
      <c r="N55">
        <v>1.61902427057556</v>
      </c>
      <c r="O55">
        <v>3.7130991575935899</v>
      </c>
      <c r="P55">
        <v>2.2012779838542902</v>
      </c>
      <c r="Q55">
        <v>0</v>
      </c>
      <c r="R55">
        <v>0</v>
      </c>
    </row>
    <row r="56" spans="1:18" hidden="1" x14ac:dyDescent="0.3">
      <c r="A56" t="s">
        <v>125</v>
      </c>
      <c r="B56" t="s">
        <v>231</v>
      </c>
      <c r="C56" t="s">
        <v>231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230</v>
      </c>
      <c r="J56">
        <f>IF(Table1[[#This Row],[Team]]="MCI",1,0)</f>
        <v>0</v>
      </c>
      <c r="K56">
        <f>IF(Table1[[#This Row],[Team]]="BUR",1,0)</f>
        <v>0</v>
      </c>
      <c r="L56">
        <v>12.2</v>
      </c>
      <c r="M56">
        <v>395</v>
      </c>
      <c r="N56">
        <v>4.25222173897121</v>
      </c>
      <c r="O56">
        <v>5.0207883832115003</v>
      </c>
      <c r="P56">
        <v>4.6728571252038096</v>
      </c>
      <c r="Q56">
        <v>0</v>
      </c>
      <c r="R56">
        <v>0</v>
      </c>
    </row>
    <row r="57" spans="1:18" hidden="1" x14ac:dyDescent="0.3">
      <c r="A57" t="s">
        <v>103</v>
      </c>
      <c r="B57" t="s">
        <v>115</v>
      </c>
      <c r="C57" t="s">
        <v>115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112</v>
      </c>
      <c r="J57">
        <f>IF(Table1[[#This Row],[Team]]="MCI",1,0)</f>
        <v>0</v>
      </c>
      <c r="K57">
        <f>IF(Table1[[#This Row],[Team]]="BUR",1,0)</f>
        <v>0</v>
      </c>
      <c r="L57">
        <v>4.8</v>
      </c>
      <c r="M57">
        <v>177</v>
      </c>
      <c r="N57">
        <v>2.85263157894736</v>
      </c>
      <c r="O57">
        <v>4.0041854322967998</v>
      </c>
      <c r="P57">
        <v>3.0640104313302801</v>
      </c>
      <c r="Q57">
        <v>0</v>
      </c>
      <c r="R57">
        <v>0</v>
      </c>
    </row>
    <row r="58" spans="1:18" hidden="1" x14ac:dyDescent="0.3">
      <c r="A58" t="s">
        <v>213</v>
      </c>
      <c r="B58" t="s">
        <v>281</v>
      </c>
      <c r="C58" t="s">
        <v>281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269</v>
      </c>
      <c r="J58">
        <f>IF(Table1[[#This Row],[Team]]="MCI",1,0)</f>
        <v>0</v>
      </c>
      <c r="K58">
        <f>IF(Table1[[#This Row],[Team]]="BUR",1,0)</f>
        <v>0</v>
      </c>
      <c r="L58">
        <v>4.5999999999999996</v>
      </c>
      <c r="M58">
        <v>482</v>
      </c>
      <c r="N58">
        <v>1.3441778799323101</v>
      </c>
      <c r="O58">
        <v>3.55061801208603</v>
      </c>
      <c r="P58">
        <v>2.0037602112646899</v>
      </c>
      <c r="Q58">
        <v>0</v>
      </c>
      <c r="R58">
        <v>0</v>
      </c>
    </row>
    <row r="59" spans="1:18" hidden="1" x14ac:dyDescent="0.3">
      <c r="A59" t="s">
        <v>179</v>
      </c>
      <c r="B59" t="s">
        <v>248</v>
      </c>
      <c r="C59" t="s">
        <v>248</v>
      </c>
      <c r="D59" t="s">
        <v>7</v>
      </c>
      <c r="E59">
        <v>0</v>
      </c>
      <c r="F59">
        <v>0</v>
      </c>
      <c r="G59">
        <v>0</v>
      </c>
      <c r="H59">
        <v>1</v>
      </c>
      <c r="I59" t="s">
        <v>243</v>
      </c>
      <c r="J59">
        <f>IF(Table1[[#This Row],[Team]]="MCI",1,0)</f>
        <v>0</v>
      </c>
      <c r="K59">
        <f>IF(Table1[[#This Row],[Team]]="BUR",1,0)</f>
        <v>0</v>
      </c>
      <c r="L59">
        <v>5.9</v>
      </c>
      <c r="M59">
        <v>434</v>
      </c>
      <c r="N59">
        <v>2.3421052740093899</v>
      </c>
      <c r="O59">
        <v>2.8249567294961402</v>
      </c>
      <c r="P59">
        <v>1.6500522248565099</v>
      </c>
      <c r="Q59">
        <v>0</v>
      </c>
      <c r="R59">
        <v>0</v>
      </c>
    </row>
    <row r="60" spans="1:18" hidden="1" x14ac:dyDescent="0.3">
      <c r="A60" t="s">
        <v>95</v>
      </c>
      <c r="B60" t="s">
        <v>96</v>
      </c>
      <c r="C60" t="s">
        <v>96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93</v>
      </c>
      <c r="J60">
        <f>IF(Table1[[#This Row],[Team]]="MCI",1,0)</f>
        <v>0</v>
      </c>
      <c r="K60">
        <f>IF(Table1[[#This Row],[Team]]="BUR",1,0)</f>
        <v>0</v>
      </c>
      <c r="L60">
        <v>4.5</v>
      </c>
      <c r="M60">
        <v>151</v>
      </c>
      <c r="N60">
        <v>2.1734693877550999</v>
      </c>
      <c r="O60">
        <v>3.3808294645324102</v>
      </c>
      <c r="P60">
        <v>2.3958074123908299</v>
      </c>
      <c r="Q60">
        <v>0</v>
      </c>
      <c r="R60">
        <v>0</v>
      </c>
    </row>
    <row r="61" spans="1:18" hidden="1" x14ac:dyDescent="0.3">
      <c r="A61" t="s">
        <v>168</v>
      </c>
      <c r="B61" t="s">
        <v>169</v>
      </c>
      <c r="C61" t="s">
        <v>169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156</v>
      </c>
      <c r="J61">
        <f>IF(Table1[[#This Row],[Team]]="MCI",1,0)</f>
        <v>1</v>
      </c>
      <c r="K61">
        <f>IF(Table1[[#This Row],[Team]]="BUR",1,0)</f>
        <v>0</v>
      </c>
      <c r="L61">
        <v>5.8</v>
      </c>
      <c r="M61">
        <v>287</v>
      </c>
      <c r="N61">
        <v>2.1679995528178599</v>
      </c>
      <c r="O61">
        <v>3.03281448564009</v>
      </c>
      <c r="P61">
        <v>3.3854082094740598</v>
      </c>
      <c r="Q61">
        <v>0</v>
      </c>
      <c r="R61">
        <v>0</v>
      </c>
    </row>
    <row r="62" spans="1:18" hidden="1" x14ac:dyDescent="0.3">
      <c r="A62" t="s">
        <v>157</v>
      </c>
      <c r="B62" t="s">
        <v>158</v>
      </c>
      <c r="C62" t="s">
        <v>158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156</v>
      </c>
      <c r="J62">
        <f>IF(Table1[[#This Row],[Team]]="MCI",1,0)</f>
        <v>1</v>
      </c>
      <c r="K62">
        <f>IF(Table1[[#This Row],[Team]]="BUR",1,0)</f>
        <v>0</v>
      </c>
      <c r="L62">
        <v>7.1</v>
      </c>
      <c r="M62">
        <v>279</v>
      </c>
      <c r="N62">
        <v>2.0224024556832898</v>
      </c>
      <c r="O62">
        <v>4.1875147433822404</v>
      </c>
      <c r="P62">
        <v>4.2365543541910302</v>
      </c>
      <c r="Q62">
        <v>0</v>
      </c>
      <c r="R62">
        <v>0</v>
      </c>
    </row>
    <row r="63" spans="1:18" hidden="1" x14ac:dyDescent="0.3">
      <c r="A63" t="s">
        <v>228</v>
      </c>
      <c r="B63" t="s">
        <v>229</v>
      </c>
      <c r="C63" t="s">
        <v>229</v>
      </c>
      <c r="D63" t="s">
        <v>4</v>
      </c>
      <c r="E63">
        <v>1</v>
      </c>
      <c r="F63">
        <v>0</v>
      </c>
      <c r="G63">
        <v>0</v>
      </c>
      <c r="H63">
        <v>0</v>
      </c>
      <c r="I63" t="s">
        <v>230</v>
      </c>
      <c r="J63">
        <f>IF(Table1[[#This Row],[Team]]="MCI",1,0)</f>
        <v>0</v>
      </c>
      <c r="K63">
        <f>IF(Table1[[#This Row],[Team]]="BUR",1,0)</f>
        <v>0</v>
      </c>
      <c r="L63">
        <v>5.4</v>
      </c>
      <c r="M63">
        <v>394</v>
      </c>
      <c r="N63">
        <v>3.324826408296</v>
      </c>
      <c r="O63">
        <v>3.8679763791087098</v>
      </c>
      <c r="P63">
        <v>3.6213481659334401</v>
      </c>
      <c r="Q63">
        <v>0</v>
      </c>
      <c r="R63">
        <v>0</v>
      </c>
    </row>
    <row r="64" spans="1:18" hidden="1" x14ac:dyDescent="0.3">
      <c r="A64" t="s">
        <v>136</v>
      </c>
      <c r="B64" t="s">
        <v>137</v>
      </c>
      <c r="C64" t="s">
        <v>137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128</v>
      </c>
      <c r="J64">
        <f>IF(Table1[[#This Row],[Team]]="MCI",1,0)</f>
        <v>0</v>
      </c>
      <c r="K64">
        <f>IF(Table1[[#This Row],[Team]]="BUR",1,0)</f>
        <v>0</v>
      </c>
      <c r="L64">
        <v>6</v>
      </c>
      <c r="M64">
        <v>221</v>
      </c>
      <c r="N64">
        <v>3.6823813045598</v>
      </c>
      <c r="O64">
        <v>2.4987429705211199</v>
      </c>
      <c r="P64">
        <v>2.1994772844806798</v>
      </c>
      <c r="Q64">
        <v>0</v>
      </c>
      <c r="R64">
        <v>0</v>
      </c>
    </row>
    <row r="65" spans="1:18" hidden="1" x14ac:dyDescent="0.3">
      <c r="A65" t="s">
        <v>29</v>
      </c>
      <c r="B65" t="s">
        <v>81</v>
      </c>
      <c r="C65" t="s">
        <v>81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74</v>
      </c>
      <c r="J65">
        <f>IF(Table1[[#This Row],[Team]]="MCI",1,0)</f>
        <v>0</v>
      </c>
      <c r="K65">
        <f>IF(Table1[[#This Row],[Team]]="BUR",1,0)</f>
        <v>1</v>
      </c>
      <c r="L65">
        <v>4.4000000000000004</v>
      </c>
      <c r="M65">
        <v>108</v>
      </c>
      <c r="N65">
        <v>3.6176850782205898</v>
      </c>
      <c r="O65">
        <v>5.0688010440912903</v>
      </c>
      <c r="P65">
        <v>4.0782613576917202</v>
      </c>
      <c r="Q65">
        <v>0</v>
      </c>
      <c r="R65">
        <v>0</v>
      </c>
    </row>
    <row r="66" spans="1:18" hidden="1" x14ac:dyDescent="0.3">
      <c r="A66" t="s">
        <v>36</v>
      </c>
      <c r="B66" t="s">
        <v>235</v>
      </c>
      <c r="C66" t="s">
        <v>236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230</v>
      </c>
      <c r="J66">
        <f>IF(Table1[[#This Row],[Team]]="MCI",1,0)</f>
        <v>0</v>
      </c>
      <c r="K66">
        <f>IF(Table1[[#This Row],[Team]]="BUR",1,0)</f>
        <v>0</v>
      </c>
      <c r="L66">
        <v>6.4</v>
      </c>
      <c r="M66">
        <v>399</v>
      </c>
      <c r="N66">
        <v>2.4791666666666599</v>
      </c>
      <c r="O66">
        <v>2.85577917448569</v>
      </c>
      <c r="P66">
        <v>2.6843666363539298</v>
      </c>
      <c r="Q66">
        <v>0</v>
      </c>
      <c r="R66">
        <v>0</v>
      </c>
    </row>
    <row r="67" spans="1:18" hidden="1" x14ac:dyDescent="0.3">
      <c r="A67" t="s">
        <v>67</v>
      </c>
      <c r="B67" t="s">
        <v>68</v>
      </c>
      <c r="C67" t="s">
        <v>68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58</v>
      </c>
      <c r="J67">
        <f>IF(Table1[[#This Row],[Team]]="MCI",1,0)</f>
        <v>0</v>
      </c>
      <c r="K67">
        <f>IF(Table1[[#This Row],[Team]]="BUR",1,0)</f>
        <v>0</v>
      </c>
      <c r="L67">
        <v>5.3</v>
      </c>
      <c r="M67">
        <v>89</v>
      </c>
      <c r="N67">
        <v>1.71871508068164</v>
      </c>
      <c r="O67">
        <v>2.6112525775710398</v>
      </c>
      <c r="P67">
        <v>1.9677825697072</v>
      </c>
      <c r="Q67">
        <v>0</v>
      </c>
      <c r="R67">
        <v>0</v>
      </c>
    </row>
    <row r="68" spans="1:18" hidden="1" x14ac:dyDescent="0.3">
      <c r="A68" t="s">
        <v>125</v>
      </c>
      <c r="B68" t="s">
        <v>184</v>
      </c>
      <c r="C68" t="s">
        <v>184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181</v>
      </c>
      <c r="J68">
        <f>IF(Table1[[#This Row],[Team]]="MCI",1,0)</f>
        <v>0</v>
      </c>
      <c r="K68">
        <f>IF(Table1[[#This Row],[Team]]="BUR",1,0)</f>
        <v>0</v>
      </c>
      <c r="L68">
        <v>5.4</v>
      </c>
      <c r="M68">
        <v>307</v>
      </c>
      <c r="N68">
        <v>3.1052631578947301</v>
      </c>
      <c r="O68">
        <v>4.1257600394847103</v>
      </c>
      <c r="P68">
        <v>2.99827546646004</v>
      </c>
      <c r="Q68">
        <v>0</v>
      </c>
      <c r="R68">
        <v>0</v>
      </c>
    </row>
    <row r="69" spans="1:18" hidden="1" x14ac:dyDescent="0.3">
      <c r="A69" t="s">
        <v>160</v>
      </c>
      <c r="B69" t="s">
        <v>161</v>
      </c>
      <c r="C69" t="s">
        <v>161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156</v>
      </c>
      <c r="J69">
        <f>IF(Table1[[#This Row],[Team]]="MCI",1,0)</f>
        <v>1</v>
      </c>
      <c r="K69">
        <f>IF(Table1[[#This Row],[Team]]="BUR",1,0)</f>
        <v>0</v>
      </c>
      <c r="L69">
        <v>8.6999999999999993</v>
      </c>
      <c r="M69">
        <v>282</v>
      </c>
      <c r="N69">
        <v>4.1373575802501996</v>
      </c>
      <c r="O69">
        <v>4.1109204055959596</v>
      </c>
      <c r="P69">
        <v>5.1292894199368604</v>
      </c>
      <c r="Q69">
        <v>0</v>
      </c>
      <c r="R69">
        <v>0</v>
      </c>
    </row>
    <row r="70" spans="1:18" hidden="1" x14ac:dyDescent="0.3">
      <c r="A70" t="s">
        <v>178</v>
      </c>
      <c r="B70" t="s">
        <v>274</v>
      </c>
      <c r="C70" t="s">
        <v>274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269</v>
      </c>
      <c r="J70">
        <f>IF(Table1[[#This Row],[Team]]="MCI",1,0)</f>
        <v>0</v>
      </c>
      <c r="K70">
        <f>IF(Table1[[#This Row],[Team]]="BUR",1,0)</f>
        <v>0</v>
      </c>
      <c r="L70">
        <v>4.2</v>
      </c>
      <c r="M70">
        <v>476</v>
      </c>
      <c r="N70">
        <v>0.61903243389426899</v>
      </c>
      <c r="O70">
        <v>2.5014439733487399</v>
      </c>
      <c r="P70">
        <v>1.24898948660363</v>
      </c>
      <c r="Q70">
        <v>0</v>
      </c>
      <c r="R70">
        <v>0</v>
      </c>
    </row>
    <row r="71" spans="1:18" hidden="1" x14ac:dyDescent="0.3">
      <c r="A71" t="s">
        <v>19</v>
      </c>
      <c r="B71" t="s">
        <v>20</v>
      </c>
      <c r="C71" t="s">
        <v>20</v>
      </c>
      <c r="D71" t="s">
        <v>4</v>
      </c>
      <c r="E71">
        <v>1</v>
      </c>
      <c r="F71">
        <v>0</v>
      </c>
      <c r="G71">
        <v>0</v>
      </c>
      <c r="H71">
        <v>0</v>
      </c>
      <c r="I71" t="s">
        <v>18</v>
      </c>
      <c r="J71">
        <f>IF(Table1[[#This Row],[Team]]="MCI",1,0)</f>
        <v>0</v>
      </c>
      <c r="K71">
        <f>IF(Table1[[#This Row],[Team]]="BUR",1,0)</f>
        <v>0</v>
      </c>
      <c r="L71">
        <v>5.5</v>
      </c>
      <c r="M71">
        <v>28</v>
      </c>
      <c r="N71">
        <v>2.87648361784407</v>
      </c>
      <c r="O71">
        <v>4.4941803924761903</v>
      </c>
      <c r="P71">
        <v>2.8627091079849998</v>
      </c>
      <c r="Q71">
        <v>0</v>
      </c>
      <c r="R71">
        <v>0</v>
      </c>
    </row>
    <row r="72" spans="1:18" x14ac:dyDescent="0.3">
      <c r="A72" t="s">
        <v>198</v>
      </c>
      <c r="B72" t="s">
        <v>199</v>
      </c>
      <c r="C72" t="s">
        <v>200</v>
      </c>
      <c r="D72" t="s">
        <v>7</v>
      </c>
      <c r="E72">
        <v>0</v>
      </c>
      <c r="F72">
        <v>0</v>
      </c>
      <c r="G72">
        <v>0</v>
      </c>
      <c r="H72">
        <v>1</v>
      </c>
      <c r="I72" t="s">
        <v>181</v>
      </c>
      <c r="J72">
        <f>IF(Table1[[#This Row],[Team]]="MCI",1,0)</f>
        <v>0</v>
      </c>
      <c r="K72">
        <f>IF(Table1[[#This Row],[Team]]="BUR",1,0)</f>
        <v>0</v>
      </c>
      <c r="L72">
        <v>12.4</v>
      </c>
      <c r="M72">
        <v>324</v>
      </c>
      <c r="N72">
        <v>5.8803145959401801</v>
      </c>
      <c r="O72">
        <v>7.6201723382993602</v>
      </c>
      <c r="P72">
        <v>5.5934458324828604</v>
      </c>
      <c r="Q72">
        <v>0</v>
      </c>
      <c r="R72">
        <v>1</v>
      </c>
    </row>
    <row r="73" spans="1:18" hidden="1" x14ac:dyDescent="0.3">
      <c r="A73" t="s">
        <v>55</v>
      </c>
      <c r="B73" t="s">
        <v>56</v>
      </c>
      <c r="C73" t="s">
        <v>56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41</v>
      </c>
      <c r="J73">
        <f>IF(Table1[[#This Row],[Team]]="MCI",1,0)</f>
        <v>0</v>
      </c>
      <c r="K73">
        <f>IF(Table1[[#This Row],[Team]]="BUR",1,0)</f>
        <v>0</v>
      </c>
      <c r="L73">
        <v>5.2</v>
      </c>
      <c r="M73">
        <v>63</v>
      </c>
      <c r="N73">
        <v>3.3926662590399101</v>
      </c>
      <c r="O73">
        <v>6.0913498976839904</v>
      </c>
      <c r="P73">
        <v>2.2701337826577799</v>
      </c>
      <c r="Q73">
        <v>0</v>
      </c>
      <c r="R73">
        <v>0</v>
      </c>
    </row>
    <row r="74" spans="1:18" hidden="1" x14ac:dyDescent="0.3">
      <c r="A74" t="s">
        <v>21</v>
      </c>
      <c r="B74" t="s">
        <v>22</v>
      </c>
      <c r="C74" t="s">
        <v>22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18</v>
      </c>
      <c r="J74">
        <f>IF(Table1[[#This Row],[Team]]="MCI",1,0)</f>
        <v>0</v>
      </c>
      <c r="K74">
        <f>IF(Table1[[#This Row],[Team]]="BUR",1,0)</f>
        <v>0</v>
      </c>
      <c r="L74">
        <v>5.7</v>
      </c>
      <c r="M74">
        <v>30</v>
      </c>
      <c r="N74">
        <v>2.5556950496908599</v>
      </c>
      <c r="O74">
        <v>3.9449089483285702</v>
      </c>
      <c r="P74">
        <v>2.5233134641081398</v>
      </c>
      <c r="Q74">
        <v>0</v>
      </c>
      <c r="R74">
        <v>0</v>
      </c>
    </row>
    <row r="75" spans="1:18" x14ac:dyDescent="0.3">
      <c r="A75" t="s">
        <v>173</v>
      </c>
      <c r="B75" t="s">
        <v>174</v>
      </c>
      <c r="C75" t="s">
        <v>175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156</v>
      </c>
      <c r="J75">
        <f>IF(Table1[[#This Row],[Team]]="MCI",1,0)</f>
        <v>1</v>
      </c>
      <c r="K75">
        <f>IF(Table1[[#This Row],[Team]]="BUR",1,0)</f>
        <v>0</v>
      </c>
      <c r="L75">
        <v>6.3</v>
      </c>
      <c r="M75">
        <v>290</v>
      </c>
      <c r="N75">
        <v>4.0350877225158603</v>
      </c>
      <c r="O75">
        <v>4.6650178275974401</v>
      </c>
      <c r="P75">
        <v>5.5231132608033198</v>
      </c>
      <c r="Q75">
        <v>1</v>
      </c>
      <c r="R75">
        <v>1</v>
      </c>
    </row>
    <row r="76" spans="1:18" hidden="1" x14ac:dyDescent="0.3">
      <c r="A76" t="s">
        <v>110</v>
      </c>
      <c r="B76" t="s">
        <v>192</v>
      </c>
      <c r="C76" t="s">
        <v>192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181</v>
      </c>
      <c r="J76">
        <f>IF(Table1[[#This Row],[Team]]="MCI",1,0)</f>
        <v>0</v>
      </c>
      <c r="K76">
        <f>IF(Table1[[#This Row],[Team]]="BUR",1,0)</f>
        <v>0</v>
      </c>
      <c r="L76">
        <v>5.4</v>
      </c>
      <c r="M76">
        <v>316</v>
      </c>
      <c r="N76">
        <v>2.2210526282244198</v>
      </c>
      <c r="O76">
        <v>3.6417207237840898</v>
      </c>
      <c r="P76">
        <v>2.4467353889214198</v>
      </c>
      <c r="Q76">
        <v>0</v>
      </c>
      <c r="R76">
        <v>0</v>
      </c>
    </row>
    <row r="77" spans="1:18" x14ac:dyDescent="0.3">
      <c r="A77" t="s">
        <v>284</v>
      </c>
      <c r="B77" t="s">
        <v>285</v>
      </c>
      <c r="C77" t="s">
        <v>286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269</v>
      </c>
      <c r="J77">
        <f>IF(Table1[[#This Row],[Team]]="MCI",1,0)</f>
        <v>0</v>
      </c>
      <c r="K77">
        <f>IF(Table1[[#This Row],[Team]]="BUR",1,0)</f>
        <v>0</v>
      </c>
      <c r="L77">
        <v>5.2</v>
      </c>
      <c r="M77">
        <v>490</v>
      </c>
      <c r="N77">
        <v>5.3326893827353103</v>
      </c>
      <c r="O77">
        <v>7.3617076970499697</v>
      </c>
      <c r="P77">
        <v>5.4173003024389503</v>
      </c>
      <c r="Q77">
        <v>1</v>
      </c>
      <c r="R77">
        <v>1</v>
      </c>
    </row>
    <row r="78" spans="1:18" hidden="1" x14ac:dyDescent="0.3">
      <c r="A78" t="s">
        <v>143</v>
      </c>
      <c r="B78" t="s">
        <v>144</v>
      </c>
      <c r="C78" t="s">
        <v>144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138</v>
      </c>
      <c r="J78">
        <f>IF(Table1[[#This Row],[Team]]="MCI",1,0)</f>
        <v>0</v>
      </c>
      <c r="K78">
        <f>IF(Table1[[#This Row],[Team]]="BUR",1,0)</f>
        <v>0</v>
      </c>
      <c r="L78">
        <v>4.8</v>
      </c>
      <c r="M78">
        <v>233</v>
      </c>
      <c r="N78">
        <v>3.5999999963124298</v>
      </c>
      <c r="O78">
        <v>3.9602050801329298</v>
      </c>
      <c r="P78">
        <v>2.7335030362076198</v>
      </c>
      <c r="Q78">
        <v>0</v>
      </c>
      <c r="R78">
        <v>0</v>
      </c>
    </row>
    <row r="79" spans="1:18" hidden="1" x14ac:dyDescent="0.3">
      <c r="A79" t="s">
        <v>23</v>
      </c>
      <c r="B79" t="s">
        <v>24</v>
      </c>
      <c r="C79" t="s">
        <v>24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18</v>
      </c>
      <c r="J79">
        <f>IF(Table1[[#This Row],[Team]]="MCI",1,0)</f>
        <v>0</v>
      </c>
      <c r="K79">
        <f>IF(Table1[[#This Row],[Team]]="BUR",1,0)</f>
        <v>0</v>
      </c>
      <c r="L79">
        <v>5</v>
      </c>
      <c r="M79">
        <v>32</v>
      </c>
      <c r="N79">
        <v>2.86315790310503</v>
      </c>
      <c r="O79">
        <v>4.0893540633925101</v>
      </c>
      <c r="P79">
        <v>2.6885520673521999</v>
      </c>
      <c r="Q79">
        <v>0</v>
      </c>
      <c r="R79">
        <v>0</v>
      </c>
    </row>
    <row r="80" spans="1:18" hidden="1" x14ac:dyDescent="0.3">
      <c r="A80" t="s">
        <v>101</v>
      </c>
      <c r="B80" t="s">
        <v>102</v>
      </c>
      <c r="C80" t="s">
        <v>102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93</v>
      </c>
      <c r="J80">
        <f>IF(Table1[[#This Row],[Team]]="MCI",1,0)</f>
        <v>0</v>
      </c>
      <c r="K80">
        <f>IF(Table1[[#This Row],[Team]]="BUR",1,0)</f>
        <v>0</v>
      </c>
      <c r="L80">
        <v>4.5</v>
      </c>
      <c r="M80">
        <v>162</v>
      </c>
      <c r="N80">
        <v>1.49431037026674</v>
      </c>
      <c r="O80">
        <v>2.4816294099363199</v>
      </c>
      <c r="P80">
        <v>1.7215838158824099</v>
      </c>
      <c r="Q80">
        <v>0</v>
      </c>
      <c r="R80">
        <v>0</v>
      </c>
    </row>
    <row r="81" spans="1:18" hidden="1" x14ac:dyDescent="0.3">
      <c r="A81" t="s">
        <v>69</v>
      </c>
      <c r="B81" t="s">
        <v>70</v>
      </c>
      <c r="C81" t="s">
        <v>70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58</v>
      </c>
      <c r="J81">
        <f>IF(Table1[[#This Row],[Team]]="MCI",1,0)</f>
        <v>0</v>
      </c>
      <c r="K81">
        <f>IF(Table1[[#This Row],[Team]]="BUR",1,0)</f>
        <v>0</v>
      </c>
      <c r="L81">
        <v>4.5</v>
      </c>
      <c r="M81">
        <v>90</v>
      </c>
      <c r="N81">
        <v>1.4734324744526099</v>
      </c>
      <c r="O81">
        <v>3.5294524849509701</v>
      </c>
      <c r="P81">
        <v>2.34907534838915</v>
      </c>
      <c r="Q81">
        <v>1</v>
      </c>
      <c r="R81">
        <v>0</v>
      </c>
    </row>
    <row r="82" spans="1:18" hidden="1" x14ac:dyDescent="0.3">
      <c r="A82" t="s">
        <v>266</v>
      </c>
      <c r="B82" t="s">
        <v>267</v>
      </c>
      <c r="C82" t="s">
        <v>268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269</v>
      </c>
      <c r="J82">
        <f>IF(Table1[[#This Row],[Team]]="MCI",1,0)</f>
        <v>0</v>
      </c>
      <c r="K82">
        <f>IF(Table1[[#This Row],[Team]]="BUR",1,0)</f>
        <v>0</v>
      </c>
      <c r="L82">
        <v>4.9000000000000004</v>
      </c>
      <c r="M82">
        <v>471</v>
      </c>
      <c r="N82">
        <v>1.91272138420413</v>
      </c>
      <c r="O82">
        <v>3.6987978973334501</v>
      </c>
      <c r="P82">
        <v>2.34157871915406</v>
      </c>
      <c r="Q82">
        <v>0</v>
      </c>
      <c r="R82">
        <v>0</v>
      </c>
    </row>
    <row r="83" spans="1:18" hidden="1" x14ac:dyDescent="0.3">
      <c r="A83" t="s">
        <v>275</v>
      </c>
      <c r="B83" t="s">
        <v>276</v>
      </c>
      <c r="C83" t="s">
        <v>277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269</v>
      </c>
      <c r="J83">
        <f>IF(Table1[[#This Row],[Team]]="MCI",1,0)</f>
        <v>0</v>
      </c>
      <c r="K83">
        <f>IF(Table1[[#This Row],[Team]]="BUR",1,0)</f>
        <v>0</v>
      </c>
      <c r="L83">
        <v>5.3</v>
      </c>
      <c r="M83">
        <v>479</v>
      </c>
      <c r="N83">
        <v>2.5204081839580099</v>
      </c>
      <c r="O83">
        <v>3.8044428968256399</v>
      </c>
      <c r="P83">
        <v>2.6827973211807401</v>
      </c>
      <c r="Q83">
        <v>0</v>
      </c>
      <c r="R83">
        <v>0</v>
      </c>
    </row>
    <row r="84" spans="1:18" hidden="1" x14ac:dyDescent="0.3">
      <c r="A84" t="s">
        <v>42</v>
      </c>
      <c r="B84" t="s">
        <v>43</v>
      </c>
      <c r="C84" t="s">
        <v>43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41</v>
      </c>
      <c r="J84">
        <f>IF(Table1[[#This Row],[Team]]="MCI",1,0)</f>
        <v>0</v>
      </c>
      <c r="K84">
        <f>IF(Table1[[#This Row],[Team]]="BUR",1,0)</f>
        <v>0</v>
      </c>
      <c r="L84">
        <v>5</v>
      </c>
      <c r="M84">
        <v>52</v>
      </c>
      <c r="N84">
        <v>2.8016929593911399</v>
      </c>
      <c r="O84">
        <v>5.6594222687561304</v>
      </c>
      <c r="P84">
        <v>2.10916232008177</v>
      </c>
      <c r="Q84">
        <v>0</v>
      </c>
      <c r="R84">
        <v>0</v>
      </c>
    </row>
    <row r="85" spans="1:18" hidden="1" x14ac:dyDescent="0.3">
      <c r="A85" t="s">
        <v>103</v>
      </c>
      <c r="B85" t="s">
        <v>104</v>
      </c>
      <c r="C85" t="s">
        <v>104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93</v>
      </c>
      <c r="J85">
        <f>IF(Table1[[#This Row],[Team]]="MCI",1,0)</f>
        <v>0</v>
      </c>
      <c r="K85">
        <f>IF(Table1[[#This Row],[Team]]="BUR",1,0)</f>
        <v>0</v>
      </c>
      <c r="L85">
        <v>5.4</v>
      </c>
      <c r="M85">
        <v>164</v>
      </c>
      <c r="N85">
        <v>1.4406360372512499</v>
      </c>
      <c r="O85">
        <v>5.5398642648780401</v>
      </c>
      <c r="P85">
        <v>3.1492661230842098</v>
      </c>
      <c r="Q85">
        <v>0</v>
      </c>
      <c r="R85">
        <v>0</v>
      </c>
    </row>
    <row r="86" spans="1:18" hidden="1" x14ac:dyDescent="0.3">
      <c r="A86" t="s">
        <v>97</v>
      </c>
      <c r="B86" t="s">
        <v>116</v>
      </c>
      <c r="C86" t="s">
        <v>116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112</v>
      </c>
      <c r="J86">
        <f>IF(Table1[[#This Row],[Team]]="MCI",1,0)</f>
        <v>0</v>
      </c>
      <c r="K86">
        <f>IF(Table1[[#This Row],[Team]]="BUR",1,0)</f>
        <v>0</v>
      </c>
      <c r="L86">
        <v>4.9000000000000004</v>
      </c>
      <c r="M86">
        <v>178</v>
      </c>
      <c r="N86">
        <v>2.2631368013664299</v>
      </c>
      <c r="O86">
        <v>4.1045152256128299</v>
      </c>
      <c r="P86">
        <v>2.8996921316906898</v>
      </c>
      <c r="Q86">
        <v>0</v>
      </c>
      <c r="R86">
        <v>0</v>
      </c>
    </row>
    <row r="87" spans="1:18" hidden="1" x14ac:dyDescent="0.3">
      <c r="A87" t="s">
        <v>53</v>
      </c>
      <c r="B87" t="s">
        <v>54</v>
      </c>
      <c r="C87" t="s">
        <v>54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41</v>
      </c>
      <c r="J87">
        <f>IF(Table1[[#This Row],[Team]]="MCI",1,0)</f>
        <v>0</v>
      </c>
      <c r="K87">
        <f>IF(Table1[[#This Row],[Team]]="BUR",1,0)</f>
        <v>0</v>
      </c>
      <c r="L87">
        <v>4.5</v>
      </c>
      <c r="M87">
        <v>62</v>
      </c>
      <c r="N87">
        <v>0.39360048908850498</v>
      </c>
      <c r="O87">
        <v>5.6985780890014297</v>
      </c>
      <c r="P87">
        <v>2.1237549722556901</v>
      </c>
      <c r="Q87">
        <v>0</v>
      </c>
      <c r="R87">
        <v>0</v>
      </c>
    </row>
    <row r="88" spans="1:18" hidden="1" x14ac:dyDescent="0.3">
      <c r="A88" t="s">
        <v>182</v>
      </c>
      <c r="B88" t="s">
        <v>183</v>
      </c>
      <c r="C88" t="s">
        <v>183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181</v>
      </c>
      <c r="J88">
        <f>IF(Table1[[#This Row],[Team]]="MCI",1,0)</f>
        <v>0</v>
      </c>
      <c r="K88">
        <f>IF(Table1[[#This Row],[Team]]="BUR",1,0)</f>
        <v>0</v>
      </c>
      <c r="L88">
        <v>7.4</v>
      </c>
      <c r="M88">
        <v>306</v>
      </c>
      <c r="N88">
        <v>2.2906527520743398</v>
      </c>
      <c r="O88">
        <v>3.3064856375740499</v>
      </c>
      <c r="P88">
        <v>2.3268142237910001</v>
      </c>
      <c r="Q88">
        <v>0</v>
      </c>
      <c r="R88">
        <v>0</v>
      </c>
    </row>
    <row r="89" spans="1:18" hidden="1" x14ac:dyDescent="0.3">
      <c r="A89" t="s">
        <v>162</v>
      </c>
      <c r="B89" t="s">
        <v>163</v>
      </c>
      <c r="C89" t="s">
        <v>163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156</v>
      </c>
      <c r="J89">
        <f>IF(Table1[[#This Row],[Team]]="MCI",1,0)</f>
        <v>1</v>
      </c>
      <c r="K89">
        <f>IF(Table1[[#This Row],[Team]]="BUR",1,0)</f>
        <v>0</v>
      </c>
      <c r="L89">
        <v>10.7</v>
      </c>
      <c r="M89">
        <v>283</v>
      </c>
      <c r="N89">
        <v>4.4159743608225703</v>
      </c>
      <c r="O89">
        <v>5.0660677220852799</v>
      </c>
      <c r="P89">
        <v>6.0132587573361898</v>
      </c>
      <c r="Q89">
        <v>0</v>
      </c>
      <c r="R89">
        <v>0</v>
      </c>
    </row>
    <row r="90" spans="1:18" hidden="1" x14ac:dyDescent="0.3">
      <c r="A90" t="s">
        <v>209</v>
      </c>
      <c r="B90" t="s">
        <v>210</v>
      </c>
      <c r="C90" t="s">
        <v>210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208</v>
      </c>
      <c r="J90">
        <f>IF(Table1[[#This Row],[Team]]="MCI",1,0)</f>
        <v>0</v>
      </c>
      <c r="K90">
        <f>IF(Table1[[#This Row],[Team]]="BUR",1,0)</f>
        <v>0</v>
      </c>
      <c r="L90">
        <v>5.8</v>
      </c>
      <c r="M90">
        <v>351</v>
      </c>
      <c r="N90">
        <v>4.0170905533056001</v>
      </c>
      <c r="O90">
        <v>3.87067200335939</v>
      </c>
      <c r="P90">
        <v>2.2942966963728901</v>
      </c>
      <c r="Q90">
        <v>0</v>
      </c>
      <c r="R90">
        <v>0</v>
      </c>
    </row>
    <row r="91" spans="1:18" hidden="1" x14ac:dyDescent="0.3">
      <c r="A91" t="s">
        <v>33</v>
      </c>
      <c r="B91" t="s">
        <v>34</v>
      </c>
      <c r="C91" t="s">
        <v>34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18</v>
      </c>
      <c r="J91">
        <f>IF(Table1[[#This Row],[Team]]="MCI",1,0)</f>
        <v>0</v>
      </c>
      <c r="K91">
        <f>IF(Table1[[#This Row],[Team]]="BUR",1,0)</f>
        <v>0</v>
      </c>
      <c r="L91">
        <v>4.8</v>
      </c>
      <c r="M91">
        <v>37</v>
      </c>
      <c r="N91">
        <v>1.6433506519780099</v>
      </c>
      <c r="O91">
        <v>3.20878462076579</v>
      </c>
      <c r="P91">
        <v>1.90415276444528</v>
      </c>
      <c r="Q91">
        <v>0</v>
      </c>
      <c r="R91">
        <v>0</v>
      </c>
    </row>
    <row r="92" spans="1:18" hidden="1" x14ac:dyDescent="0.3">
      <c r="A92" t="s">
        <v>140</v>
      </c>
      <c r="B92" t="s">
        <v>141</v>
      </c>
      <c r="C92" t="s">
        <v>142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138</v>
      </c>
      <c r="J92">
        <f>IF(Table1[[#This Row],[Team]]="MCI",1,0)</f>
        <v>0</v>
      </c>
      <c r="K92">
        <f>IF(Table1[[#This Row],[Team]]="BUR",1,0)</f>
        <v>0</v>
      </c>
      <c r="L92">
        <v>6.5</v>
      </c>
      <c r="M92">
        <v>230</v>
      </c>
      <c r="N92">
        <v>4.9464285714285703</v>
      </c>
      <c r="O92">
        <v>4.5778755175436299</v>
      </c>
      <c r="P92">
        <v>3.3988501801097399</v>
      </c>
      <c r="Q92">
        <v>0</v>
      </c>
      <c r="R92">
        <v>0</v>
      </c>
    </row>
    <row r="93" spans="1:18" hidden="1" x14ac:dyDescent="0.3">
      <c r="A93" t="s">
        <v>44</v>
      </c>
      <c r="B93" t="s">
        <v>45</v>
      </c>
      <c r="C93" t="s">
        <v>46</v>
      </c>
      <c r="D93" t="s">
        <v>4</v>
      </c>
      <c r="E93">
        <v>1</v>
      </c>
      <c r="F93">
        <v>0</v>
      </c>
      <c r="G93">
        <v>0</v>
      </c>
      <c r="H93">
        <v>0</v>
      </c>
      <c r="I93" t="s">
        <v>41</v>
      </c>
      <c r="J93">
        <f>IF(Table1[[#This Row],[Team]]="MCI",1,0)</f>
        <v>0</v>
      </c>
      <c r="K93">
        <f>IF(Table1[[#This Row],[Team]]="BUR",1,0)</f>
        <v>0</v>
      </c>
      <c r="L93">
        <v>4.3</v>
      </c>
      <c r="M93">
        <v>53</v>
      </c>
      <c r="N93">
        <v>2.1612694211065002</v>
      </c>
      <c r="O93">
        <v>5.3956361278193699</v>
      </c>
      <c r="P93">
        <v>2.0108540895588201</v>
      </c>
      <c r="Q93">
        <v>0</v>
      </c>
      <c r="R93">
        <v>0</v>
      </c>
    </row>
    <row r="94" spans="1:18" hidden="1" x14ac:dyDescent="0.3">
      <c r="A94" t="s">
        <v>240</v>
      </c>
      <c r="B94" t="s">
        <v>241</v>
      </c>
      <c r="C94" t="s">
        <v>241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230</v>
      </c>
      <c r="J94">
        <f>IF(Table1[[#This Row],[Team]]="MCI",1,0)</f>
        <v>0</v>
      </c>
      <c r="K94">
        <f>IF(Table1[[#This Row],[Team]]="BUR",1,0)</f>
        <v>0</v>
      </c>
      <c r="L94">
        <v>5.3</v>
      </c>
      <c r="M94">
        <v>406</v>
      </c>
      <c r="N94">
        <v>2.7678571423670899</v>
      </c>
      <c r="O94">
        <v>3.7524252647338301</v>
      </c>
      <c r="P94">
        <v>3.3129392874482999</v>
      </c>
      <c r="Q94">
        <v>0</v>
      </c>
      <c r="R94">
        <v>0</v>
      </c>
    </row>
    <row r="95" spans="1:18" hidden="1" x14ac:dyDescent="0.3">
      <c r="A95" t="s">
        <v>260</v>
      </c>
      <c r="B95" t="s">
        <v>261</v>
      </c>
      <c r="C95" t="s">
        <v>261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249</v>
      </c>
      <c r="J95">
        <f>IF(Table1[[#This Row],[Team]]="MCI",1,0)</f>
        <v>0</v>
      </c>
      <c r="K95">
        <f>IF(Table1[[#This Row],[Team]]="BUR",1,0)</f>
        <v>0</v>
      </c>
      <c r="L95">
        <v>5.0999999999999996</v>
      </c>
      <c r="M95">
        <v>456</v>
      </c>
      <c r="N95">
        <v>2.4897959093900002</v>
      </c>
      <c r="O95">
        <v>3.5391286043255201</v>
      </c>
      <c r="P95">
        <v>3.1438341460789201</v>
      </c>
      <c r="Q95">
        <v>0</v>
      </c>
      <c r="R95">
        <v>0</v>
      </c>
    </row>
    <row r="96" spans="1:18" hidden="1" x14ac:dyDescent="0.3">
      <c r="A96" t="s">
        <v>119</v>
      </c>
      <c r="B96" t="s">
        <v>120</v>
      </c>
      <c r="C96" t="s">
        <v>119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112</v>
      </c>
      <c r="J96">
        <f>IF(Table1[[#This Row],[Team]]="MCI",1,0)</f>
        <v>0</v>
      </c>
      <c r="K96">
        <f>IF(Table1[[#This Row],[Team]]="BUR",1,0)</f>
        <v>0</v>
      </c>
      <c r="L96">
        <v>7.5</v>
      </c>
      <c r="M96">
        <v>184</v>
      </c>
      <c r="N96">
        <v>3.18817385589771</v>
      </c>
      <c r="O96">
        <v>4.2970921328565801</v>
      </c>
      <c r="P96">
        <v>3.33442005262319</v>
      </c>
      <c r="Q96">
        <v>0</v>
      </c>
      <c r="R96">
        <v>0</v>
      </c>
    </row>
    <row r="97" spans="1:18" hidden="1" x14ac:dyDescent="0.3">
      <c r="A97" t="s">
        <v>139</v>
      </c>
      <c r="B97" t="s">
        <v>177</v>
      </c>
      <c r="C97" t="s">
        <v>139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156</v>
      </c>
      <c r="J97">
        <f>IF(Table1[[#This Row],[Team]]="MCI",1,0)</f>
        <v>1</v>
      </c>
      <c r="K97">
        <f>IF(Table1[[#This Row],[Team]]="BUR",1,0)</f>
        <v>0</v>
      </c>
      <c r="L97">
        <v>5.5</v>
      </c>
      <c r="M97">
        <v>293</v>
      </c>
      <c r="N97">
        <v>2.4702946163727302</v>
      </c>
      <c r="O97">
        <v>3.8269279816004</v>
      </c>
      <c r="P97">
        <v>4.1521981339703604</v>
      </c>
      <c r="Q97">
        <v>0</v>
      </c>
      <c r="R97">
        <v>0</v>
      </c>
    </row>
    <row r="98" spans="1:18" x14ac:dyDescent="0.3">
      <c r="A98" t="s">
        <v>170</v>
      </c>
      <c r="B98" t="s">
        <v>171</v>
      </c>
      <c r="C98" t="s">
        <v>172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156</v>
      </c>
      <c r="J98">
        <f>IF(Table1[[#This Row],[Team]]="MCI",1,0)</f>
        <v>1</v>
      </c>
      <c r="K98">
        <f>IF(Table1[[#This Row],[Team]]="BUR",1,0)</f>
        <v>0</v>
      </c>
      <c r="L98">
        <v>7.3</v>
      </c>
      <c r="M98">
        <v>289</v>
      </c>
      <c r="N98">
        <v>3.58918823150045</v>
      </c>
      <c r="O98">
        <v>4.6972361036967598</v>
      </c>
      <c r="P98">
        <v>5.3476552577590004</v>
      </c>
      <c r="Q98">
        <v>1</v>
      </c>
      <c r="R98">
        <v>1</v>
      </c>
    </row>
    <row r="99" spans="1:18" x14ac:dyDescent="0.3">
      <c r="A99" t="s">
        <v>17</v>
      </c>
      <c r="B99" t="s">
        <v>146</v>
      </c>
      <c r="C99" t="s">
        <v>146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249</v>
      </c>
      <c r="J99">
        <f>IF(Table1[[#This Row],[Team]]="MCI",1,0)</f>
        <v>0</v>
      </c>
      <c r="K99">
        <f>IF(Table1[[#This Row],[Team]]="BUR",1,0)</f>
        <v>0</v>
      </c>
      <c r="L99">
        <v>5.3</v>
      </c>
      <c r="M99">
        <v>447</v>
      </c>
      <c r="N99">
        <v>5.0543081418236797</v>
      </c>
      <c r="O99">
        <v>4.3431607868145097</v>
      </c>
      <c r="P99">
        <v>5.0608294591335401</v>
      </c>
      <c r="Q99">
        <v>0</v>
      </c>
      <c r="R99">
        <v>1</v>
      </c>
    </row>
    <row r="100" spans="1:18" hidden="1" x14ac:dyDescent="0.3">
      <c r="A100" t="s">
        <v>117</v>
      </c>
      <c r="B100" t="s">
        <v>207</v>
      </c>
      <c r="C100" t="s">
        <v>207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202</v>
      </c>
      <c r="J100">
        <f>IF(Table1[[#This Row],[Team]]="MCI",1,0)</f>
        <v>0</v>
      </c>
      <c r="K100">
        <f>IF(Table1[[#This Row],[Team]]="BUR",1,0)</f>
        <v>0</v>
      </c>
      <c r="L100">
        <v>6.9</v>
      </c>
      <c r="M100">
        <v>341</v>
      </c>
      <c r="N100">
        <v>2.3168950730311599</v>
      </c>
      <c r="O100">
        <v>4.0552644641102997</v>
      </c>
      <c r="P100">
        <v>2.8182386106180299</v>
      </c>
      <c r="Q100">
        <v>0</v>
      </c>
      <c r="R100">
        <v>0</v>
      </c>
    </row>
    <row r="101" spans="1:18" hidden="1" x14ac:dyDescent="0.3">
      <c r="A101" t="s">
        <v>222</v>
      </c>
      <c r="B101" t="s">
        <v>273</v>
      </c>
      <c r="C101" t="s">
        <v>273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269</v>
      </c>
      <c r="J101">
        <f>IF(Table1[[#This Row],[Team]]="MCI",1,0)</f>
        <v>0</v>
      </c>
      <c r="K101">
        <f>IF(Table1[[#This Row],[Team]]="BUR",1,0)</f>
        <v>0</v>
      </c>
      <c r="L101">
        <v>5</v>
      </c>
      <c r="M101">
        <v>475</v>
      </c>
      <c r="N101">
        <v>2.8626739301556099</v>
      </c>
      <c r="O101">
        <v>4.1764475265390599</v>
      </c>
      <c r="P101">
        <v>2.9926543744517402</v>
      </c>
      <c r="Q101">
        <v>0</v>
      </c>
      <c r="R101">
        <v>0</v>
      </c>
    </row>
    <row r="102" spans="1:18" hidden="1" x14ac:dyDescent="0.3">
      <c r="A102" t="s">
        <v>65</v>
      </c>
      <c r="B102" t="s">
        <v>66</v>
      </c>
      <c r="C102" t="s">
        <v>66</v>
      </c>
      <c r="D102" t="s">
        <v>4</v>
      </c>
      <c r="E102">
        <v>1</v>
      </c>
      <c r="F102">
        <v>0</v>
      </c>
      <c r="G102">
        <v>0</v>
      </c>
      <c r="H102">
        <v>0</v>
      </c>
      <c r="I102" t="s">
        <v>58</v>
      </c>
      <c r="J102">
        <f>IF(Table1[[#This Row],[Team]]="MCI",1,0)</f>
        <v>0</v>
      </c>
      <c r="K102">
        <f>IF(Table1[[#This Row],[Team]]="BUR",1,0)</f>
        <v>0</v>
      </c>
      <c r="L102">
        <v>4.5999999999999996</v>
      </c>
      <c r="M102">
        <v>85</v>
      </c>
      <c r="N102">
        <v>3.0097682819715001</v>
      </c>
      <c r="O102">
        <v>4.2017268953561402</v>
      </c>
      <c r="P102">
        <v>3.2556165094076399</v>
      </c>
      <c r="Q102">
        <v>0</v>
      </c>
      <c r="R102">
        <v>0</v>
      </c>
    </row>
    <row r="103" spans="1:18" hidden="1" x14ac:dyDescent="0.3">
      <c r="A103" t="s">
        <v>239</v>
      </c>
      <c r="B103" t="s">
        <v>66</v>
      </c>
      <c r="C103" t="s">
        <v>66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230</v>
      </c>
      <c r="J103">
        <f>IF(Table1[[#This Row],[Team]]="MCI",1,0)</f>
        <v>0</v>
      </c>
      <c r="K103">
        <f>IF(Table1[[#This Row],[Team]]="BUR",1,0)</f>
        <v>0</v>
      </c>
      <c r="L103">
        <v>4.5999999999999996</v>
      </c>
      <c r="M103">
        <v>403</v>
      </c>
      <c r="N103">
        <v>1.71875</v>
      </c>
      <c r="O103">
        <v>3.28241010635797</v>
      </c>
      <c r="P103">
        <v>2.5906563034159</v>
      </c>
      <c r="Q103">
        <v>0</v>
      </c>
      <c r="R103">
        <v>0</v>
      </c>
    </row>
    <row r="104" spans="1:18" hidden="1" x14ac:dyDescent="0.3">
      <c r="A104" t="s">
        <v>194</v>
      </c>
      <c r="B104" t="s">
        <v>195</v>
      </c>
      <c r="C104" t="s">
        <v>195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181</v>
      </c>
      <c r="J104">
        <f>IF(Table1[[#This Row],[Team]]="MCI",1,0)</f>
        <v>0</v>
      </c>
      <c r="K104">
        <f>IF(Table1[[#This Row],[Team]]="BUR",1,0)</f>
        <v>0</v>
      </c>
      <c r="L104">
        <v>8.9</v>
      </c>
      <c r="M104">
        <v>320</v>
      </c>
      <c r="N104">
        <v>2.375</v>
      </c>
      <c r="O104">
        <v>5.8795098170629796</v>
      </c>
      <c r="P104">
        <v>3.4849298583840298</v>
      </c>
      <c r="Q104">
        <v>0</v>
      </c>
      <c r="R104">
        <v>0</v>
      </c>
    </row>
    <row r="105" spans="1:18" hidden="1" x14ac:dyDescent="0.3">
      <c r="A105" t="s">
        <v>179</v>
      </c>
      <c r="B105" t="s">
        <v>214</v>
      </c>
      <c r="C105" t="s">
        <v>214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208</v>
      </c>
      <c r="J105">
        <f>IF(Table1[[#This Row],[Team]]="MCI",1,0)</f>
        <v>0</v>
      </c>
      <c r="K105">
        <f>IF(Table1[[#This Row],[Team]]="BUR",1,0)</f>
        <v>0</v>
      </c>
      <c r="L105">
        <v>5.4</v>
      </c>
      <c r="M105">
        <v>364</v>
      </c>
      <c r="N105">
        <v>1.5854787536627399</v>
      </c>
      <c r="O105">
        <v>5.4809284483547804</v>
      </c>
      <c r="P105">
        <v>2.0294322990980098</v>
      </c>
      <c r="Q105">
        <v>0</v>
      </c>
      <c r="R105">
        <v>0</v>
      </c>
    </row>
    <row r="106" spans="1:18" hidden="1" x14ac:dyDescent="0.3">
      <c r="A106" t="s">
        <v>245</v>
      </c>
      <c r="B106" t="s">
        <v>88</v>
      </c>
      <c r="C106" t="s">
        <v>88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243</v>
      </c>
      <c r="J106">
        <f>IF(Table1[[#This Row],[Team]]="MCI",1,0)</f>
        <v>0</v>
      </c>
      <c r="K106">
        <f>IF(Table1[[#This Row],[Team]]="BUR",1,0)</f>
        <v>0</v>
      </c>
      <c r="L106">
        <v>5.7</v>
      </c>
      <c r="M106">
        <v>429</v>
      </c>
      <c r="N106">
        <v>0.45613781088266903</v>
      </c>
      <c r="O106">
        <v>5.8942619160438001</v>
      </c>
      <c r="P106">
        <v>1.83306939108834</v>
      </c>
      <c r="Q106">
        <v>0</v>
      </c>
      <c r="R106">
        <v>0</v>
      </c>
    </row>
    <row r="107" spans="1:18" hidden="1" x14ac:dyDescent="0.3">
      <c r="A107" t="s">
        <v>126</v>
      </c>
      <c r="B107" t="s">
        <v>127</v>
      </c>
      <c r="C107" t="s">
        <v>127</v>
      </c>
      <c r="D107" t="s">
        <v>4</v>
      </c>
      <c r="E107">
        <v>1</v>
      </c>
      <c r="F107">
        <v>0</v>
      </c>
      <c r="G107">
        <v>0</v>
      </c>
      <c r="H107">
        <v>0</v>
      </c>
      <c r="I107" t="s">
        <v>128</v>
      </c>
      <c r="J107">
        <f>IF(Table1[[#This Row],[Team]]="MCI",1,0)</f>
        <v>0</v>
      </c>
      <c r="K107">
        <f>IF(Table1[[#This Row],[Team]]="BUR",1,0)</f>
        <v>0</v>
      </c>
      <c r="L107">
        <v>4.8</v>
      </c>
      <c r="M107">
        <v>203</v>
      </c>
      <c r="N107">
        <v>4.1472277009440797</v>
      </c>
      <c r="O107">
        <v>4.2315383029676301</v>
      </c>
      <c r="P107">
        <v>3.0778541312493499</v>
      </c>
      <c r="Q107">
        <v>0</v>
      </c>
      <c r="R107">
        <v>0</v>
      </c>
    </row>
    <row r="108" spans="1:18" hidden="1" x14ac:dyDescent="0.3">
      <c r="A108" t="s">
        <v>278</v>
      </c>
      <c r="B108" t="s">
        <v>279</v>
      </c>
      <c r="C108" t="s">
        <v>280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269</v>
      </c>
      <c r="J108">
        <f>IF(Table1[[#This Row],[Team]]="MCI",1,0)</f>
        <v>0</v>
      </c>
      <c r="K108">
        <f>IF(Table1[[#This Row],[Team]]="BUR",1,0)</f>
        <v>0</v>
      </c>
      <c r="L108">
        <v>4.8</v>
      </c>
      <c r="M108">
        <v>480</v>
      </c>
      <c r="N108">
        <v>3.2068965517241299</v>
      </c>
      <c r="O108">
        <v>4.17310314085461</v>
      </c>
      <c r="P108">
        <v>3.1621436828396998</v>
      </c>
      <c r="Q108">
        <v>0</v>
      </c>
      <c r="R108">
        <v>0</v>
      </c>
    </row>
    <row r="109" spans="1:18" hidden="1" x14ac:dyDescent="0.3">
      <c r="A109" t="s">
        <v>221</v>
      </c>
      <c r="B109" t="s">
        <v>242</v>
      </c>
      <c r="C109" t="s">
        <v>242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243</v>
      </c>
      <c r="J109">
        <f>IF(Table1[[#This Row],[Team]]="MCI",1,0)</f>
        <v>0</v>
      </c>
      <c r="K109">
        <f>IF(Table1[[#This Row],[Team]]="BUR",1,0)</f>
        <v>0</v>
      </c>
      <c r="L109">
        <v>4.4000000000000004</v>
      </c>
      <c r="M109">
        <v>417</v>
      </c>
      <c r="N109">
        <v>3.0045347943998402</v>
      </c>
      <c r="O109">
        <v>3.2047373310273599</v>
      </c>
      <c r="P109">
        <v>1.9981587340724301</v>
      </c>
      <c r="Q109">
        <v>0</v>
      </c>
      <c r="R109">
        <v>0</v>
      </c>
    </row>
    <row r="110" spans="1:18" x14ac:dyDescent="0.3">
      <c r="A110" t="s">
        <v>111</v>
      </c>
      <c r="B110" t="s">
        <v>87</v>
      </c>
      <c r="C110" t="s">
        <v>87</v>
      </c>
      <c r="D110" t="s">
        <v>7</v>
      </c>
      <c r="E110">
        <v>0</v>
      </c>
      <c r="F110">
        <v>0</v>
      </c>
      <c r="G110">
        <v>0</v>
      </c>
      <c r="H110">
        <v>1</v>
      </c>
      <c r="I110" t="s">
        <v>93</v>
      </c>
      <c r="J110">
        <f>IF(Table1[[#This Row],[Team]]="MCI",1,0)</f>
        <v>0</v>
      </c>
      <c r="K110">
        <f>IF(Table1[[#This Row],[Team]]="BUR",1,0)</f>
        <v>0</v>
      </c>
      <c r="L110">
        <v>6.6</v>
      </c>
      <c r="M110">
        <v>173</v>
      </c>
      <c r="N110">
        <v>3.8232702011040298</v>
      </c>
      <c r="O110">
        <v>7.21528620178188</v>
      </c>
      <c r="P110">
        <v>4.8145597386065102</v>
      </c>
      <c r="Q110">
        <v>0</v>
      </c>
      <c r="R110">
        <v>1</v>
      </c>
    </row>
    <row r="111" spans="1:18" hidden="1" x14ac:dyDescent="0.3">
      <c r="A111" t="s">
        <v>262</v>
      </c>
      <c r="B111" t="s">
        <v>263</v>
      </c>
      <c r="C111" t="s">
        <v>263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249</v>
      </c>
      <c r="J111">
        <f>IF(Table1[[#This Row],[Team]]="MCI",1,0)</f>
        <v>0</v>
      </c>
      <c r="K111">
        <f>IF(Table1[[#This Row],[Team]]="BUR",1,0)</f>
        <v>0</v>
      </c>
      <c r="L111">
        <v>5.7</v>
      </c>
      <c r="M111">
        <v>457</v>
      </c>
      <c r="N111">
        <v>3.44000000763985</v>
      </c>
      <c r="O111">
        <v>3.7002541560506099</v>
      </c>
      <c r="P111">
        <v>3.79051621885597</v>
      </c>
      <c r="Q111">
        <v>0</v>
      </c>
      <c r="R111">
        <v>0</v>
      </c>
    </row>
    <row r="112" spans="1:18" x14ac:dyDescent="0.3">
      <c r="A112" t="s">
        <v>71</v>
      </c>
      <c r="B112" t="s">
        <v>107</v>
      </c>
      <c r="C112" t="s">
        <v>107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93</v>
      </c>
      <c r="J112">
        <f>IF(Table1[[#This Row],[Team]]="MCI",1,0)</f>
        <v>0</v>
      </c>
      <c r="K112">
        <f>IF(Table1[[#This Row],[Team]]="BUR",1,0)</f>
        <v>0</v>
      </c>
      <c r="L112">
        <v>4.5</v>
      </c>
      <c r="M112">
        <v>166</v>
      </c>
      <c r="N112">
        <v>2.95999999949658</v>
      </c>
      <c r="O112">
        <v>6.0394621025888604</v>
      </c>
      <c r="P112">
        <v>3.94201039296768</v>
      </c>
      <c r="Q112">
        <v>1</v>
      </c>
      <c r="R112">
        <v>1</v>
      </c>
    </row>
    <row r="113" spans="1:18" hidden="1" x14ac:dyDescent="0.3">
      <c r="A113" t="s">
        <v>203</v>
      </c>
      <c r="B113" t="s">
        <v>204</v>
      </c>
      <c r="C113" t="s">
        <v>204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202</v>
      </c>
      <c r="J113">
        <f>IF(Table1[[#This Row],[Team]]="MCI",1,0)</f>
        <v>0</v>
      </c>
      <c r="K113">
        <f>IF(Table1[[#This Row],[Team]]="BUR",1,0)</f>
        <v>0</v>
      </c>
      <c r="L113">
        <v>4.7</v>
      </c>
      <c r="M113">
        <v>328</v>
      </c>
      <c r="N113">
        <v>2.5716488829160902</v>
      </c>
      <c r="O113">
        <v>3.8007109106691002</v>
      </c>
      <c r="P113">
        <v>2.7775919072658102</v>
      </c>
      <c r="Q113">
        <v>0</v>
      </c>
      <c r="R113">
        <v>0</v>
      </c>
    </row>
    <row r="114" spans="1:18" x14ac:dyDescent="0.3">
      <c r="A114" t="s">
        <v>246</v>
      </c>
      <c r="B114" t="s">
        <v>247</v>
      </c>
      <c r="C114" t="s">
        <v>247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243</v>
      </c>
      <c r="J114">
        <f>IF(Table1[[#This Row],[Team]]="MCI",1,0)</f>
        <v>0</v>
      </c>
      <c r="K114">
        <f>IF(Table1[[#This Row],[Team]]="BUR",1,0)</f>
        <v>0</v>
      </c>
      <c r="L114">
        <v>6.1</v>
      </c>
      <c r="M114">
        <v>433</v>
      </c>
      <c r="N114">
        <v>4.2007143216362497</v>
      </c>
      <c r="O114">
        <v>7.0213934948712504</v>
      </c>
      <c r="P114">
        <v>3.5123977614026298</v>
      </c>
      <c r="Q114">
        <v>1</v>
      </c>
      <c r="R114">
        <v>1</v>
      </c>
    </row>
    <row r="115" spans="1:18" hidden="1" x14ac:dyDescent="0.3">
      <c r="A115" t="s">
        <v>130</v>
      </c>
      <c r="B115" t="s">
        <v>131</v>
      </c>
      <c r="C115" t="s">
        <v>131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128</v>
      </c>
      <c r="J115">
        <f>IF(Table1[[#This Row],[Team]]="MCI",1,0)</f>
        <v>0</v>
      </c>
      <c r="K115">
        <f>IF(Table1[[#This Row],[Team]]="BUR",1,0)</f>
        <v>0</v>
      </c>
      <c r="L115">
        <v>6.4</v>
      </c>
      <c r="M115">
        <v>209</v>
      </c>
      <c r="N115">
        <v>2.7947593049748898</v>
      </c>
      <c r="O115">
        <v>4.3332943322242397</v>
      </c>
      <c r="P115">
        <v>2.7021235652707101</v>
      </c>
      <c r="Q115">
        <v>0</v>
      </c>
      <c r="R115">
        <v>0</v>
      </c>
    </row>
    <row r="116" spans="1:18" hidden="1" x14ac:dyDescent="0.3">
      <c r="A116" t="s">
        <v>121</v>
      </c>
      <c r="B116" t="s">
        <v>122</v>
      </c>
      <c r="C116" t="s">
        <v>122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112</v>
      </c>
      <c r="J116">
        <f>IF(Table1[[#This Row],[Team]]="MCI",1,0)</f>
        <v>0</v>
      </c>
      <c r="K116">
        <f>IF(Table1[[#This Row],[Team]]="BUR",1,0)</f>
        <v>0</v>
      </c>
      <c r="L116">
        <v>5.2</v>
      </c>
      <c r="M116">
        <v>188</v>
      </c>
      <c r="N116">
        <v>1.6523259529861101</v>
      </c>
      <c r="O116">
        <v>3.4122481745571398</v>
      </c>
      <c r="P116">
        <v>2.3270617734528698</v>
      </c>
      <c r="Q116">
        <v>0</v>
      </c>
      <c r="R116">
        <v>0</v>
      </c>
    </row>
    <row r="117" spans="1:18" hidden="1" x14ac:dyDescent="0.3">
      <c r="A117" t="s">
        <v>63</v>
      </c>
      <c r="B117" t="s">
        <v>64</v>
      </c>
      <c r="C117" t="s">
        <v>64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58</v>
      </c>
      <c r="J117">
        <f>IF(Table1[[#This Row],[Team]]="MCI",1,0)</f>
        <v>0</v>
      </c>
      <c r="K117">
        <f>IF(Table1[[#This Row],[Team]]="BUR",1,0)</f>
        <v>0</v>
      </c>
      <c r="L117">
        <v>6</v>
      </c>
      <c r="M117">
        <v>84</v>
      </c>
      <c r="N117">
        <v>3.163265314382</v>
      </c>
      <c r="O117">
        <v>4.2857464312470803</v>
      </c>
      <c r="P117">
        <v>3.3548338726055902</v>
      </c>
      <c r="Q117">
        <v>0</v>
      </c>
      <c r="R117">
        <v>0</v>
      </c>
    </row>
    <row r="118" spans="1:18" hidden="1" x14ac:dyDescent="0.3">
      <c r="A118" t="s">
        <v>89</v>
      </c>
      <c r="B118" t="s">
        <v>191</v>
      </c>
      <c r="C118" t="s">
        <v>191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181</v>
      </c>
      <c r="J118">
        <f>IF(Table1[[#This Row],[Team]]="MCI",1,0)</f>
        <v>0</v>
      </c>
      <c r="K118">
        <f>IF(Table1[[#This Row],[Team]]="BUR",1,0)</f>
        <v>0</v>
      </c>
      <c r="L118">
        <v>9.4</v>
      </c>
      <c r="M118">
        <v>442</v>
      </c>
      <c r="N118">
        <v>3.7377838094652698</v>
      </c>
      <c r="O118">
        <v>4.2513688144765203</v>
      </c>
      <c r="P118">
        <v>3.2962855850075301</v>
      </c>
      <c r="Q118">
        <v>1</v>
      </c>
      <c r="R118">
        <v>0</v>
      </c>
    </row>
    <row r="119" spans="1:18" hidden="1" x14ac:dyDescent="0.3">
      <c r="A119" t="s">
        <v>295</v>
      </c>
      <c r="B119" t="s">
        <v>296</v>
      </c>
      <c r="C119" t="s">
        <v>296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147</v>
      </c>
      <c r="J119">
        <f>IF(Table1[[#This Row],[Team]]="MCI",1,0)</f>
        <v>0</v>
      </c>
      <c r="K119">
        <f>IF(Table1[[#This Row],[Team]]="BUR",1,0)</f>
        <v>0</v>
      </c>
      <c r="L119">
        <v>8.4</v>
      </c>
      <c r="M119">
        <v>379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hidden="1" x14ac:dyDescent="0.3">
      <c r="A120" t="s">
        <v>196</v>
      </c>
      <c r="B120" t="s">
        <v>197</v>
      </c>
      <c r="C120" t="s">
        <v>197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181</v>
      </c>
      <c r="J120">
        <f>IF(Table1[[#This Row],[Team]]="MCI",1,0)</f>
        <v>0</v>
      </c>
      <c r="K120">
        <f>IF(Table1[[#This Row],[Team]]="BUR",1,0)</f>
        <v>0</v>
      </c>
      <c r="L120">
        <v>5.5</v>
      </c>
      <c r="M120">
        <v>323</v>
      </c>
      <c r="N120">
        <v>2.2557365139054801</v>
      </c>
      <c r="O120">
        <v>6.1051269612230703</v>
      </c>
      <c r="P120">
        <v>3.5378089996477202</v>
      </c>
      <c r="Q120">
        <v>1</v>
      </c>
      <c r="R120">
        <v>0</v>
      </c>
    </row>
    <row r="121" spans="1:18" hidden="1" x14ac:dyDescent="0.3">
      <c r="A121" t="s">
        <v>154</v>
      </c>
      <c r="B121" t="s">
        <v>155</v>
      </c>
      <c r="C121" t="s">
        <v>155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156</v>
      </c>
      <c r="J121">
        <f>IF(Table1[[#This Row],[Team]]="MCI",1,0)</f>
        <v>1</v>
      </c>
      <c r="K121">
        <f>IF(Table1[[#This Row],[Team]]="BUR",1,0)</f>
        <v>0</v>
      </c>
      <c r="L121">
        <v>5.4</v>
      </c>
      <c r="M121">
        <v>278</v>
      </c>
      <c r="N121">
        <v>2.78125845010605</v>
      </c>
      <c r="O121">
        <v>3.7766436913845198</v>
      </c>
      <c r="P121">
        <v>4.2524753190476003</v>
      </c>
      <c r="Q121">
        <v>0</v>
      </c>
      <c r="R121">
        <v>0</v>
      </c>
    </row>
    <row r="122" spans="1:18" hidden="1" x14ac:dyDescent="0.3">
      <c r="A122" t="s">
        <v>154</v>
      </c>
      <c r="B122" t="s">
        <v>218</v>
      </c>
      <c r="C122" t="s">
        <v>218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215</v>
      </c>
      <c r="J122">
        <f>IF(Table1[[#This Row],[Team]]="MCI",1,0)</f>
        <v>0</v>
      </c>
      <c r="K122">
        <f>IF(Table1[[#This Row],[Team]]="BUR",1,0)</f>
        <v>0</v>
      </c>
      <c r="L122">
        <v>4.8</v>
      </c>
      <c r="M122">
        <v>378</v>
      </c>
      <c r="N122">
        <v>3.48315077435395</v>
      </c>
      <c r="O122">
        <v>3.3803301854005601</v>
      </c>
      <c r="P122">
        <v>3.0039782051700299</v>
      </c>
      <c r="Q122">
        <v>0</v>
      </c>
      <c r="R122">
        <v>0</v>
      </c>
    </row>
    <row r="123" spans="1:18" hidden="1" x14ac:dyDescent="0.3">
      <c r="A123" t="s">
        <v>105</v>
      </c>
      <c r="B123" t="s">
        <v>106</v>
      </c>
      <c r="C123" t="s">
        <v>106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93</v>
      </c>
      <c r="J123">
        <f>IF(Table1[[#This Row],[Team]]="MCI",1,0)</f>
        <v>0</v>
      </c>
      <c r="K123">
        <f>IF(Table1[[#This Row],[Team]]="BUR",1,0)</f>
        <v>0</v>
      </c>
      <c r="L123">
        <v>4.5</v>
      </c>
      <c r="M123">
        <v>165</v>
      </c>
      <c r="N123">
        <v>1.6525992486977701</v>
      </c>
      <c r="O123">
        <v>3.1468489928441499</v>
      </c>
      <c r="P123">
        <v>2.09436092938678</v>
      </c>
      <c r="Q123">
        <v>0</v>
      </c>
      <c r="R123">
        <v>0</v>
      </c>
    </row>
    <row r="124" spans="1:18" hidden="1" x14ac:dyDescent="0.3">
      <c r="A124" t="s">
        <v>72</v>
      </c>
      <c r="B124" t="s">
        <v>217</v>
      </c>
      <c r="C124" t="s">
        <v>217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215</v>
      </c>
      <c r="J124">
        <f>IF(Table1[[#This Row],[Team]]="MCI",1,0)</f>
        <v>0</v>
      </c>
      <c r="K124">
        <f>IF(Table1[[#This Row],[Team]]="BUR",1,0)</f>
        <v>0</v>
      </c>
      <c r="L124">
        <v>6.5</v>
      </c>
      <c r="M124">
        <v>377</v>
      </c>
      <c r="N124">
        <v>3.9506889882272702</v>
      </c>
      <c r="O124">
        <v>4.8715262936502404</v>
      </c>
      <c r="P124">
        <v>3.90504669256029</v>
      </c>
      <c r="Q124">
        <v>0</v>
      </c>
      <c r="R124">
        <v>0</v>
      </c>
    </row>
    <row r="125" spans="1:18" hidden="1" x14ac:dyDescent="0.3">
      <c r="A125" t="s">
        <v>25</v>
      </c>
      <c r="B125" t="s">
        <v>26</v>
      </c>
      <c r="C125" t="s">
        <v>26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18</v>
      </c>
      <c r="J125">
        <f>IF(Table1[[#This Row],[Team]]="MCI",1,0)</f>
        <v>0</v>
      </c>
      <c r="K125">
        <f>IF(Table1[[#This Row],[Team]]="BUR",1,0)</f>
        <v>0</v>
      </c>
      <c r="L125">
        <v>7.6</v>
      </c>
      <c r="M125">
        <v>33</v>
      </c>
      <c r="N125">
        <v>4</v>
      </c>
      <c r="O125">
        <v>5.6589374543075399</v>
      </c>
      <c r="P125">
        <v>3.73338511138006</v>
      </c>
      <c r="Q125">
        <v>0</v>
      </c>
      <c r="R125">
        <v>0</v>
      </c>
    </row>
    <row r="126" spans="1:18" x14ac:dyDescent="0.3">
      <c r="A126" t="s">
        <v>237</v>
      </c>
      <c r="B126" t="s">
        <v>238</v>
      </c>
      <c r="C126" t="s">
        <v>238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230</v>
      </c>
      <c r="J126">
        <f>IF(Table1[[#This Row],[Team]]="MCI",1,0)</f>
        <v>0</v>
      </c>
      <c r="K126">
        <f>IF(Table1[[#This Row],[Team]]="BUR",1,0)</f>
        <v>0</v>
      </c>
      <c r="L126">
        <v>4.9000000000000004</v>
      </c>
      <c r="M126">
        <v>401</v>
      </c>
      <c r="N126">
        <v>2.5399696603421198</v>
      </c>
      <c r="O126">
        <v>3.90840541338937</v>
      </c>
      <c r="P126">
        <v>3.3006095134965201</v>
      </c>
      <c r="Q126">
        <v>1</v>
      </c>
      <c r="R126">
        <v>1</v>
      </c>
    </row>
    <row r="127" spans="1:18" hidden="1" x14ac:dyDescent="0.3">
      <c r="A127" t="s">
        <v>152</v>
      </c>
      <c r="B127" t="s">
        <v>201</v>
      </c>
      <c r="C127" t="s">
        <v>201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202</v>
      </c>
      <c r="J127">
        <f>IF(Table1[[#This Row],[Team]]="MCI",1,0)</f>
        <v>0</v>
      </c>
      <c r="K127">
        <f>IF(Table1[[#This Row],[Team]]="BUR",1,0)</f>
        <v>0</v>
      </c>
      <c r="L127">
        <v>5.7</v>
      </c>
      <c r="M127">
        <v>327</v>
      </c>
      <c r="N127">
        <v>4.6203652680516702</v>
      </c>
      <c r="O127">
        <v>3.4041168345418602</v>
      </c>
      <c r="P127">
        <v>3.2766783150782799</v>
      </c>
      <c r="Q127">
        <v>0</v>
      </c>
      <c r="R127">
        <v>0</v>
      </c>
    </row>
    <row r="128" spans="1:18" hidden="1" x14ac:dyDescent="0.3">
      <c r="A128" t="s">
        <v>205</v>
      </c>
      <c r="B128" t="s">
        <v>206</v>
      </c>
      <c r="C128" t="s">
        <v>206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202</v>
      </c>
      <c r="J128">
        <f>IF(Table1[[#This Row],[Team]]="MCI",1,0)</f>
        <v>0</v>
      </c>
      <c r="K128">
        <f>IF(Table1[[#This Row],[Team]]="BUR",1,0)</f>
        <v>0</v>
      </c>
      <c r="L128">
        <v>6.7</v>
      </c>
      <c r="M128">
        <v>330</v>
      </c>
      <c r="N128">
        <v>3.2247721771192599</v>
      </c>
      <c r="O128">
        <v>4.3283478904133297</v>
      </c>
      <c r="P128">
        <v>3.26401468381875</v>
      </c>
      <c r="Q128">
        <v>0</v>
      </c>
      <c r="R128">
        <v>0</v>
      </c>
    </row>
    <row r="129" spans="1:18" hidden="1" x14ac:dyDescent="0.3">
      <c r="A129" t="s">
        <v>99</v>
      </c>
      <c r="B129" t="s">
        <v>100</v>
      </c>
      <c r="C129" t="s">
        <v>100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93</v>
      </c>
      <c r="J129">
        <f>IF(Table1[[#This Row],[Team]]="MCI",1,0)</f>
        <v>0</v>
      </c>
      <c r="K129">
        <f>IF(Table1[[#This Row],[Team]]="BUR",1,0)</f>
        <v>0</v>
      </c>
      <c r="L129">
        <v>6.8</v>
      </c>
      <c r="M129">
        <v>155</v>
      </c>
      <c r="N129">
        <v>3.4285714285714199</v>
      </c>
      <c r="O129">
        <v>4.2012217401432697</v>
      </c>
      <c r="P129">
        <v>3.24361246439266</v>
      </c>
      <c r="Q129">
        <v>0</v>
      </c>
      <c r="R12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2022-02-24T22:30:20Z</dcterms:created>
  <dcterms:modified xsi:type="dcterms:W3CDTF">2022-02-24T22:43:48Z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2ce33c32-5902-4e44-9504-8b5a0c71d9c0</vt:lpwstr>
  </property>
</Properties>
</file>