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6D6AF4C2-930F-4818-B736-2D20953E5D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Data.Page'!$S$2:$S$163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Data.Page'!$S$2:$S$163</definedName>
    <definedName name="solver_lhs2" localSheetId="0" hidden="1">'Transformed by Data.Page'!$V$20</definedName>
    <definedName name="solver_lhs3" localSheetId="0" hidden="1">'Transformed by Data.Page'!$V$22:$V$23</definedName>
    <definedName name="solver_lhs4" localSheetId="0" hidden="1">'Transformed by Data.Page'!$V$24</definedName>
    <definedName name="solver_lhs5" localSheetId="0" hidden="1">'Transformed by Data.Page'!$V$4</definedName>
    <definedName name="solver_lhs6" localSheetId="0" hidden="1">'Transformed by Data.Page'!$V$6:$V$9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'Transformed by Data.Page'!$V$2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Data.Page'!$W$22:$W$23</definedName>
    <definedName name="solver_rhs4" localSheetId="0" hidden="1">'Transformed by Data.Page'!$W$24</definedName>
    <definedName name="solver_rhs5" localSheetId="0" hidden="1">'Transformed by Data.Page'!$W$4</definedName>
    <definedName name="solver_rhs6" localSheetId="0" hidden="1">'Transformed by Data.Page'!$W$6:$W$9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24" i="2" l="1"/>
  <c r="V13" i="2" s="1" a="1"/>
  <c r="V13" i="2" s="1"/>
  <c r="Q140" i="2"/>
  <c r="J2" i="2"/>
  <c r="J3" i="2"/>
  <c r="J4" i="2"/>
  <c r="J5" i="2"/>
  <c r="J71" i="2"/>
  <c r="J7" i="2"/>
  <c r="J138" i="2"/>
  <c r="J67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119" i="2"/>
  <c r="J94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135" i="2"/>
  <c r="J68" i="2"/>
  <c r="J69" i="2"/>
  <c r="J33" i="2"/>
  <c r="J122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6" i="2"/>
  <c r="J9" i="2"/>
  <c r="J8" i="2"/>
  <c r="J95" i="2"/>
  <c r="J96" i="2"/>
  <c r="J97" i="2"/>
  <c r="J98" i="2"/>
  <c r="J99" i="2"/>
  <c r="J100" i="2"/>
  <c r="J101" i="2"/>
  <c r="J140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02" i="2"/>
  <c r="J120" i="2"/>
  <c r="J121" i="2"/>
  <c r="J93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32" i="2"/>
  <c r="J136" i="2"/>
  <c r="J137" i="2"/>
  <c r="J70" i="2"/>
  <c r="J139" i="2"/>
  <c r="J92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K2" i="2"/>
  <c r="K3" i="2"/>
  <c r="K4" i="2"/>
  <c r="K5" i="2"/>
  <c r="K71" i="2"/>
  <c r="K7" i="2"/>
  <c r="K138" i="2"/>
  <c r="K67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119" i="2"/>
  <c r="K94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135" i="2"/>
  <c r="K68" i="2"/>
  <c r="K69" i="2"/>
  <c r="K33" i="2"/>
  <c r="K122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6" i="2"/>
  <c r="K9" i="2"/>
  <c r="K8" i="2"/>
  <c r="K95" i="2"/>
  <c r="K96" i="2"/>
  <c r="K97" i="2"/>
  <c r="K98" i="2"/>
  <c r="K99" i="2"/>
  <c r="K100" i="2"/>
  <c r="K101" i="2"/>
  <c r="K140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02" i="2"/>
  <c r="K120" i="2"/>
  <c r="K121" i="2"/>
  <c r="K93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32" i="2"/>
  <c r="K136" i="2"/>
  <c r="K137" i="2"/>
  <c r="K70" i="2"/>
  <c r="K139" i="2"/>
  <c r="K92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L2" i="2"/>
  <c r="L3" i="2"/>
  <c r="L4" i="2"/>
  <c r="L5" i="2"/>
  <c r="L71" i="2"/>
  <c r="L7" i="2"/>
  <c r="L138" i="2"/>
  <c r="L67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119" i="2"/>
  <c r="L94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135" i="2"/>
  <c r="L68" i="2"/>
  <c r="L69" i="2"/>
  <c r="L33" i="2"/>
  <c r="L122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6" i="2"/>
  <c r="L9" i="2"/>
  <c r="L8" i="2"/>
  <c r="L95" i="2"/>
  <c r="L96" i="2"/>
  <c r="L97" i="2"/>
  <c r="L98" i="2"/>
  <c r="L99" i="2"/>
  <c r="L100" i="2"/>
  <c r="L101" i="2"/>
  <c r="L140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02" i="2"/>
  <c r="L120" i="2"/>
  <c r="L121" i="2"/>
  <c r="L93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32" i="2"/>
  <c r="L136" i="2"/>
  <c r="L137" i="2"/>
  <c r="L70" i="2"/>
  <c r="L139" i="2"/>
  <c r="L92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V17" i="2" a="1"/>
  <c r="V17" i="2" s="1"/>
  <c r="V14" i="2" a="1"/>
  <c r="V14" i="2" s="1"/>
  <c r="V12" i="2" a="1"/>
  <c r="V12" i="2" s="1"/>
  <c r="V11" i="2" a="1"/>
  <c r="V11" i="2" s="1"/>
  <c r="V9" i="2"/>
  <c r="V8" i="2"/>
  <c r="V7" i="2"/>
  <c r="V6" i="2"/>
  <c r="W4" i="2"/>
  <c r="V4" i="2"/>
  <c r="V2" i="2"/>
  <c r="V24" i="2" l="1"/>
  <c r="V23" i="2"/>
  <c r="V22" i="2"/>
  <c r="V16" i="2"/>
  <c r="V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<sst xmlns="http://schemas.openxmlformats.org/spreadsheetml/2006/main" count="846" uniqueCount="365">
  <si>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</si>
  <si>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</si>
  <si>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</si>
  <si>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</si>
  <si>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</si>
  <si>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</si>
  <si>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</si>
  <si>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</si>
  <si>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</si>
  <si>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</si>
  <si>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</si>
  <si>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</si>
  <si>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</si>
  <si>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</si>
  <si>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</si>
  <si>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</si>
  <si>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</si>
  <si>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</si>
  <si>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</si>
  <si>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Kieran</t>
  </si>
  <si>
    <t>Tierney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</si>
  <si>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</si>
  <si>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</si>
  <si>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</si>
  <si>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</si>
  <si>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</si>
  <si>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</si>
  <si>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</si>
  <si>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</si>
  <si>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</si>
  <si>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</si>
  <si>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</si>
  <si>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Tavares</t>
  </si>
  <si>
    <t>Martin</t>
  </si>
  <si>
    <t>Ødegaard</t>
  </si>
  <si>
    <t>Aaron</t>
  </si>
  <si>
    <t>Ramsdale</t>
  </si>
  <si>
    <t>Charlie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</si>
  <si>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</si>
  <si>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</si>
  <si>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</si>
  <si>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</si>
  <si>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</si>
  <si>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</si>
  <si>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</si>
  <si>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</si>
  <si>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</si>
  <si>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</si>
  <si>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</si>
  <si>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</si>
  <si>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</si>
  <si>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</si>
  <si>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</si>
  <si>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</si>
  <si>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</si>
  <si>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</si>
  <si>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</si>
  <si>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</si>
  <si>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Ashley</t>
  </si>
  <si>
    <t>Lucas</t>
  </si>
  <si>
    <t>Digne</t>
  </si>
  <si>
    <t>Danny</t>
  </si>
  <si>
    <t>Ings</t>
  </si>
  <si>
    <t>Tim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</si>
  <si>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</si>
  <si>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</si>
  <si>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</si>
  <si>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</si>
  <si>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</si>
  <si>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</si>
  <si>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</si>
  <si>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</si>
  <si>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</si>
  <si>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</si>
  <si>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</si>
  <si>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</si>
  <si>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</si>
  <si>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</si>
  <si>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</si>
  <si>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</si>
  <si>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</si>
  <si>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</si>
  <si>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</si>
  <si>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</si>
  <si>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Nathan</t>
  </si>
  <si>
    <t>BHA</t>
  </si>
  <si>
    <t>Lewis</t>
  </si>
  <si>
    <t>Dunk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</si>
  <si>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</si>
  <si>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</si>
  <si>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</si>
  <si>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</si>
  <si>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</si>
  <si>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</si>
  <si>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</si>
  <si>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</si>
  <si>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Jakub</t>
  </si>
  <si>
    <t>Moder</t>
  </si>
  <si>
    <t>Marc</t>
  </si>
  <si>
    <t>James</t>
  </si>
  <si>
    <t>Tarkowski</t>
  </si>
  <si>
    <t>BUR</t>
  </si>
  <si>
    <t>Phil</t>
  </si>
  <si>
    <t>Jack</t>
  </si>
  <si>
    <t>Kevin</t>
  </si>
  <si>
    <t>Barnes</t>
  </si>
  <si>
    <t>Westwood</t>
  </si>
  <si>
    <t>Lowton</t>
  </si>
  <si>
    <t>Nick</t>
  </si>
  <si>
    <t>Pope</t>
  </si>
  <si>
    <t>Taylor</t>
  </si>
  <si>
    <t>Dwight</t>
  </si>
  <si>
    <t>McNeil</t>
  </si>
  <si>
    <t>Thiago</t>
  </si>
  <si>
    <t>Emiliano da Silva</t>
  </si>
  <si>
    <t>Thiago Silva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</si>
  <si>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</si>
  <si>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</si>
  <si>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</si>
  <si>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</si>
  <si>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</si>
  <si>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</si>
  <si>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</si>
  <si>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</si>
  <si>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</si>
  <si>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</si>
  <si>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N'Golo</t>
  </si>
  <si>
    <t>Kanté</t>
  </si>
  <si>
    <t>Mason</t>
  </si>
  <si>
    <t>Mount</t>
  </si>
  <si>
    <t>Kai</t>
  </si>
  <si>
    <t>Havertz</t>
  </si>
  <si>
    <t>Reece</t>
  </si>
  <si>
    <t>Edouard</t>
  </si>
  <si>
    <t>Mendy</t>
  </si>
  <si>
    <t>Trevoh</t>
  </si>
  <si>
    <t>Chalobah</t>
  </si>
  <si>
    <t>Romelu</t>
  </si>
  <si>
    <t>Lukaku</t>
  </si>
  <si>
    <t>Harvey</t>
  </si>
  <si>
    <t>Conor</t>
  </si>
  <si>
    <t>Gallagher</t>
  </si>
  <si>
    <t>CRY</t>
  </si>
  <si>
    <t>Vicente</t>
  </si>
  <si>
    <t>Guaita</t>
  </si>
  <si>
    <t>Benteke</t>
  </si>
  <si>
    <t>Cheikhou</t>
  </si>
  <si>
    <t>Kouyaté</t>
  </si>
  <si>
    <t>Jordan</t>
  </si>
  <si>
    <t>Ayew</t>
  </si>
  <si>
    <t>Wilfried</t>
  </si>
  <si>
    <t>Zaha</t>
  </si>
  <si>
    <t>Jeffrey</t>
  </si>
  <si>
    <t>Schlupp</t>
  </si>
  <si>
    <t>Tyrick</t>
  </si>
  <si>
    <t>Mitchell</t>
  </si>
  <si>
    <t>Michael</t>
  </si>
  <si>
    <t>Olise</t>
  </si>
  <si>
    <t>Guéhi</t>
  </si>
  <si>
    <t>Joachim</t>
  </si>
  <si>
    <t>Andersen</t>
  </si>
  <si>
    <t>Scott</t>
  </si>
  <si>
    <t>Odsonne</t>
  </si>
  <si>
    <t>EVE</t>
  </si>
  <si>
    <t>Keane</t>
  </si>
  <si>
    <t>Pickford</t>
  </si>
  <si>
    <t>Allan</t>
  </si>
  <si>
    <t>Marques Loureiro</t>
  </si>
  <si>
    <t>Abdoulaye</t>
  </si>
  <si>
    <t>Doucouré</t>
  </si>
  <si>
    <t>Richarlison</t>
  </si>
  <si>
    <t>de Andrade</t>
  </si>
  <si>
    <t>Andros</t>
  </si>
  <si>
    <t>Townsend</t>
  </si>
  <si>
    <t>Anthony</t>
  </si>
  <si>
    <t>Gordon</t>
  </si>
  <si>
    <t>Harry</t>
  </si>
  <si>
    <t>Kasper</t>
  </si>
  <si>
    <t>Schmeichel</t>
  </si>
  <si>
    <t>LEI</t>
  </si>
  <si>
    <t>Jamie</t>
  </si>
  <si>
    <t>Vardy</t>
  </si>
  <si>
    <t>Daniel</t>
  </si>
  <si>
    <t>Youri</t>
  </si>
  <si>
    <t>Tielemans</t>
  </si>
  <si>
    <t>Kelechi</t>
  </si>
  <si>
    <t>Iheanacho</t>
  </si>
  <si>
    <t>Çaglar</t>
  </si>
  <si>
    <t>Söyüncü</t>
  </si>
  <si>
    <t>Patson</t>
  </si>
  <si>
    <t>Daka</t>
  </si>
  <si>
    <t>Ademola</t>
  </si>
  <si>
    <t>Lookman</t>
  </si>
  <si>
    <t>LEE</t>
  </si>
  <si>
    <t>Rodrigo</t>
  </si>
  <si>
    <t>Stuart</t>
  </si>
  <si>
    <t>Dallas</t>
  </si>
  <si>
    <t>Raphael</t>
  </si>
  <si>
    <t>Dias Belloli</t>
  </si>
  <si>
    <t>Raphinha</t>
  </si>
  <si>
    <t>Illan</t>
  </si>
  <si>
    <t>Meslier</t>
  </si>
  <si>
    <t>Harrison</t>
  </si>
  <si>
    <t>Cresswell</t>
  </si>
  <si>
    <t>LIV</t>
  </si>
  <si>
    <t>Henderson</t>
  </si>
  <si>
    <t>Virgil</t>
  </si>
  <si>
    <t>van Dijk</t>
  </si>
  <si>
    <t>Sadio</t>
  </si>
  <si>
    <t>Mané</t>
  </si>
  <si>
    <t>Alisson</t>
  </si>
  <si>
    <t>Ramses Becker</t>
  </si>
  <si>
    <t>Fabio Henrique</t>
  </si>
  <si>
    <t>Fabinho</t>
  </si>
  <si>
    <t>Mohamed</t>
  </si>
  <si>
    <t>Salah</t>
  </si>
  <si>
    <t>Andrew</t>
  </si>
  <si>
    <t>Robertson</t>
  </si>
  <si>
    <t>Trent</t>
  </si>
  <si>
    <t>Alexander-Arnold</t>
  </si>
  <si>
    <t>Joseph</t>
  </si>
  <si>
    <t>Diogo</t>
  </si>
  <si>
    <t>Jota</t>
  </si>
  <si>
    <t>Grealish</t>
  </si>
  <si>
    <t>MCI</t>
  </si>
  <si>
    <t>Kyle</t>
  </si>
  <si>
    <t>Walker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</si>
  <si>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</si>
  <si>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</si>
  <si>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</si>
  <si>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</si>
  <si>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</si>
  <si>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</si>
  <si>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</si>
  <si>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</si>
  <si>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</si>
  <si>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</si>
  <si>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</si>
  <si>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</si>
  <si>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</si>
  <si>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</si>
  <si>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</si>
  <si>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</si>
  <si>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Gabriel Fernando</t>
  </si>
  <si>
    <t>de Jesus</t>
  </si>
  <si>
    <t>Jesus</t>
  </si>
  <si>
    <t>Foden</t>
  </si>
  <si>
    <t>Hernandez</t>
  </si>
  <si>
    <t>Joshua</t>
  </si>
  <si>
    <t>MUN</t>
  </si>
  <si>
    <t>de Gea</t>
  </si>
  <si>
    <t>Paul</t>
  </si>
  <si>
    <t>Pogba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</si>
  <si>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</si>
  <si>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</si>
  <si>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</si>
  <si>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</si>
  <si>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</si>
  <si>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</si>
  <si>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</si>
  <si>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Victor</t>
  </si>
  <si>
    <t>Lindelöf</t>
  </si>
  <si>
    <t>McTominay</t>
  </si>
  <si>
    <t>Eric</t>
  </si>
  <si>
    <t>Jadon</t>
  </si>
  <si>
    <t>Sancho</t>
  </si>
  <si>
    <t>Raphaël</t>
  </si>
  <si>
    <t>Varane</t>
  </si>
  <si>
    <t>Cristiano Ronaldo</t>
  </si>
  <si>
    <t>dos Santos Aveiro</t>
  </si>
  <si>
    <t>Ronaldo</t>
  </si>
  <si>
    <t>Willock</t>
  </si>
  <si>
    <t>NEW</t>
  </si>
  <si>
    <t>Matt</t>
  </si>
  <si>
    <t>Targett</t>
  </si>
  <si>
    <t>Dan</t>
  </si>
  <si>
    <t>Burn</t>
  </si>
  <si>
    <t>Chris</t>
  </si>
  <si>
    <t>Wood</t>
  </si>
  <si>
    <t>Ryan</t>
  </si>
  <si>
    <t>Fraser</t>
  </si>
  <si>
    <t>Joelinton Cássio</t>
  </si>
  <si>
    <t>Apolinário de Lira</t>
  </si>
  <si>
    <t>Joelinton</t>
  </si>
  <si>
    <t>NOR</t>
  </si>
  <si>
    <t>Krul</t>
  </si>
  <si>
    <t>Teemu</t>
  </si>
  <si>
    <t>Pukki</t>
  </si>
  <si>
    <t>Max</t>
  </si>
  <si>
    <t>Sargent</t>
  </si>
  <si>
    <t>SOU</t>
  </si>
  <si>
    <t>Oriol</t>
  </si>
  <si>
    <t>Romeu Vidal</t>
  </si>
  <si>
    <t>Romeu</t>
  </si>
  <si>
    <t>Redmond</t>
  </si>
  <si>
    <t>Ward-Prowse</t>
  </si>
  <si>
    <t>Jan</t>
  </si>
  <si>
    <t>Bednarek</t>
  </si>
  <si>
    <t>Che</t>
  </si>
  <si>
    <t>Adams</t>
  </si>
  <si>
    <t>Moussa</t>
  </si>
  <si>
    <t>Romain</t>
  </si>
  <si>
    <t>Tino</t>
  </si>
  <si>
    <t>Livramento</t>
  </si>
  <si>
    <t>Armando</t>
  </si>
  <si>
    <t>Broja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</si>
  <si>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</si>
  <si>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</si>
  <si>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</si>
  <si>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</si>
  <si>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</si>
  <si>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</si>
  <si>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</si>
  <si>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</si>
  <si>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</si>
  <si>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</si>
  <si>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</si>
  <si>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</si>
  <si>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</si>
  <si>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</si>
  <si>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Sissoko</t>
  </si>
  <si>
    <t>WAT</t>
  </si>
  <si>
    <t>Foster</t>
  </si>
  <si>
    <t>Craig</t>
  </si>
  <si>
    <t>Emmanuel</t>
  </si>
  <si>
    <t>Dennis</t>
  </si>
  <si>
    <t>King</t>
  </si>
  <si>
    <t>WHU</t>
  </si>
  <si>
    <t>Lukasz</t>
  </si>
  <si>
    <t>Fabianski</t>
  </si>
  <si>
    <t>Michail</t>
  </si>
  <si>
    <t>Dawson</t>
  </si>
  <si>
    <t>Saïd</t>
  </si>
  <si>
    <t>Benrahma</t>
  </si>
  <si>
    <t>Jarrod</t>
  </si>
  <si>
    <t>Bowen</t>
  </si>
  <si>
    <t>Declan</t>
  </si>
  <si>
    <t>Rice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</si>
  <si>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</si>
  <si>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</si>
  <si>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</si>
  <si>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</si>
  <si>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</si>
  <si>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</si>
  <si>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</si>
  <si>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</si>
  <si>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</si>
  <si>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Saïss</t>
  </si>
  <si>
    <t>Rúben Diogo</t>
  </si>
  <si>
    <t>da Silva Neves</t>
  </si>
  <si>
    <t>Neves</t>
  </si>
  <si>
    <t>Kilman</t>
  </si>
  <si>
    <t>Rayan</t>
  </si>
  <si>
    <t>Ait Nouri</t>
  </si>
  <si>
    <t>José</t>
  </si>
  <si>
    <t>Malheiro de Sá</t>
  </si>
  <si>
    <t>Sá</t>
  </si>
  <si>
    <t>Hee-Chan</t>
  </si>
  <si>
    <t>Hwang</t>
  </si>
  <si>
    <t>Total Points</t>
  </si>
  <si>
    <t>Total Cost</t>
  </si>
  <si>
    <t>DPPG</t>
  </si>
  <si>
    <t>Transfers</t>
  </si>
  <si>
    <t>Free</t>
  </si>
  <si>
    <t>FDDPG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</si>
</sst>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82166-CE7E-4D83-8178-E84BFE02453A}" name="Table1" displayName="Table1" ref="A1:S163" totalsRowShown="0">
  <autoFilter ref="A1:S163" xr:uid="{D8182166-CE7E-4D83-8178-E84BFE02453A}">
    <filterColumn colId="18">
      <filters>
        <filter val="1"/>
      </filters>
    </filterColumn>
  </autoFilter>
  <sortState xmlns:xlrd2="http://schemas.microsoft.com/office/spreadsheetml/2017/richdata2" ref="A6:S135">
    <sortCondition descending="1" ref="Q1:Q163"/>
  </sortState>
  <tableColumns count="19">
    <tableColumn id="1" xr3:uid="{9436CD69-750F-4DEE-9B03-3DBF8DCD27B1}" name="First Name"/>
    <tableColumn id="2" xr3:uid="{4391028F-154C-4642-A0BC-8FFC9D380F89}" name="Surname"/>
    <tableColumn id="3" xr3:uid="{9D956B4E-75F4-4E6B-9B37-124056333BF3}" name="Web Name"/>
    <tableColumn id="4" xr3:uid="{34AD6EC5-2AD2-4AA5-8B24-DA750EF077E0}" name="Position"/>
    <tableColumn id="5" xr3:uid="{78013A69-92AE-43CE-8562-35BD521FA358}" name="GKP"/>
    <tableColumn id="6" xr3:uid="{A467928C-BA8D-4029-BCD7-34A1A0373778}" name="DEF"/>
    <tableColumn id="7" xr3:uid="{D9AC3756-5DB8-406A-9D85-1992AF70B23D}" name="MID"/>
    <tableColumn id="8" xr3:uid="{3F24671C-7D6A-45B9-AD58-50E9C753EC3B}" name="FWD"/>
    <tableColumn id="9" xr3:uid="{974D9064-E2F6-4B7B-B1F7-D1827F3D0553}" name="Team"/>
    <tableColumn id="19" xr3:uid="{415AADEA-E600-4314-91F6-DB234C1212B9}" name="TOT" dataDxfId="0">
      <calculatedColumnFormula>IF(Table1[[#This Row],[Team]]="TOT",1,0)</calculatedColumnFormula>
    </tableColumn>
    <tableColumn id="18" xr3:uid="{75B96350-5543-4315-9805-B48FD76CEB87}" name="LIV" dataDxfId="1">
      <calculatedColumnFormula>IF(Table1[[#This Row],[Team]]="LIV",1,0)</calculatedColumnFormula>
    </tableColumn>
    <tableColumn id="17" xr3:uid="{3AEAB0D7-8240-451E-A66B-6B0BCDFCE808}" name="ARS" dataDxfId="2">
      <calculatedColumnFormula>IF(Table1[[#This Row],[Team]]="ARS",1,0)</calculatedColumnFormula>
    </tableColumn>
    <tableColumn id="10" xr3:uid="{2DAAE56D-96D1-4AB5-9D2F-8C29A32779E0}" name="Cost"/>
    <tableColumn id="11" xr3:uid="{ADE2C971-F3F1-479F-9AA5-F7950519DC1F}" name="ID"/>
    <tableColumn id="12" xr3:uid="{956778CD-D7DF-4C91-863F-D6AEF651F47D}" name="ARIMA"/>
    <tableColumn id="13" xr3:uid="{9044A544-62AD-43BB-AD54-E8ACD870ED33}" name="LSTM"/>
    <tableColumn id="14" xr3:uid="{C50774CC-7753-44C6-B260-2CEEE1F698DA}" name="PPG"/>
    <tableColumn id="15" xr3:uid="{92FA3640-0619-468E-85F3-C687C058A490}" name="PREV"/>
    <tableColumn id="16" xr3:uid="{2D45956F-FEEE-4187-8604-1764D6573698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3"/>
  <sheetViews>
    <sheetView tabSelected="1" workbookViewId="0">
      <selection activeCell="I93" sqref="I93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9" max="19" width="10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308</v>
      </c>
      <c r="K1" t="s">
        <v>204</v>
      </c>
      <c r="L1" t="s">
        <v>16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23" hidden="1" x14ac:dyDescent="0.3">
      <c r="A2" t="s">
        <v>17</v>
      </c>
      <c r="B2" t="s">
        <v>18</v>
      </c>
      <c r="C2" t="s">
        <v>18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16</v>
      </c>
      <c r="J2">
        <f>IF(Table1[[#This Row],[Team]]="TOT",1,0)</f>
        <v>0</v>
      </c>
      <c r="K2">
        <f>IF(Table1[[#This Row],[Team]]="LIV",1,0)</f>
        <v>0</v>
      </c>
      <c r="L2">
        <f>IF(Table1[[#This Row],[Team]]="ARS",1,0)</f>
        <v>1</v>
      </c>
      <c r="M2">
        <v>8.3000000000000007</v>
      </c>
      <c r="N2">
        <v>3</v>
      </c>
      <c r="O2">
        <v>6.2777777853206498</v>
      </c>
      <c r="P2">
        <v>8.3687823517890596</v>
      </c>
      <c r="Q2">
        <v>7.2840268585274499</v>
      </c>
      <c r="R2">
        <v>0</v>
      </c>
      <c r="S2">
        <v>0</v>
      </c>
      <c r="U2" s="1" t="s">
        <v>359</v>
      </c>
      <c r="V2">
        <f>SUMPRODUCT(Table1[Selected],Table1[PPG])</f>
        <v>143.9389916714342</v>
      </c>
    </row>
    <row r="3" spans="1:23" hidden="1" x14ac:dyDescent="0.3">
      <c r="A3" t="s">
        <v>19</v>
      </c>
      <c r="B3" t="s">
        <v>20</v>
      </c>
      <c r="C3" t="s">
        <v>20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16</v>
      </c>
      <c r="J3">
        <f>IF(Table1[[#This Row],[Team]]="TOT",1,0)</f>
        <v>0</v>
      </c>
      <c r="K3">
        <f>IF(Table1[[#This Row],[Team]]="LIV",1,0)</f>
        <v>0</v>
      </c>
      <c r="L3">
        <f>IF(Table1[[#This Row],[Team]]="ARS",1,0)</f>
        <v>1</v>
      </c>
      <c r="M3">
        <v>5.0999999999999996</v>
      </c>
      <c r="N3">
        <v>8</v>
      </c>
      <c r="O3">
        <v>5.8265950537464999</v>
      </c>
      <c r="P3">
        <v>9.2211990015464593</v>
      </c>
      <c r="Q3">
        <v>7.5632007539954103</v>
      </c>
      <c r="R3">
        <v>0</v>
      </c>
      <c r="S3">
        <v>0</v>
      </c>
      <c r="U3" s="1"/>
    </row>
    <row r="4" spans="1:23" hidden="1" x14ac:dyDescent="0.3">
      <c r="A4" t="s">
        <v>21</v>
      </c>
      <c r="B4" t="s">
        <v>22</v>
      </c>
      <c r="C4" t="s">
        <v>22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16</v>
      </c>
      <c r="J4">
        <f>IF(Table1[[#This Row],[Team]]="TOT",1,0)</f>
        <v>0</v>
      </c>
      <c r="K4">
        <f>IF(Table1[[#This Row],[Team]]="LIV",1,0)</f>
        <v>0</v>
      </c>
      <c r="L4">
        <f>IF(Table1[[#This Row],[Team]]="ARS",1,0)</f>
        <v>1</v>
      </c>
      <c r="M4">
        <v>5.8</v>
      </c>
      <c r="N4">
        <v>11</v>
      </c>
      <c r="O4">
        <v>6.3333333333333304</v>
      </c>
      <c r="P4">
        <v>9.7332968380680498</v>
      </c>
      <c r="Q4">
        <v>8.0609371450299303</v>
      </c>
      <c r="R4">
        <v>0</v>
      </c>
      <c r="S4">
        <v>0</v>
      </c>
      <c r="U4" s="1" t="s">
        <v>360</v>
      </c>
      <c r="V4">
        <f>SUMPRODUCT(Table1[Selected],Table1[Cost])</f>
        <v>96.8</v>
      </c>
      <c r="W4">
        <f>96.3+1.6-0.1</f>
        <v>97.8</v>
      </c>
    </row>
    <row r="5" spans="1:23" hidden="1" x14ac:dyDescent="0.3">
      <c r="A5" t="s">
        <v>23</v>
      </c>
      <c r="B5" t="s">
        <v>24</v>
      </c>
      <c r="C5" t="s">
        <v>24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16</v>
      </c>
      <c r="J5">
        <f>IF(Table1[[#This Row],[Team]]="TOT",1,0)</f>
        <v>0</v>
      </c>
      <c r="K5">
        <f>IF(Table1[[#This Row],[Team]]="LIV",1,0)</f>
        <v>0</v>
      </c>
      <c r="L5">
        <f>IF(Table1[[#This Row],[Team]]="ARS",1,0)</f>
        <v>1</v>
      </c>
      <c r="M5">
        <v>6.6</v>
      </c>
      <c r="N5">
        <v>12</v>
      </c>
      <c r="O5">
        <v>6.3162315561697602</v>
      </c>
      <c r="P5">
        <v>10.464478652953501</v>
      </c>
      <c r="Q5">
        <v>8.4573605838102104</v>
      </c>
      <c r="R5">
        <v>0</v>
      </c>
      <c r="S5">
        <v>0</v>
      </c>
      <c r="U5" s="1"/>
    </row>
    <row r="6" spans="1:23" x14ac:dyDescent="0.3">
      <c r="A6" t="s">
        <v>214</v>
      </c>
      <c r="B6" t="s">
        <v>215</v>
      </c>
      <c r="C6" t="s">
        <v>215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204</v>
      </c>
      <c r="J6">
        <f>IF(Table1[[#This Row],[Team]]="TOT",1,0)</f>
        <v>0</v>
      </c>
      <c r="K6">
        <f>IF(Table1[[#This Row],[Team]]="LIV",1,0)</f>
        <v>1</v>
      </c>
      <c r="L6">
        <f>IF(Table1[[#This Row],[Team]]="ARS",1,0)</f>
        <v>0</v>
      </c>
      <c r="M6">
        <v>13.2</v>
      </c>
      <c r="N6">
        <v>260</v>
      </c>
      <c r="O6">
        <v>14.111111108628499</v>
      </c>
      <c r="P6">
        <v>16.245525028943302</v>
      </c>
      <c r="Q6">
        <v>17.5936603955846</v>
      </c>
      <c r="R6">
        <v>1</v>
      </c>
      <c r="S6">
        <v>1</v>
      </c>
      <c r="U6" s="1" t="s">
        <v>4</v>
      </c>
      <c r="V6">
        <f>SUMPRODUCT(Table1[Selected],Table1[GKP])</f>
        <v>2</v>
      </c>
      <c r="W6">
        <v>2</v>
      </c>
    </row>
    <row r="7" spans="1:23" hidden="1" x14ac:dyDescent="0.3">
      <c r="A7" t="s">
        <v>27</v>
      </c>
      <c r="B7" t="s">
        <v>28</v>
      </c>
      <c r="C7" t="s">
        <v>29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16</v>
      </c>
      <c r="J7">
        <f>IF(Table1[[#This Row],[Team]]="TOT",1,0)</f>
        <v>0</v>
      </c>
      <c r="K7">
        <f>IF(Table1[[#This Row],[Team]]="LIV",1,0)</f>
        <v>0</v>
      </c>
      <c r="L7">
        <f>IF(Table1[[#This Row],[Team]]="ARS",1,0)</f>
        <v>1</v>
      </c>
      <c r="M7">
        <v>5.3</v>
      </c>
      <c r="N7">
        <v>14</v>
      </c>
      <c r="O7">
        <v>6.7972444272388097</v>
      </c>
      <c r="P7">
        <v>8.5020876878210494</v>
      </c>
      <c r="Q7">
        <v>7.5780355527861296</v>
      </c>
      <c r="R7">
        <v>0</v>
      </c>
      <c r="S7">
        <v>0</v>
      </c>
      <c r="U7" s="1" t="s">
        <v>5</v>
      </c>
      <c r="V7">
        <f>SUMPRODUCT(Table1[Selected],Table1[DEF])</f>
        <v>5</v>
      </c>
      <c r="W7">
        <v>5</v>
      </c>
    </row>
    <row r="8" spans="1:23" x14ac:dyDescent="0.3">
      <c r="A8" t="s">
        <v>218</v>
      </c>
      <c r="B8" t="s">
        <v>219</v>
      </c>
      <c r="C8" t="s">
        <v>219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204</v>
      </c>
      <c r="J8">
        <f>IF(Table1[[#This Row],[Team]]="TOT",1,0)</f>
        <v>0</v>
      </c>
      <c r="K8">
        <f>IF(Table1[[#This Row],[Team]]="LIV",1,0)</f>
        <v>1</v>
      </c>
      <c r="L8">
        <f>IF(Table1[[#This Row],[Team]]="ARS",1,0)</f>
        <v>0</v>
      </c>
      <c r="M8">
        <v>8.5</v>
      </c>
      <c r="N8">
        <v>264</v>
      </c>
      <c r="O8">
        <v>13.3333333301776</v>
      </c>
      <c r="P8">
        <v>13.5142585036194</v>
      </c>
      <c r="Q8">
        <v>15.3155384076461</v>
      </c>
      <c r="R8">
        <v>1</v>
      </c>
      <c r="S8">
        <v>1</v>
      </c>
      <c r="U8" s="1" t="s">
        <v>6</v>
      </c>
      <c r="V8">
        <f>SUMPRODUCT(Table1[Selected],Table1[MID])</f>
        <v>5</v>
      </c>
      <c r="W8">
        <v>5</v>
      </c>
    </row>
    <row r="9" spans="1:23" x14ac:dyDescent="0.3">
      <c r="A9" t="s">
        <v>216</v>
      </c>
      <c r="B9" t="s">
        <v>217</v>
      </c>
      <c r="C9" t="s">
        <v>217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204</v>
      </c>
      <c r="J9">
        <f>IF(Table1[[#This Row],[Team]]="TOT",1,0)</f>
        <v>0</v>
      </c>
      <c r="K9">
        <f>IF(Table1[[#This Row],[Team]]="LIV",1,0)</f>
        <v>1</v>
      </c>
      <c r="L9">
        <f>IF(Table1[[#This Row],[Team]]="ARS",1,0)</f>
        <v>0</v>
      </c>
      <c r="M9">
        <v>7.2</v>
      </c>
      <c r="N9">
        <v>261</v>
      </c>
      <c r="O9">
        <v>9.3333333288609293</v>
      </c>
      <c r="P9">
        <v>12.8900811944421</v>
      </c>
      <c r="Q9">
        <v>13.1654845460367</v>
      </c>
      <c r="R9">
        <v>0</v>
      </c>
      <c r="S9">
        <v>1</v>
      </c>
      <c r="U9" s="1" t="s">
        <v>7</v>
      </c>
      <c r="V9">
        <f>SUMPRODUCT(Table1[Selected],Table1[FWD])</f>
        <v>3</v>
      </c>
      <c r="W9">
        <v>3</v>
      </c>
    </row>
    <row r="10" spans="1:23" x14ac:dyDescent="0.3">
      <c r="A10" t="s">
        <v>35</v>
      </c>
      <c r="B10" t="s">
        <v>36</v>
      </c>
      <c r="C10" t="s">
        <v>36</v>
      </c>
      <c r="D10" t="s">
        <v>4</v>
      </c>
      <c r="E10">
        <v>1</v>
      </c>
      <c r="F10">
        <v>0</v>
      </c>
      <c r="G10">
        <v>0</v>
      </c>
      <c r="H10">
        <v>0</v>
      </c>
      <c r="I10" t="s">
        <v>16</v>
      </c>
      <c r="J10">
        <f>IF(Table1[[#This Row],[Team]]="TOT",1,0)</f>
        <v>0</v>
      </c>
      <c r="K10">
        <f>IF(Table1[[#This Row],[Team]]="LIV",1,0)</f>
        <v>0</v>
      </c>
      <c r="L10">
        <f>IF(Table1[[#This Row],[Team]]="ARS",1,0)</f>
        <v>1</v>
      </c>
      <c r="M10">
        <v>5.0999999999999996</v>
      </c>
      <c r="N10">
        <v>19</v>
      </c>
      <c r="O10">
        <v>10.029812947124899</v>
      </c>
      <c r="P10">
        <v>11.976435146830299</v>
      </c>
      <c r="Q10">
        <v>10.8677880228066</v>
      </c>
      <c r="R10">
        <v>0</v>
      </c>
      <c r="S10">
        <v>1</v>
      </c>
      <c r="U10" s="1"/>
    </row>
    <row r="11" spans="1:23" hidden="1" x14ac:dyDescent="0.3">
      <c r="A11" t="s">
        <v>39</v>
      </c>
      <c r="B11" t="s">
        <v>40</v>
      </c>
      <c r="C11" t="s">
        <v>40</v>
      </c>
      <c r="D11" t="s">
        <v>4</v>
      </c>
      <c r="E11">
        <v>1</v>
      </c>
      <c r="F11">
        <v>0</v>
      </c>
      <c r="G11">
        <v>0</v>
      </c>
      <c r="H11">
        <v>0</v>
      </c>
      <c r="I11" t="s">
        <v>38</v>
      </c>
      <c r="J11">
        <f>IF(Table1[[#This Row],[Team]]="TOT",1,0)</f>
        <v>0</v>
      </c>
      <c r="K11">
        <f>IF(Table1[[#This Row],[Team]]="LIV",1,0)</f>
        <v>0</v>
      </c>
      <c r="L11">
        <f>IF(Table1[[#This Row],[Team]]="ARS",1,0)</f>
        <v>0</v>
      </c>
      <c r="M11">
        <v>5.5</v>
      </c>
      <c r="N11">
        <v>28</v>
      </c>
      <c r="O11">
        <v>3.4152010217202</v>
      </c>
      <c r="P11">
        <v>5.2312509558787399</v>
      </c>
      <c r="Q11">
        <v>3.35501428143733</v>
      </c>
      <c r="R11">
        <v>0</v>
      </c>
      <c r="S11">
        <v>0</v>
      </c>
      <c r="U11" s="1" t="s">
        <v>4</v>
      </c>
      <c r="V11" cm="1">
        <f t="array" ref="V11">((SUMPRODUCT(Table1[PREV],Table1[PPG],Table1[Selected],Table1[GKP])-SUMPRODUCT(Table1[PREV],Table1[PPG],Table1[GKP]))+SUMPRODUCT(-- (Table1[PREV] = 0), Table1[Selected],Table1[GKP],Table1[PPG]))</f>
        <v>12.406786750527537</v>
      </c>
    </row>
    <row r="12" spans="1:23" hidden="1" x14ac:dyDescent="0.3">
      <c r="A12" t="s">
        <v>41</v>
      </c>
      <c r="B12" t="s">
        <v>42</v>
      </c>
      <c r="C12" t="s">
        <v>42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38</v>
      </c>
      <c r="J12">
        <f>IF(Table1[[#This Row],[Team]]="TOT",1,0)</f>
        <v>0</v>
      </c>
      <c r="K12">
        <f>IF(Table1[[#This Row],[Team]]="LIV",1,0)</f>
        <v>0</v>
      </c>
      <c r="L12">
        <f>IF(Table1[[#This Row],[Team]]="ARS",1,0)</f>
        <v>0</v>
      </c>
      <c r="M12">
        <v>5.7</v>
      </c>
      <c r="N12">
        <v>30</v>
      </c>
      <c r="O12">
        <v>2.8888888788920402</v>
      </c>
      <c r="P12">
        <v>4.5007220113325204</v>
      </c>
      <c r="Q12">
        <v>2.8696750396991799</v>
      </c>
      <c r="R12">
        <v>0</v>
      </c>
      <c r="S12">
        <v>0</v>
      </c>
      <c r="U12" s="1" t="s">
        <v>5</v>
      </c>
      <c r="V12" cm="1">
        <f t="array" ref="V12">((SUMPRODUCT(Table1[PREV],Table1[PPG],Table1[Selected],Table1[DEF])-SUMPRODUCT(Table1[PREV],Table1[PPG],Table1[DEF]))+SUMPRODUCT(-- (Table1[PREV] = 0), Table1[Selected],Table1[DEF],Table1[PPG]))</f>
        <v>21.735913223049195</v>
      </c>
    </row>
    <row r="13" spans="1:23" hidden="1" x14ac:dyDescent="0.3">
      <c r="A13" t="s">
        <v>43</v>
      </c>
      <c r="B13" t="s">
        <v>44</v>
      </c>
      <c r="C13" t="s">
        <v>44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38</v>
      </c>
      <c r="J13">
        <f>IF(Table1[[#This Row],[Team]]="TOT",1,0)</f>
        <v>0</v>
      </c>
      <c r="K13">
        <f>IF(Table1[[#This Row],[Team]]="LIV",1,0)</f>
        <v>0</v>
      </c>
      <c r="L13">
        <f>IF(Table1[[#This Row],[Team]]="ARS",1,0)</f>
        <v>0</v>
      </c>
      <c r="M13">
        <v>5</v>
      </c>
      <c r="N13">
        <v>32</v>
      </c>
      <c r="O13">
        <v>-0.56243991452044695</v>
      </c>
      <c r="P13">
        <v>4.80699991670736</v>
      </c>
      <c r="Q13">
        <v>1.82252961415894</v>
      </c>
      <c r="R13">
        <v>0</v>
      </c>
      <c r="S13">
        <v>0</v>
      </c>
      <c r="U13" s="1" t="s">
        <v>6</v>
      </c>
      <c r="V13" cm="1">
        <f t="array" ref="V13">((SUMPRODUCT(Table1[PREV],Table1[PPG],Table1[Selected],Table1[MID])-SUMPRODUCT(Table1[PREV],Table1[PPG],Table1[MID]))+SUMPRODUCT(-- (Table1[PREV] = 0), Table1[Selected],Table1[MID],Table1[PPG]))</f>
        <v>11.783929322111138</v>
      </c>
    </row>
    <row r="14" spans="1:23" hidden="1" x14ac:dyDescent="0.3">
      <c r="A14" t="s">
        <v>45</v>
      </c>
      <c r="B14" t="s">
        <v>46</v>
      </c>
      <c r="C14" t="s">
        <v>46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38</v>
      </c>
      <c r="J14">
        <f>IF(Table1[[#This Row],[Team]]="TOT",1,0)</f>
        <v>0</v>
      </c>
      <c r="K14">
        <f>IF(Table1[[#This Row],[Team]]="LIV",1,0)</f>
        <v>0</v>
      </c>
      <c r="L14">
        <f>IF(Table1[[#This Row],[Team]]="ARS",1,0)</f>
        <v>0</v>
      </c>
      <c r="M14">
        <v>7.5</v>
      </c>
      <c r="N14">
        <v>33</v>
      </c>
      <c r="O14">
        <v>3.6666666666666599</v>
      </c>
      <c r="P14">
        <v>5.0227402930211396</v>
      </c>
      <c r="Q14">
        <v>3.3532958278148999</v>
      </c>
      <c r="R14">
        <v>0</v>
      </c>
      <c r="S14">
        <v>0</v>
      </c>
      <c r="U14" s="1" t="s">
        <v>7</v>
      </c>
      <c r="V14" cm="1">
        <f t="array" ref="V14">((SUMPRODUCT(Table1[PREV],Table1[PPG],Table1[Selected],Table1[FWD])-SUMPRODUCT(Table1[PREV],Table1[PPG],Table1[FWD]))+SUMPRODUCT(-- (Table1[PREV] = 0), Table1[Selected],Table1[FWD],Table1[PPG]))</f>
        <v>11.041118646148641</v>
      </c>
    </row>
    <row r="15" spans="1:23" hidden="1" x14ac:dyDescent="0.3">
      <c r="A15" t="s">
        <v>39</v>
      </c>
      <c r="B15" t="s">
        <v>47</v>
      </c>
      <c r="C15" t="s">
        <v>48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38</v>
      </c>
      <c r="J15">
        <f>IF(Table1[[#This Row],[Team]]="TOT",1,0)</f>
        <v>0</v>
      </c>
      <c r="K15">
        <f>IF(Table1[[#This Row],[Team]]="LIV",1,0)</f>
        <v>0</v>
      </c>
      <c r="L15">
        <f>IF(Table1[[#This Row],[Team]]="ARS",1,0)</f>
        <v>0</v>
      </c>
      <c r="M15">
        <v>6.2</v>
      </c>
      <c r="N15">
        <v>34</v>
      </c>
      <c r="O15">
        <v>2.8503602609353602</v>
      </c>
      <c r="P15">
        <v>5.4236094378892696</v>
      </c>
      <c r="Q15">
        <v>3.2432340548202898</v>
      </c>
      <c r="R15">
        <v>0</v>
      </c>
      <c r="S15">
        <v>0</v>
      </c>
      <c r="U15" s="1"/>
    </row>
    <row r="16" spans="1:23" hidden="1" x14ac:dyDescent="0.3">
      <c r="A16" t="s">
        <v>49</v>
      </c>
      <c r="B16" t="s">
        <v>50</v>
      </c>
      <c r="C16" t="s">
        <v>50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38</v>
      </c>
      <c r="J16">
        <f>IF(Table1[[#This Row],[Team]]="TOT",1,0)</f>
        <v>0</v>
      </c>
      <c r="K16">
        <f>IF(Table1[[#This Row],[Team]]="LIV",1,0)</f>
        <v>0</v>
      </c>
      <c r="L16">
        <f>IF(Table1[[#This Row],[Team]]="ARS",1,0)</f>
        <v>0</v>
      </c>
      <c r="M16">
        <v>5.0999999999999996</v>
      </c>
      <c r="N16">
        <v>35</v>
      </c>
      <c r="O16">
        <v>7.3198274848748301</v>
      </c>
      <c r="P16">
        <v>6.0292270451077297</v>
      </c>
      <c r="Q16">
        <v>5.0192186121745799</v>
      </c>
      <c r="R16">
        <v>0</v>
      </c>
      <c r="S16">
        <v>0</v>
      </c>
      <c r="U16" s="1" t="s">
        <v>361</v>
      </c>
      <c r="V16">
        <f>SUM(V11:V14)</f>
        <v>56.967747941836514</v>
      </c>
    </row>
    <row r="17" spans="1:23" hidden="1" x14ac:dyDescent="0.3">
      <c r="A17" t="s">
        <v>51</v>
      </c>
      <c r="B17" t="s">
        <v>52</v>
      </c>
      <c r="C17" t="s">
        <v>53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38</v>
      </c>
      <c r="J17">
        <f>IF(Table1[[#This Row],[Team]]="TOT",1,0)</f>
        <v>0</v>
      </c>
      <c r="K17">
        <f>IF(Table1[[#This Row],[Team]]="LIV",1,0)</f>
        <v>0</v>
      </c>
      <c r="L17">
        <f>IF(Table1[[#This Row],[Team]]="ARS",1,0)</f>
        <v>0</v>
      </c>
      <c r="M17">
        <v>4.9000000000000004</v>
      </c>
      <c r="N17">
        <v>36</v>
      </c>
      <c r="O17">
        <v>2.3611111060702101</v>
      </c>
      <c r="P17">
        <v>3.91150233956275</v>
      </c>
      <c r="Q17">
        <v>2.4430439057917601</v>
      </c>
      <c r="R17">
        <v>0</v>
      </c>
      <c r="S17">
        <v>0</v>
      </c>
      <c r="U17" s="1" t="s">
        <v>362</v>
      </c>
      <c r="V17" cm="1">
        <f t="array" ref="V17">SUMPRODUCT(Table1[Selected], -- (Table1[PREV] = 0))</f>
        <v>12</v>
      </c>
    </row>
    <row r="18" spans="1:23" hidden="1" x14ac:dyDescent="0.3">
      <c r="A18" t="s">
        <v>54</v>
      </c>
      <c r="B18" t="s">
        <v>55</v>
      </c>
      <c r="C18" t="s">
        <v>54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38</v>
      </c>
      <c r="J18">
        <f>IF(Table1[[#This Row],[Team]]="TOT",1,0)</f>
        <v>0</v>
      </c>
      <c r="K18">
        <f>IF(Table1[[#This Row],[Team]]="LIV",1,0)</f>
        <v>0</v>
      </c>
      <c r="L18">
        <f>IF(Table1[[#This Row],[Team]]="ARS",1,0)</f>
        <v>0</v>
      </c>
      <c r="M18">
        <v>4.4000000000000004</v>
      </c>
      <c r="N18">
        <v>37</v>
      </c>
      <c r="O18">
        <v>1.93686475509165</v>
      </c>
      <c r="P18">
        <v>3.6586659435799498</v>
      </c>
      <c r="Q18">
        <v>2.1926155740677502</v>
      </c>
      <c r="R18">
        <v>0</v>
      </c>
      <c r="S18">
        <v>0</v>
      </c>
      <c r="U18" s="1" t="s">
        <v>363</v>
      </c>
      <c r="V18">
        <v>1</v>
      </c>
    </row>
    <row r="19" spans="1:23" hidden="1" x14ac:dyDescent="0.3">
      <c r="A19" t="s">
        <v>56</v>
      </c>
      <c r="B19" t="s">
        <v>57</v>
      </c>
      <c r="C19" t="s">
        <v>57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38</v>
      </c>
      <c r="J19">
        <f>IF(Table1[[#This Row],[Team]]="TOT",1,0)</f>
        <v>0</v>
      </c>
      <c r="K19">
        <f>IF(Table1[[#This Row],[Team]]="LIV",1,0)</f>
        <v>0</v>
      </c>
      <c r="L19">
        <f>IF(Table1[[#This Row],[Team]]="ARS",1,0)</f>
        <v>0</v>
      </c>
      <c r="M19">
        <v>4.8</v>
      </c>
      <c r="N19">
        <v>38</v>
      </c>
      <c r="O19">
        <v>2.1926490802131999</v>
      </c>
      <c r="P19">
        <v>3.9056060181299599</v>
      </c>
      <c r="Q19">
        <v>2.3831976540053099</v>
      </c>
      <c r="R19">
        <v>0</v>
      </c>
      <c r="S19">
        <v>0</v>
      </c>
      <c r="U19" s="1"/>
    </row>
    <row r="20" spans="1:23" hidden="1" x14ac:dyDescent="0.3">
      <c r="A20" t="s">
        <v>59</v>
      </c>
      <c r="B20" t="s">
        <v>60</v>
      </c>
      <c r="C20" t="s">
        <v>60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38</v>
      </c>
      <c r="J20">
        <f>IF(Table1[[#This Row],[Team]]="TOT",1,0)</f>
        <v>0</v>
      </c>
      <c r="K20">
        <f>IF(Table1[[#This Row],[Team]]="LIV",1,0)</f>
        <v>0</v>
      </c>
      <c r="L20">
        <f>IF(Table1[[#This Row],[Team]]="ARS",1,0)</f>
        <v>0</v>
      </c>
      <c r="M20">
        <v>5.0999999999999996</v>
      </c>
      <c r="N20">
        <v>40</v>
      </c>
      <c r="O20">
        <v>2.94038159225979</v>
      </c>
      <c r="P20">
        <v>4.2325075029052801</v>
      </c>
      <c r="Q20">
        <v>2.7748333164488002</v>
      </c>
      <c r="R20">
        <v>0</v>
      </c>
      <c r="S20">
        <v>0</v>
      </c>
      <c r="U20" s="1" t="s">
        <v>364</v>
      </c>
      <c r="V20">
        <f>V16-(V17-V18)*4</f>
        <v>12.967747941836514</v>
      </c>
    </row>
    <row r="21" spans="1:23" hidden="1" x14ac:dyDescent="0.3">
      <c r="A21" t="s">
        <v>61</v>
      </c>
      <c r="B21" t="s">
        <v>62</v>
      </c>
      <c r="C21" t="s">
        <v>62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38</v>
      </c>
      <c r="J21">
        <f>IF(Table1[[#This Row],[Team]]="TOT",1,0)</f>
        <v>0</v>
      </c>
      <c r="K21">
        <f>IF(Table1[[#This Row],[Team]]="LIV",1,0)</f>
        <v>0</v>
      </c>
      <c r="L21">
        <f>IF(Table1[[#This Row],[Team]]="ARS",1,0)</f>
        <v>0</v>
      </c>
      <c r="M21">
        <v>7.7</v>
      </c>
      <c r="N21">
        <v>41</v>
      </c>
      <c r="O21">
        <v>4.8055555600448896</v>
      </c>
      <c r="P21">
        <v>4.2632774363825501</v>
      </c>
      <c r="Q21">
        <v>3.4229771113080001</v>
      </c>
      <c r="R21">
        <v>0</v>
      </c>
      <c r="S21">
        <v>0</v>
      </c>
    </row>
    <row r="22" spans="1:23" hidden="1" x14ac:dyDescent="0.3">
      <c r="A22" t="s">
        <v>64</v>
      </c>
      <c r="B22" t="s">
        <v>65</v>
      </c>
      <c r="C22" t="s">
        <v>65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66</v>
      </c>
      <c r="J22">
        <f>IF(Table1[[#This Row],[Team]]="TOT",1,0)</f>
        <v>0</v>
      </c>
      <c r="K22">
        <f>IF(Table1[[#This Row],[Team]]="LIV",1,0)</f>
        <v>0</v>
      </c>
      <c r="L22">
        <f>IF(Table1[[#This Row],[Team]]="ARS",1,0)</f>
        <v>0</v>
      </c>
      <c r="M22">
        <v>4.5</v>
      </c>
      <c r="N22">
        <v>52</v>
      </c>
      <c r="O22">
        <v>2.4518079435065401</v>
      </c>
      <c r="P22">
        <v>5.2470998613577304</v>
      </c>
      <c r="Q22">
        <v>1.9554973620504199</v>
      </c>
      <c r="R22">
        <v>0</v>
      </c>
      <c r="S22">
        <v>0</v>
      </c>
      <c r="U22" t="s">
        <v>16</v>
      </c>
      <c r="V22">
        <f>SUMPRODUCT(Table1[Selected],Table1[ARS])</f>
        <v>3</v>
      </c>
      <c r="W22">
        <v>3</v>
      </c>
    </row>
    <row r="23" spans="1:23" hidden="1" x14ac:dyDescent="0.3">
      <c r="A23" t="s">
        <v>67</v>
      </c>
      <c r="B23" t="s">
        <v>68</v>
      </c>
      <c r="C23" t="s">
        <v>68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66</v>
      </c>
      <c r="J23">
        <f>IF(Table1[[#This Row],[Team]]="TOT",1,0)</f>
        <v>0</v>
      </c>
      <c r="K23">
        <f>IF(Table1[[#This Row],[Team]]="LIV",1,0)</f>
        <v>0</v>
      </c>
      <c r="L23">
        <f>IF(Table1[[#This Row],[Team]]="ARS",1,0)</f>
        <v>0</v>
      </c>
      <c r="M23">
        <v>5</v>
      </c>
      <c r="N23">
        <v>53</v>
      </c>
      <c r="O23">
        <v>2.59950383181899</v>
      </c>
      <c r="P23">
        <v>5.1139794261187497</v>
      </c>
      <c r="Q23">
        <v>1.9058858305714901</v>
      </c>
      <c r="R23">
        <v>0</v>
      </c>
      <c r="S23">
        <v>0</v>
      </c>
      <c r="U23" t="s">
        <v>204</v>
      </c>
      <c r="V23">
        <f>SUMPRODUCT(Table1[Selected],Table1[LIV])</f>
        <v>3</v>
      </c>
      <c r="W23">
        <v>3</v>
      </c>
    </row>
    <row r="24" spans="1:23" hidden="1" x14ac:dyDescent="0.3">
      <c r="A24" t="s">
        <v>69</v>
      </c>
      <c r="B24" t="s">
        <v>70</v>
      </c>
      <c r="C24" t="s">
        <v>70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66</v>
      </c>
      <c r="J24">
        <f>IF(Table1[[#This Row],[Team]]="TOT",1,0)</f>
        <v>0</v>
      </c>
      <c r="K24">
        <f>IF(Table1[[#This Row],[Team]]="LIV",1,0)</f>
        <v>0</v>
      </c>
      <c r="L24">
        <f>IF(Table1[[#This Row],[Team]]="ARS",1,0)</f>
        <v>0</v>
      </c>
      <c r="M24">
        <v>6.5</v>
      </c>
      <c r="N24">
        <v>54</v>
      </c>
      <c r="O24">
        <v>3.5384615384615299</v>
      </c>
      <c r="P24">
        <v>6.0649359277017796</v>
      </c>
      <c r="Q24">
        <v>2.2602897831177899</v>
      </c>
      <c r="R24">
        <v>0</v>
      </c>
      <c r="S24">
        <v>0</v>
      </c>
      <c r="U24" t="s">
        <v>308</v>
      </c>
      <c r="V24">
        <f>SUMPRODUCT(Table1[Selected],Table1[TOT])</f>
        <v>3</v>
      </c>
      <c r="W24">
        <v>3</v>
      </c>
    </row>
    <row r="25" spans="1:23" hidden="1" x14ac:dyDescent="0.3">
      <c r="A25" t="s">
        <v>71</v>
      </c>
      <c r="B25" t="s">
        <v>72</v>
      </c>
      <c r="C25" t="s">
        <v>73</v>
      </c>
      <c r="D25" t="s">
        <v>4</v>
      </c>
      <c r="E25">
        <v>1</v>
      </c>
      <c r="F25">
        <v>0</v>
      </c>
      <c r="G25">
        <v>0</v>
      </c>
      <c r="H25">
        <v>0</v>
      </c>
      <c r="I25" t="s">
        <v>66</v>
      </c>
      <c r="J25">
        <f>IF(Table1[[#This Row],[Team]]="TOT",1,0)</f>
        <v>0</v>
      </c>
      <c r="K25">
        <f>IF(Table1[[#This Row],[Team]]="LIV",1,0)</f>
        <v>0</v>
      </c>
      <c r="L25">
        <f>IF(Table1[[#This Row],[Team]]="ARS",1,0)</f>
        <v>0</v>
      </c>
      <c r="M25">
        <v>4.3</v>
      </c>
      <c r="N25">
        <v>56</v>
      </c>
      <c r="O25">
        <v>3.1347583326522601</v>
      </c>
      <c r="P25">
        <v>4.4865251742563004</v>
      </c>
      <c r="Q25">
        <v>1.6720452011296001</v>
      </c>
      <c r="R25">
        <v>0</v>
      </c>
      <c r="S25">
        <v>0</v>
      </c>
    </row>
    <row r="26" spans="1:23" hidden="1" x14ac:dyDescent="0.3">
      <c r="A26" t="s">
        <v>74</v>
      </c>
      <c r="B26" t="s">
        <v>75</v>
      </c>
      <c r="C26" t="s">
        <v>75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66</v>
      </c>
      <c r="J26">
        <f>IF(Table1[[#This Row],[Team]]="TOT",1,0)</f>
        <v>0</v>
      </c>
      <c r="K26">
        <f>IF(Table1[[#This Row],[Team]]="LIV",1,0)</f>
        <v>0</v>
      </c>
      <c r="L26">
        <f>IF(Table1[[#This Row],[Team]]="ARS",1,0)</f>
        <v>0</v>
      </c>
      <c r="M26">
        <v>5.5</v>
      </c>
      <c r="N26">
        <v>57</v>
      </c>
      <c r="O26">
        <v>2.6709573506869</v>
      </c>
      <c r="P26">
        <v>5.5216101131014197</v>
      </c>
      <c r="Q26">
        <v>2.05780227091901</v>
      </c>
      <c r="R26">
        <v>0</v>
      </c>
      <c r="S26">
        <v>0</v>
      </c>
    </row>
    <row r="27" spans="1:23" hidden="1" x14ac:dyDescent="0.3">
      <c r="A27" t="s">
        <v>76</v>
      </c>
      <c r="B27" t="s">
        <v>77</v>
      </c>
      <c r="C27" t="s">
        <v>77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66</v>
      </c>
      <c r="J27">
        <f>IF(Table1[[#This Row],[Team]]="TOT",1,0)</f>
        <v>0</v>
      </c>
      <c r="K27">
        <f>IF(Table1[[#This Row],[Team]]="LIV",1,0)</f>
        <v>0</v>
      </c>
      <c r="L27">
        <f>IF(Table1[[#This Row],[Team]]="ARS",1,0)</f>
        <v>0</v>
      </c>
      <c r="M27">
        <v>4.5</v>
      </c>
      <c r="N27">
        <v>58</v>
      </c>
      <c r="O27">
        <v>2.4341482562707699</v>
      </c>
      <c r="P27">
        <v>4.93772348334908</v>
      </c>
      <c r="Q27">
        <v>1.8401984908526301</v>
      </c>
      <c r="R27">
        <v>0</v>
      </c>
      <c r="S27">
        <v>0</v>
      </c>
    </row>
    <row r="28" spans="1:23" hidden="1" x14ac:dyDescent="0.3">
      <c r="A28" t="s">
        <v>78</v>
      </c>
      <c r="B28" t="s">
        <v>79</v>
      </c>
      <c r="C28" t="s">
        <v>79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66</v>
      </c>
      <c r="J28">
        <f>IF(Table1[[#This Row],[Team]]="TOT",1,0)</f>
        <v>0</v>
      </c>
      <c r="K28">
        <f>IF(Table1[[#This Row],[Team]]="LIV",1,0)</f>
        <v>0</v>
      </c>
      <c r="L28">
        <f>IF(Table1[[#This Row],[Team]]="ARS",1,0)</f>
        <v>0</v>
      </c>
      <c r="M28">
        <v>4.9000000000000004</v>
      </c>
      <c r="N28">
        <v>59</v>
      </c>
      <c r="O28">
        <v>2.55314056562599</v>
      </c>
      <c r="P28">
        <v>5.1329810536849996</v>
      </c>
      <c r="Q28">
        <v>1.9129673867763</v>
      </c>
      <c r="R28">
        <v>0</v>
      </c>
      <c r="S28">
        <v>0</v>
      </c>
    </row>
    <row r="29" spans="1:23" hidden="1" x14ac:dyDescent="0.3">
      <c r="A29" t="s">
        <v>80</v>
      </c>
      <c r="B29" t="s">
        <v>81</v>
      </c>
      <c r="C29" t="s">
        <v>81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66</v>
      </c>
      <c r="J29">
        <f>IF(Table1[[#This Row],[Team]]="TOT",1,0)</f>
        <v>0</v>
      </c>
      <c r="K29">
        <f>IF(Table1[[#This Row],[Team]]="LIV",1,0)</f>
        <v>0</v>
      </c>
      <c r="L29">
        <f>IF(Table1[[#This Row],[Team]]="ARS",1,0)</f>
        <v>0</v>
      </c>
      <c r="M29">
        <v>4.5</v>
      </c>
      <c r="N29">
        <v>64</v>
      </c>
      <c r="O29">
        <v>2.4649301115072202</v>
      </c>
      <c r="P29">
        <v>5.0361671697886798</v>
      </c>
      <c r="Q29">
        <v>1.87688663749166</v>
      </c>
      <c r="R29">
        <v>0</v>
      </c>
      <c r="S29">
        <v>0</v>
      </c>
    </row>
    <row r="30" spans="1:23" hidden="1" x14ac:dyDescent="0.3">
      <c r="A30" t="s">
        <v>82</v>
      </c>
      <c r="B30" t="s">
        <v>83</v>
      </c>
      <c r="C30" t="s">
        <v>83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66</v>
      </c>
      <c r="J30">
        <f>IF(Table1[[#This Row],[Team]]="TOT",1,0)</f>
        <v>0</v>
      </c>
      <c r="K30">
        <f>IF(Table1[[#This Row],[Team]]="LIV",1,0)</f>
        <v>0</v>
      </c>
      <c r="L30">
        <f>IF(Table1[[#This Row],[Team]]="ARS",1,0)</f>
        <v>0</v>
      </c>
      <c r="M30">
        <v>5.2</v>
      </c>
      <c r="N30">
        <v>65</v>
      </c>
      <c r="O30">
        <v>4.1396423467500298</v>
      </c>
      <c r="P30">
        <v>5.4341706095233198</v>
      </c>
      <c r="Q30">
        <v>2.02521518031583</v>
      </c>
      <c r="R30">
        <v>0</v>
      </c>
      <c r="S30">
        <v>0</v>
      </c>
    </row>
    <row r="31" spans="1:23" hidden="1" x14ac:dyDescent="0.3">
      <c r="A31" t="s">
        <v>86</v>
      </c>
      <c r="B31" t="s">
        <v>87</v>
      </c>
      <c r="C31" t="s">
        <v>87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85</v>
      </c>
      <c r="J31">
        <f>IF(Table1[[#This Row],[Team]]="TOT",1,0)</f>
        <v>0</v>
      </c>
      <c r="K31">
        <f>IF(Table1[[#This Row],[Team]]="LIV",1,0)</f>
        <v>0</v>
      </c>
      <c r="L31">
        <f>IF(Table1[[#This Row],[Team]]="ARS",1,0)</f>
        <v>0</v>
      </c>
      <c r="M31">
        <v>4.8</v>
      </c>
      <c r="N31">
        <v>84</v>
      </c>
      <c r="O31">
        <v>4.8002001623275303</v>
      </c>
      <c r="P31">
        <v>8.1960173098450095</v>
      </c>
      <c r="Q31">
        <v>5.9590217923675901</v>
      </c>
      <c r="R31">
        <v>0</v>
      </c>
      <c r="S31">
        <v>0</v>
      </c>
    </row>
    <row r="32" spans="1:23" x14ac:dyDescent="0.3">
      <c r="A32" t="s">
        <v>306</v>
      </c>
      <c r="B32" t="s">
        <v>307</v>
      </c>
      <c r="C32" t="s">
        <v>307</v>
      </c>
      <c r="D32" t="s">
        <v>4</v>
      </c>
      <c r="E32">
        <v>1</v>
      </c>
      <c r="F32">
        <v>0</v>
      </c>
      <c r="G32">
        <v>0</v>
      </c>
      <c r="H32">
        <v>0</v>
      </c>
      <c r="I32" t="s">
        <v>308</v>
      </c>
      <c r="J32">
        <f>IF(Table1[[#This Row],[Team]]="TOT",1,0)</f>
        <v>1</v>
      </c>
      <c r="K32">
        <f>IF(Table1[[#This Row],[Team]]="LIV",1,0)</f>
        <v>0</v>
      </c>
      <c r="L32">
        <f>IF(Table1[[#This Row],[Team]]="ARS",1,0)</f>
        <v>0</v>
      </c>
      <c r="M32">
        <v>5.4</v>
      </c>
      <c r="N32">
        <v>399</v>
      </c>
      <c r="O32">
        <v>8.2665612182363404</v>
      </c>
      <c r="P32">
        <v>10.6951243854312</v>
      </c>
      <c r="Q32">
        <v>9.6077297911992492</v>
      </c>
      <c r="R32">
        <v>0</v>
      </c>
      <c r="S32">
        <v>1</v>
      </c>
    </row>
    <row r="33" spans="1:19" hidden="1" x14ac:dyDescent="0.3">
      <c r="A33" t="s">
        <v>168</v>
      </c>
      <c r="B33" t="s">
        <v>169</v>
      </c>
      <c r="C33" t="s">
        <v>169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163</v>
      </c>
      <c r="J33">
        <f>IF(Table1[[#This Row],[Team]]="TOT",1,0)</f>
        <v>0</v>
      </c>
      <c r="K33">
        <f>IF(Table1[[#This Row],[Team]]="LIV",1,0)</f>
        <v>0</v>
      </c>
      <c r="L33">
        <f>IF(Table1[[#This Row],[Team]]="ARS",1,0)</f>
        <v>0</v>
      </c>
      <c r="M33">
        <v>5.3</v>
      </c>
      <c r="N33">
        <v>185</v>
      </c>
      <c r="O33">
        <v>4.12957591897041</v>
      </c>
      <c r="P33">
        <v>8.42737062642599</v>
      </c>
      <c r="Q33">
        <v>5.7650254678000898</v>
      </c>
      <c r="R33">
        <v>0</v>
      </c>
      <c r="S33">
        <v>0</v>
      </c>
    </row>
    <row r="34" spans="1:19" hidden="1" x14ac:dyDescent="0.3">
      <c r="A34" t="s">
        <v>92</v>
      </c>
      <c r="B34" t="s">
        <v>93</v>
      </c>
      <c r="C34" t="s">
        <v>93</v>
      </c>
      <c r="D34" t="s">
        <v>4</v>
      </c>
      <c r="E34">
        <v>1</v>
      </c>
      <c r="F34">
        <v>0</v>
      </c>
      <c r="G34">
        <v>0</v>
      </c>
      <c r="H34">
        <v>0</v>
      </c>
      <c r="I34" t="s">
        <v>85</v>
      </c>
      <c r="J34">
        <f>IF(Table1[[#This Row],[Team]]="TOT",1,0)</f>
        <v>0</v>
      </c>
      <c r="K34">
        <f>IF(Table1[[#This Row],[Team]]="LIV",1,0)</f>
        <v>0</v>
      </c>
      <c r="L34">
        <f>IF(Table1[[#This Row],[Team]]="ARS",1,0)</f>
        <v>0</v>
      </c>
      <c r="M34">
        <v>4.5999999999999996</v>
      </c>
      <c r="N34">
        <v>89</v>
      </c>
      <c r="O34">
        <v>6.4444444351954404</v>
      </c>
      <c r="P34">
        <v>9.51123845097149</v>
      </c>
      <c r="Q34">
        <v>7.2348029402819103</v>
      </c>
      <c r="R34">
        <v>0</v>
      </c>
      <c r="S34">
        <v>0</v>
      </c>
    </row>
    <row r="35" spans="1:19" hidden="1" x14ac:dyDescent="0.3">
      <c r="A35" t="s">
        <v>94</v>
      </c>
      <c r="B35" t="s">
        <v>95</v>
      </c>
      <c r="C35" t="s">
        <v>95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85</v>
      </c>
      <c r="J35">
        <f>IF(Table1[[#This Row],[Team]]="TOT",1,0)</f>
        <v>0</v>
      </c>
      <c r="K35">
        <f>IF(Table1[[#This Row],[Team]]="LIV",1,0)</f>
        <v>0</v>
      </c>
      <c r="L35">
        <f>IF(Table1[[#This Row],[Team]]="ARS",1,0)</f>
        <v>0</v>
      </c>
      <c r="M35">
        <v>5.2</v>
      </c>
      <c r="N35">
        <v>93</v>
      </c>
      <c r="O35">
        <v>4.0555555418821898</v>
      </c>
      <c r="P35">
        <v>8.2723394902701806</v>
      </c>
      <c r="Q35">
        <v>5.7259145879144997</v>
      </c>
      <c r="R35">
        <v>0</v>
      </c>
      <c r="S35">
        <v>0</v>
      </c>
    </row>
    <row r="36" spans="1:19" hidden="1" x14ac:dyDescent="0.3">
      <c r="A36" t="s">
        <v>96</v>
      </c>
      <c r="B36" t="s">
        <v>97</v>
      </c>
      <c r="C36" t="s">
        <v>97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85</v>
      </c>
      <c r="J36">
        <f>IF(Table1[[#This Row],[Team]]="TOT",1,0)</f>
        <v>0</v>
      </c>
      <c r="K36">
        <f>IF(Table1[[#This Row],[Team]]="LIV",1,0)</f>
        <v>0</v>
      </c>
      <c r="L36">
        <f>IF(Table1[[#This Row],[Team]]="ARS",1,0)</f>
        <v>0</v>
      </c>
      <c r="M36">
        <v>4.5</v>
      </c>
      <c r="N36">
        <v>94</v>
      </c>
      <c r="O36">
        <v>3.8333333333333299</v>
      </c>
      <c r="P36">
        <v>7.0659552565001302</v>
      </c>
      <c r="Q36">
        <v>5.02587541135357</v>
      </c>
      <c r="R36">
        <v>0</v>
      </c>
      <c r="S36">
        <v>0</v>
      </c>
    </row>
    <row r="37" spans="1:19" hidden="1" x14ac:dyDescent="0.3">
      <c r="A37" t="s">
        <v>99</v>
      </c>
      <c r="B37" t="s">
        <v>100</v>
      </c>
      <c r="C37" t="s">
        <v>100</v>
      </c>
      <c r="D37" t="s">
        <v>5</v>
      </c>
      <c r="E37">
        <v>0</v>
      </c>
      <c r="F37">
        <v>1</v>
      </c>
      <c r="G37">
        <v>0</v>
      </c>
      <c r="H37">
        <v>0</v>
      </c>
      <c r="I37" t="s">
        <v>101</v>
      </c>
      <c r="J37">
        <f>IF(Table1[[#This Row],[Team]]="TOT",1,0)</f>
        <v>0</v>
      </c>
      <c r="K37">
        <f>IF(Table1[[#This Row],[Team]]="LIV",1,0)</f>
        <v>0</v>
      </c>
      <c r="L37">
        <f>IF(Table1[[#This Row],[Team]]="ARS",1,0)</f>
        <v>0</v>
      </c>
      <c r="M37">
        <v>4.9000000000000004</v>
      </c>
      <c r="N37">
        <v>104</v>
      </c>
      <c r="O37">
        <v>3.9262082495405499</v>
      </c>
      <c r="P37">
        <v>4.3336182011486599</v>
      </c>
      <c r="Q37">
        <v>3.80602122971273</v>
      </c>
      <c r="R37">
        <v>0</v>
      </c>
      <c r="S37">
        <v>0</v>
      </c>
    </row>
    <row r="38" spans="1:19" hidden="1" x14ac:dyDescent="0.3">
      <c r="A38" t="s">
        <v>58</v>
      </c>
      <c r="B38" t="s">
        <v>106</v>
      </c>
      <c r="C38" t="s">
        <v>106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101</v>
      </c>
      <c r="J38">
        <f>IF(Table1[[#This Row],[Team]]="TOT",1,0)</f>
        <v>0</v>
      </c>
      <c r="K38">
        <f>IF(Table1[[#This Row],[Team]]="LIV",1,0)</f>
        <v>0</v>
      </c>
      <c r="L38">
        <f>IF(Table1[[#This Row],[Team]]="ARS",1,0)</f>
        <v>0</v>
      </c>
      <c r="M38">
        <v>5.2</v>
      </c>
      <c r="N38">
        <v>110</v>
      </c>
      <c r="O38">
        <v>2.6111111196713499</v>
      </c>
      <c r="P38">
        <v>4.3601259546666604</v>
      </c>
      <c r="Q38">
        <v>3.31618845202867</v>
      </c>
      <c r="R38">
        <v>0</v>
      </c>
      <c r="S38">
        <v>0</v>
      </c>
    </row>
    <row r="39" spans="1:19" hidden="1" x14ac:dyDescent="0.3">
      <c r="A39" t="s">
        <v>49</v>
      </c>
      <c r="B39" t="s">
        <v>107</v>
      </c>
      <c r="C39" t="s">
        <v>107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101</v>
      </c>
      <c r="J39">
        <f>IF(Table1[[#This Row],[Team]]="TOT",1,0)</f>
        <v>0</v>
      </c>
      <c r="K39">
        <f>IF(Table1[[#This Row],[Team]]="LIV",1,0)</f>
        <v>0</v>
      </c>
      <c r="L39">
        <f>IF(Table1[[#This Row],[Team]]="ARS",1,0)</f>
        <v>0</v>
      </c>
      <c r="M39">
        <v>4.4000000000000004</v>
      </c>
      <c r="N39">
        <v>111</v>
      </c>
      <c r="O39">
        <v>2.6975840782441298</v>
      </c>
      <c r="P39">
        <v>4.1115767880610701</v>
      </c>
      <c r="Q39">
        <v>3.2173173060792202</v>
      </c>
      <c r="R39">
        <v>0</v>
      </c>
      <c r="S39">
        <v>0</v>
      </c>
    </row>
    <row r="40" spans="1:19" hidden="1" x14ac:dyDescent="0.3">
      <c r="A40" t="s">
        <v>108</v>
      </c>
      <c r="B40" t="s">
        <v>109</v>
      </c>
      <c r="C40" t="s">
        <v>109</v>
      </c>
      <c r="D40" t="s">
        <v>4</v>
      </c>
      <c r="E40">
        <v>1</v>
      </c>
      <c r="F40">
        <v>0</v>
      </c>
      <c r="G40">
        <v>0</v>
      </c>
      <c r="H40">
        <v>0</v>
      </c>
      <c r="I40" t="s">
        <v>101</v>
      </c>
      <c r="J40">
        <f>IF(Table1[[#This Row],[Team]]="TOT",1,0)</f>
        <v>0</v>
      </c>
      <c r="K40">
        <f>IF(Table1[[#This Row],[Team]]="LIV",1,0)</f>
        <v>0</v>
      </c>
      <c r="L40">
        <f>IF(Table1[[#This Row],[Team]]="ARS",1,0)</f>
        <v>0</v>
      </c>
      <c r="M40">
        <v>5.4</v>
      </c>
      <c r="N40">
        <v>112</v>
      </c>
      <c r="O40">
        <v>2.8611111111111098</v>
      </c>
      <c r="P40">
        <v>3.9458562121902498</v>
      </c>
      <c r="Q40">
        <v>3.1919618424586602</v>
      </c>
      <c r="R40">
        <v>0</v>
      </c>
      <c r="S40">
        <v>0</v>
      </c>
    </row>
    <row r="41" spans="1:19" hidden="1" x14ac:dyDescent="0.3">
      <c r="A41" t="s">
        <v>37</v>
      </c>
      <c r="B41" t="s">
        <v>110</v>
      </c>
      <c r="C41" t="s">
        <v>110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101</v>
      </c>
      <c r="J41">
        <f>IF(Table1[[#This Row],[Team]]="TOT",1,0)</f>
        <v>0</v>
      </c>
      <c r="K41">
        <f>IF(Table1[[#This Row],[Team]]="LIV",1,0)</f>
        <v>0</v>
      </c>
      <c r="L41">
        <f>IF(Table1[[#This Row],[Team]]="ARS",1,0)</f>
        <v>0</v>
      </c>
      <c r="M41">
        <v>4.4000000000000004</v>
      </c>
      <c r="N41">
        <v>113</v>
      </c>
      <c r="O41">
        <v>4.0833333333333304</v>
      </c>
      <c r="P41">
        <v>3.8782456672563499</v>
      </c>
      <c r="Q41">
        <v>3.6243775242779899</v>
      </c>
      <c r="R41">
        <v>0</v>
      </c>
      <c r="S41">
        <v>0</v>
      </c>
    </row>
    <row r="42" spans="1:19" hidden="1" x14ac:dyDescent="0.3">
      <c r="A42" t="s">
        <v>111</v>
      </c>
      <c r="B42" t="s">
        <v>112</v>
      </c>
      <c r="C42" t="s">
        <v>112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101</v>
      </c>
      <c r="J42">
        <f>IF(Table1[[#This Row],[Team]]="TOT",1,0)</f>
        <v>0</v>
      </c>
      <c r="K42">
        <f>IF(Table1[[#This Row],[Team]]="LIV",1,0)</f>
        <v>0</v>
      </c>
      <c r="L42">
        <f>IF(Table1[[#This Row],[Team]]="ARS",1,0)</f>
        <v>0</v>
      </c>
      <c r="M42">
        <v>5.7</v>
      </c>
      <c r="N42">
        <v>116</v>
      </c>
      <c r="O42">
        <v>2.7222222085374801</v>
      </c>
      <c r="P42">
        <v>4.1529145069992897</v>
      </c>
      <c r="Q42">
        <v>3.2487126080551199</v>
      </c>
      <c r="R42">
        <v>0</v>
      </c>
      <c r="S42">
        <v>0</v>
      </c>
    </row>
    <row r="43" spans="1:19" hidden="1" x14ac:dyDescent="0.3">
      <c r="A43" t="s">
        <v>113</v>
      </c>
      <c r="B43" t="s">
        <v>114</v>
      </c>
      <c r="C43" t="s">
        <v>115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116</v>
      </c>
      <c r="J43">
        <f>IF(Table1[[#This Row],[Team]]="TOT",1,0)</f>
        <v>0</v>
      </c>
      <c r="K43">
        <f>IF(Table1[[#This Row],[Team]]="LIV",1,0)</f>
        <v>0</v>
      </c>
      <c r="L43">
        <f>IF(Table1[[#This Row],[Team]]="ARS",1,0)</f>
        <v>0</v>
      </c>
      <c r="M43">
        <v>5.7</v>
      </c>
      <c r="N43">
        <v>127</v>
      </c>
      <c r="O43">
        <v>1.1581862731177801</v>
      </c>
      <c r="P43">
        <v>6.6244440942972496</v>
      </c>
      <c r="Q43">
        <v>4.6502614515260099</v>
      </c>
      <c r="R43">
        <v>1</v>
      </c>
      <c r="S43">
        <v>0</v>
      </c>
    </row>
    <row r="44" spans="1:19" hidden="1" x14ac:dyDescent="0.3">
      <c r="A44" t="s">
        <v>117</v>
      </c>
      <c r="B44" t="s">
        <v>118</v>
      </c>
      <c r="C44" t="s">
        <v>118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116</v>
      </c>
      <c r="J44">
        <f>IF(Table1[[#This Row],[Team]]="TOT",1,0)</f>
        <v>0</v>
      </c>
      <c r="K44">
        <f>IF(Table1[[#This Row],[Team]]="LIV",1,0)</f>
        <v>0</v>
      </c>
      <c r="L44">
        <f>IF(Table1[[#This Row],[Team]]="ARS",1,0)</f>
        <v>0</v>
      </c>
      <c r="M44">
        <v>5.6</v>
      </c>
      <c r="N44">
        <v>128</v>
      </c>
      <c r="O44">
        <v>3.6666666577697602</v>
      </c>
      <c r="P44">
        <v>4.5627672418596097</v>
      </c>
      <c r="Q44">
        <v>4.425134950755</v>
      </c>
      <c r="R44">
        <v>0</v>
      </c>
      <c r="S44">
        <v>0</v>
      </c>
    </row>
    <row r="45" spans="1:19" hidden="1" x14ac:dyDescent="0.3">
      <c r="A45" t="s">
        <v>119</v>
      </c>
      <c r="B45" t="s">
        <v>120</v>
      </c>
      <c r="C45" t="s">
        <v>121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116</v>
      </c>
      <c r="J45">
        <f>IF(Table1[[#This Row],[Team]]="TOT",1,0)</f>
        <v>0</v>
      </c>
      <c r="K45">
        <f>IF(Table1[[#This Row],[Team]]="LIV",1,0)</f>
        <v>0</v>
      </c>
      <c r="L45">
        <f>IF(Table1[[#This Row],[Team]]="ARS",1,0)</f>
        <v>0</v>
      </c>
      <c r="M45">
        <v>5.8</v>
      </c>
      <c r="N45">
        <v>129</v>
      </c>
      <c r="O45">
        <v>4.5004833960276303</v>
      </c>
      <c r="P45">
        <v>5.5010176433820996</v>
      </c>
      <c r="Q45">
        <v>5.36909198135222</v>
      </c>
      <c r="R45">
        <v>0</v>
      </c>
      <c r="S45">
        <v>0</v>
      </c>
    </row>
    <row r="46" spans="1:19" hidden="1" x14ac:dyDescent="0.3">
      <c r="A46" t="s">
        <v>122</v>
      </c>
      <c r="B46" t="s">
        <v>123</v>
      </c>
      <c r="C46" t="s">
        <v>123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116</v>
      </c>
      <c r="J46">
        <f>IF(Table1[[#This Row],[Team]]="TOT",1,0)</f>
        <v>0</v>
      </c>
      <c r="K46">
        <f>IF(Table1[[#This Row],[Team]]="LIV",1,0)</f>
        <v>0</v>
      </c>
      <c r="L46">
        <f>IF(Table1[[#This Row],[Team]]="ARS",1,0)</f>
        <v>0</v>
      </c>
      <c r="M46">
        <v>5</v>
      </c>
      <c r="N46">
        <v>131</v>
      </c>
      <c r="O46">
        <v>2.1111111294693901</v>
      </c>
      <c r="P46">
        <v>4.4810439201987702</v>
      </c>
      <c r="Q46">
        <v>3.71120038473375</v>
      </c>
      <c r="R46">
        <v>0</v>
      </c>
      <c r="S46">
        <v>0</v>
      </c>
    </row>
    <row r="47" spans="1:19" hidden="1" x14ac:dyDescent="0.3">
      <c r="A47" t="s">
        <v>124</v>
      </c>
      <c r="B47" t="s">
        <v>125</v>
      </c>
      <c r="C47" t="s">
        <v>125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116</v>
      </c>
      <c r="J47">
        <f>IF(Table1[[#This Row],[Team]]="TOT",1,0)</f>
        <v>0</v>
      </c>
      <c r="K47">
        <f>IF(Table1[[#This Row],[Team]]="LIV",1,0)</f>
        <v>0</v>
      </c>
      <c r="L47">
        <f>IF(Table1[[#This Row],[Team]]="ARS",1,0)</f>
        <v>0</v>
      </c>
      <c r="M47">
        <v>6.1</v>
      </c>
      <c r="N47">
        <v>132</v>
      </c>
      <c r="O47">
        <v>4.05555555555555</v>
      </c>
      <c r="P47">
        <v>5.8533616885086897</v>
      </c>
      <c r="Q47">
        <v>5.40065506570176</v>
      </c>
      <c r="R47">
        <v>0</v>
      </c>
      <c r="S47">
        <v>0</v>
      </c>
    </row>
    <row r="48" spans="1:19" hidden="1" x14ac:dyDescent="0.3">
      <c r="A48" t="s">
        <v>126</v>
      </c>
      <c r="B48" t="s">
        <v>127</v>
      </c>
      <c r="C48" t="s">
        <v>127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116</v>
      </c>
      <c r="J48">
        <f>IF(Table1[[#This Row],[Team]]="TOT",1,0)</f>
        <v>0</v>
      </c>
      <c r="K48">
        <f>IF(Table1[[#This Row],[Team]]="LIV",1,0)</f>
        <v>0</v>
      </c>
      <c r="L48">
        <f>IF(Table1[[#This Row],[Team]]="ARS",1,0)</f>
        <v>0</v>
      </c>
      <c r="M48">
        <v>4.9000000000000004</v>
      </c>
      <c r="N48">
        <v>134</v>
      </c>
      <c r="O48">
        <v>1.8611111111111101</v>
      </c>
      <c r="P48">
        <v>4.0345187813898402</v>
      </c>
      <c r="Q48">
        <v>3.3245050158690601</v>
      </c>
      <c r="R48">
        <v>0</v>
      </c>
      <c r="S48">
        <v>0</v>
      </c>
    </row>
    <row r="49" spans="1:19" hidden="1" x14ac:dyDescent="0.3">
      <c r="A49" t="s">
        <v>128</v>
      </c>
      <c r="B49" t="s">
        <v>129</v>
      </c>
      <c r="C49" t="s">
        <v>129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116</v>
      </c>
      <c r="J49">
        <f>IF(Table1[[#This Row],[Team]]="TOT",1,0)</f>
        <v>0</v>
      </c>
      <c r="K49">
        <f>IF(Table1[[#This Row],[Team]]="LIV",1,0)</f>
        <v>0</v>
      </c>
      <c r="L49">
        <f>IF(Table1[[#This Row],[Team]]="ARS",1,0)</f>
        <v>0</v>
      </c>
      <c r="M49">
        <v>7.5</v>
      </c>
      <c r="N49">
        <v>138</v>
      </c>
      <c r="O49">
        <v>4.6944444444444402</v>
      </c>
      <c r="P49">
        <v>6.2038150483280097</v>
      </c>
      <c r="Q49">
        <v>5.8927278768178297</v>
      </c>
      <c r="R49">
        <v>1</v>
      </c>
      <c r="S49">
        <v>0</v>
      </c>
    </row>
    <row r="50" spans="1:19" hidden="1" x14ac:dyDescent="0.3">
      <c r="A50" t="s">
        <v>130</v>
      </c>
      <c r="B50" t="s">
        <v>131</v>
      </c>
      <c r="C50" t="s">
        <v>131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116</v>
      </c>
      <c r="J50">
        <f>IF(Table1[[#This Row],[Team]]="TOT",1,0)</f>
        <v>0</v>
      </c>
      <c r="K50">
        <f>IF(Table1[[#This Row],[Team]]="LIV",1,0)</f>
        <v>0</v>
      </c>
      <c r="L50">
        <f>IF(Table1[[#This Row],[Team]]="ARS",1,0)</f>
        <v>0</v>
      </c>
      <c r="M50">
        <v>7.8</v>
      </c>
      <c r="N50">
        <v>140</v>
      </c>
      <c r="O50">
        <v>3.0277777777777701</v>
      </c>
      <c r="P50">
        <v>4.7703321509444798</v>
      </c>
      <c r="Q50">
        <v>4.2832224721804799</v>
      </c>
      <c r="R50">
        <v>0</v>
      </c>
      <c r="S50">
        <v>0</v>
      </c>
    </row>
    <row r="51" spans="1:19" hidden="1" x14ac:dyDescent="0.3">
      <c r="A51" t="s">
        <v>132</v>
      </c>
      <c r="B51" t="s">
        <v>99</v>
      </c>
      <c r="C51" t="s">
        <v>99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116</v>
      </c>
      <c r="J51">
        <f>IF(Table1[[#This Row],[Team]]="TOT",1,0)</f>
        <v>0</v>
      </c>
      <c r="K51">
        <f>IF(Table1[[#This Row],[Team]]="LIV",1,0)</f>
        <v>0</v>
      </c>
      <c r="L51">
        <f>IF(Table1[[#This Row],[Team]]="ARS",1,0)</f>
        <v>0</v>
      </c>
      <c r="M51">
        <v>6.2</v>
      </c>
      <c r="N51">
        <v>141</v>
      </c>
      <c r="O51">
        <v>2.8909766543695401</v>
      </c>
      <c r="P51">
        <v>4.7748436586759597</v>
      </c>
      <c r="Q51">
        <v>4.22777743063501</v>
      </c>
      <c r="R51">
        <v>0</v>
      </c>
      <c r="S51">
        <v>0</v>
      </c>
    </row>
    <row r="52" spans="1:19" hidden="1" x14ac:dyDescent="0.3">
      <c r="A52" t="s">
        <v>133</v>
      </c>
      <c r="B52" t="s">
        <v>134</v>
      </c>
      <c r="C52" t="s">
        <v>134</v>
      </c>
      <c r="D52" t="s">
        <v>4</v>
      </c>
      <c r="E52">
        <v>1</v>
      </c>
      <c r="F52">
        <v>0</v>
      </c>
      <c r="G52">
        <v>0</v>
      </c>
      <c r="H52">
        <v>0</v>
      </c>
      <c r="I52" t="s">
        <v>116</v>
      </c>
      <c r="J52">
        <f>IF(Table1[[#This Row],[Team]]="TOT",1,0)</f>
        <v>0</v>
      </c>
      <c r="K52">
        <f>IF(Table1[[#This Row],[Team]]="LIV",1,0)</f>
        <v>0</v>
      </c>
      <c r="L52">
        <f>IF(Table1[[#This Row],[Team]]="ARS",1,0)</f>
        <v>0</v>
      </c>
      <c r="M52">
        <v>6.1</v>
      </c>
      <c r="N52">
        <v>142</v>
      </c>
      <c r="O52">
        <v>3.5555555515439599</v>
      </c>
      <c r="P52">
        <v>4.8245513159476596</v>
      </c>
      <c r="Q52">
        <v>4.5420739420094396</v>
      </c>
      <c r="R52">
        <v>0</v>
      </c>
      <c r="S52">
        <v>0</v>
      </c>
    </row>
    <row r="53" spans="1:19" hidden="1" x14ac:dyDescent="0.3">
      <c r="A53" t="s">
        <v>135</v>
      </c>
      <c r="B53" t="s">
        <v>136</v>
      </c>
      <c r="C53" t="s">
        <v>136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116</v>
      </c>
      <c r="J53">
        <f>IF(Table1[[#This Row],[Team]]="TOT",1,0)</f>
        <v>0</v>
      </c>
      <c r="K53">
        <f>IF(Table1[[#This Row],[Team]]="LIV",1,0)</f>
        <v>0</v>
      </c>
      <c r="L53">
        <f>IF(Table1[[#This Row],[Team]]="ARS",1,0)</f>
        <v>0</v>
      </c>
      <c r="M53">
        <v>4.7</v>
      </c>
      <c r="N53">
        <v>144</v>
      </c>
      <c r="O53">
        <v>1.27167450645744</v>
      </c>
      <c r="P53">
        <v>5.5539401786170197</v>
      </c>
      <c r="Q53">
        <v>4.0268577929146501</v>
      </c>
      <c r="R53">
        <v>1</v>
      </c>
      <c r="S53">
        <v>0</v>
      </c>
    </row>
    <row r="54" spans="1:19" hidden="1" x14ac:dyDescent="0.3">
      <c r="A54" t="s">
        <v>137</v>
      </c>
      <c r="B54" t="s">
        <v>138</v>
      </c>
      <c r="C54" t="s">
        <v>138</v>
      </c>
      <c r="D54" t="s">
        <v>7</v>
      </c>
      <c r="E54">
        <v>0</v>
      </c>
      <c r="F54">
        <v>0</v>
      </c>
      <c r="G54">
        <v>0</v>
      </c>
      <c r="H54">
        <v>1</v>
      </c>
      <c r="I54" t="s">
        <v>116</v>
      </c>
      <c r="J54">
        <f>IF(Table1[[#This Row],[Team]]="TOT",1,0)</f>
        <v>0</v>
      </c>
      <c r="K54">
        <f>IF(Table1[[#This Row],[Team]]="LIV",1,0)</f>
        <v>0</v>
      </c>
      <c r="L54">
        <f>IF(Table1[[#This Row],[Team]]="ARS",1,0)</f>
        <v>0</v>
      </c>
      <c r="M54">
        <v>11.5</v>
      </c>
      <c r="N54">
        <v>145</v>
      </c>
      <c r="O54">
        <v>2.4000000050663401</v>
      </c>
      <c r="P54">
        <v>5.6364837192250397</v>
      </c>
      <c r="Q54">
        <v>4.55931091525445</v>
      </c>
      <c r="R54">
        <v>0</v>
      </c>
      <c r="S54">
        <v>0</v>
      </c>
    </row>
    <row r="55" spans="1:19" hidden="1" x14ac:dyDescent="0.3">
      <c r="A55" t="s">
        <v>140</v>
      </c>
      <c r="B55" t="s">
        <v>141</v>
      </c>
      <c r="C55" t="s">
        <v>141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142</v>
      </c>
      <c r="J55">
        <f>IF(Table1[[#This Row],[Team]]="TOT",1,0)</f>
        <v>0</v>
      </c>
      <c r="K55">
        <f>IF(Table1[[#This Row],[Team]]="LIV",1,0)</f>
        <v>0</v>
      </c>
      <c r="L55">
        <f>IF(Table1[[#This Row],[Team]]="ARS",1,0)</f>
        <v>0</v>
      </c>
      <c r="M55">
        <v>6.2</v>
      </c>
      <c r="N55">
        <v>151</v>
      </c>
      <c r="O55">
        <v>3.66666666945232</v>
      </c>
      <c r="P55">
        <v>5.0049653125891398</v>
      </c>
      <c r="Q55">
        <v>3.7111677899586701</v>
      </c>
      <c r="R55">
        <v>0</v>
      </c>
      <c r="S55">
        <v>0</v>
      </c>
    </row>
    <row r="56" spans="1:19" hidden="1" x14ac:dyDescent="0.3">
      <c r="A56" t="s">
        <v>143</v>
      </c>
      <c r="B56" t="s">
        <v>144</v>
      </c>
      <c r="C56" t="s">
        <v>144</v>
      </c>
      <c r="D56" t="s">
        <v>4</v>
      </c>
      <c r="E56">
        <v>1</v>
      </c>
      <c r="F56">
        <v>0</v>
      </c>
      <c r="G56">
        <v>0</v>
      </c>
      <c r="H56">
        <v>0</v>
      </c>
      <c r="I56" t="s">
        <v>142</v>
      </c>
      <c r="J56">
        <f>IF(Table1[[#This Row],[Team]]="TOT",1,0)</f>
        <v>0</v>
      </c>
      <c r="K56">
        <f>IF(Table1[[#This Row],[Team]]="LIV",1,0)</f>
        <v>0</v>
      </c>
      <c r="L56">
        <f>IF(Table1[[#This Row],[Team]]="ARS",1,0)</f>
        <v>0</v>
      </c>
      <c r="M56">
        <v>4.5999999999999996</v>
      </c>
      <c r="N56">
        <v>152</v>
      </c>
      <c r="O56">
        <v>2.7222222216405401</v>
      </c>
      <c r="P56">
        <v>4.23817439567779</v>
      </c>
      <c r="Q56">
        <v>3.0024753299546498</v>
      </c>
      <c r="R56">
        <v>0</v>
      </c>
      <c r="S56">
        <v>0</v>
      </c>
    </row>
    <row r="57" spans="1:19" hidden="1" x14ac:dyDescent="0.3">
      <c r="A57" t="s">
        <v>67</v>
      </c>
      <c r="B57" t="s">
        <v>145</v>
      </c>
      <c r="C57" t="s">
        <v>145</v>
      </c>
      <c r="D57" t="s">
        <v>7</v>
      </c>
      <c r="E57">
        <v>0</v>
      </c>
      <c r="F57">
        <v>0</v>
      </c>
      <c r="G57">
        <v>0</v>
      </c>
      <c r="H57">
        <v>1</v>
      </c>
      <c r="I57" t="s">
        <v>142</v>
      </c>
      <c r="J57">
        <f>IF(Table1[[#This Row],[Team]]="TOT",1,0)</f>
        <v>0</v>
      </c>
      <c r="K57">
        <f>IF(Table1[[#This Row],[Team]]="LIV",1,0)</f>
        <v>0</v>
      </c>
      <c r="L57">
        <f>IF(Table1[[#This Row],[Team]]="ARS",1,0)</f>
        <v>0</v>
      </c>
      <c r="M57">
        <v>6</v>
      </c>
      <c r="N57">
        <v>155</v>
      </c>
      <c r="O57">
        <v>2.15625628309841</v>
      </c>
      <c r="P57">
        <v>4.1357739411499201</v>
      </c>
      <c r="Q57">
        <v>2.74678863237098</v>
      </c>
      <c r="R57">
        <v>0</v>
      </c>
      <c r="S57">
        <v>0</v>
      </c>
    </row>
    <row r="58" spans="1:19" hidden="1" x14ac:dyDescent="0.3">
      <c r="A58" t="s">
        <v>146</v>
      </c>
      <c r="B58" t="s">
        <v>147</v>
      </c>
      <c r="C58" t="s">
        <v>147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142</v>
      </c>
      <c r="J58">
        <f>IF(Table1[[#This Row],[Team]]="TOT",1,0)</f>
        <v>0</v>
      </c>
      <c r="K58">
        <f>IF(Table1[[#This Row],[Team]]="LIV",1,0)</f>
        <v>0</v>
      </c>
      <c r="L58">
        <f>IF(Table1[[#This Row],[Team]]="ARS",1,0)</f>
        <v>0</v>
      </c>
      <c r="M58">
        <v>4.5</v>
      </c>
      <c r="N58">
        <v>156</v>
      </c>
      <c r="O58">
        <v>2.1111111111111098</v>
      </c>
      <c r="P58">
        <v>3.87722275376239</v>
      </c>
      <c r="Q58">
        <v>2.60789753581951</v>
      </c>
      <c r="R58">
        <v>0</v>
      </c>
      <c r="S58">
        <v>0</v>
      </c>
    </row>
    <row r="59" spans="1:19" hidden="1" x14ac:dyDescent="0.3">
      <c r="A59" t="s">
        <v>148</v>
      </c>
      <c r="B59" t="s">
        <v>149</v>
      </c>
      <c r="C59" t="s">
        <v>149</v>
      </c>
      <c r="D59" t="s">
        <v>7</v>
      </c>
      <c r="E59">
        <v>0</v>
      </c>
      <c r="F59">
        <v>0</v>
      </c>
      <c r="G59">
        <v>0</v>
      </c>
      <c r="H59">
        <v>1</v>
      </c>
      <c r="I59" t="s">
        <v>142</v>
      </c>
      <c r="J59">
        <f>IF(Table1[[#This Row],[Team]]="TOT",1,0)</f>
        <v>0</v>
      </c>
      <c r="K59">
        <f>IF(Table1[[#This Row],[Team]]="LIV",1,0)</f>
        <v>0</v>
      </c>
      <c r="L59">
        <f>IF(Table1[[#This Row],[Team]]="ARS",1,0)</f>
        <v>0</v>
      </c>
      <c r="M59">
        <v>5.8</v>
      </c>
      <c r="N59">
        <v>159</v>
      </c>
      <c r="O59">
        <v>1.8333333333333299</v>
      </c>
      <c r="P59">
        <v>4.0192964269499099</v>
      </c>
      <c r="Q59">
        <v>2.5734284995177599</v>
      </c>
      <c r="R59">
        <v>0</v>
      </c>
      <c r="S59">
        <v>0</v>
      </c>
    </row>
    <row r="60" spans="1:19" hidden="1" x14ac:dyDescent="0.3">
      <c r="A60" t="s">
        <v>150</v>
      </c>
      <c r="B60" t="s">
        <v>151</v>
      </c>
      <c r="C60" t="s">
        <v>151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142</v>
      </c>
      <c r="J60">
        <f>IF(Table1[[#This Row],[Team]]="TOT",1,0)</f>
        <v>0</v>
      </c>
      <c r="K60">
        <f>IF(Table1[[#This Row],[Team]]="LIV",1,0)</f>
        <v>0</v>
      </c>
      <c r="L60">
        <f>IF(Table1[[#This Row],[Team]]="ARS",1,0)</f>
        <v>0</v>
      </c>
      <c r="M60">
        <v>6.8</v>
      </c>
      <c r="N60">
        <v>160</v>
      </c>
      <c r="O60">
        <v>3.4444444444444402</v>
      </c>
      <c r="P60">
        <v>5.1315541948513301</v>
      </c>
      <c r="Q60">
        <v>3.68971176221268</v>
      </c>
      <c r="R60">
        <v>0</v>
      </c>
      <c r="S60">
        <v>0</v>
      </c>
    </row>
    <row r="61" spans="1:19" hidden="1" x14ac:dyDescent="0.3">
      <c r="A61" t="s">
        <v>152</v>
      </c>
      <c r="B61" t="s">
        <v>153</v>
      </c>
      <c r="C61" t="s">
        <v>153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142</v>
      </c>
      <c r="J61">
        <f>IF(Table1[[#This Row],[Team]]="TOT",1,0)</f>
        <v>0</v>
      </c>
      <c r="K61">
        <f>IF(Table1[[#This Row],[Team]]="LIV",1,0)</f>
        <v>0</v>
      </c>
      <c r="L61">
        <f>IF(Table1[[#This Row],[Team]]="ARS",1,0)</f>
        <v>0</v>
      </c>
      <c r="M61">
        <v>5.4</v>
      </c>
      <c r="N61">
        <v>161</v>
      </c>
      <c r="O61">
        <v>2.0833333297570502</v>
      </c>
      <c r="P61">
        <v>4.4228672280166501</v>
      </c>
      <c r="Q61">
        <v>2.8559576171141901</v>
      </c>
      <c r="R61">
        <v>0</v>
      </c>
      <c r="S61">
        <v>0</v>
      </c>
    </row>
    <row r="62" spans="1:19" hidden="1" x14ac:dyDescent="0.3">
      <c r="A62" t="s">
        <v>154</v>
      </c>
      <c r="B62" t="s">
        <v>155</v>
      </c>
      <c r="C62" t="s">
        <v>155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142</v>
      </c>
      <c r="J62">
        <f>IF(Table1[[#This Row],[Team]]="TOT",1,0)</f>
        <v>0</v>
      </c>
      <c r="K62">
        <f>IF(Table1[[#This Row],[Team]]="LIV",1,0)</f>
        <v>0</v>
      </c>
      <c r="L62">
        <f>IF(Table1[[#This Row],[Team]]="ARS",1,0)</f>
        <v>0</v>
      </c>
      <c r="M62">
        <v>4.5</v>
      </c>
      <c r="N62">
        <v>167</v>
      </c>
      <c r="O62">
        <v>1.74374547199254</v>
      </c>
      <c r="P62">
        <v>4.18643690143056</v>
      </c>
      <c r="Q62">
        <v>2.6197270778294102</v>
      </c>
      <c r="R62">
        <v>0</v>
      </c>
      <c r="S62">
        <v>0</v>
      </c>
    </row>
    <row r="63" spans="1:19" hidden="1" x14ac:dyDescent="0.3">
      <c r="A63" t="s">
        <v>156</v>
      </c>
      <c r="B63" t="s">
        <v>157</v>
      </c>
      <c r="C63" t="s">
        <v>157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142</v>
      </c>
      <c r="J63">
        <f>IF(Table1[[#This Row],[Team]]="TOT",1,0)</f>
        <v>0</v>
      </c>
      <c r="K63">
        <f>IF(Table1[[#This Row],[Team]]="LIV",1,0)</f>
        <v>0</v>
      </c>
      <c r="L63">
        <f>IF(Table1[[#This Row],[Team]]="ARS",1,0)</f>
        <v>0</v>
      </c>
      <c r="M63">
        <v>5.4</v>
      </c>
      <c r="N63">
        <v>169</v>
      </c>
      <c r="O63">
        <v>2.5295913506943899</v>
      </c>
      <c r="P63">
        <v>5.6626991454149103</v>
      </c>
      <c r="Q63">
        <v>3.6061128241727101</v>
      </c>
      <c r="R63">
        <v>0</v>
      </c>
      <c r="S63">
        <v>0</v>
      </c>
    </row>
    <row r="64" spans="1:19" hidden="1" x14ac:dyDescent="0.3">
      <c r="A64" t="s">
        <v>98</v>
      </c>
      <c r="B64" t="s">
        <v>158</v>
      </c>
      <c r="C64" t="s">
        <v>158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142</v>
      </c>
      <c r="J64">
        <f>IF(Table1[[#This Row],[Team]]="TOT",1,0)</f>
        <v>0</v>
      </c>
      <c r="K64">
        <f>IF(Table1[[#This Row],[Team]]="LIV",1,0)</f>
        <v>0</v>
      </c>
      <c r="L64">
        <f>IF(Table1[[#This Row],[Team]]="ARS",1,0)</f>
        <v>0</v>
      </c>
      <c r="M64">
        <v>4.5</v>
      </c>
      <c r="N64">
        <v>170</v>
      </c>
      <c r="O64">
        <v>3.03703703702219</v>
      </c>
      <c r="P64">
        <v>5.2268429658933</v>
      </c>
      <c r="Q64">
        <v>3.5856383189191101</v>
      </c>
      <c r="R64">
        <v>0</v>
      </c>
      <c r="S64">
        <v>0</v>
      </c>
    </row>
    <row r="65" spans="1:19" hidden="1" x14ac:dyDescent="0.3">
      <c r="A65" t="s">
        <v>159</v>
      </c>
      <c r="B65" t="s">
        <v>160</v>
      </c>
      <c r="C65" t="s">
        <v>160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142</v>
      </c>
      <c r="J65">
        <f>IF(Table1[[#This Row],[Team]]="TOT",1,0)</f>
        <v>0</v>
      </c>
      <c r="K65">
        <f>IF(Table1[[#This Row],[Team]]="LIV",1,0)</f>
        <v>0</v>
      </c>
      <c r="L65">
        <f>IF(Table1[[#This Row],[Team]]="ARS",1,0)</f>
        <v>0</v>
      </c>
      <c r="M65">
        <v>4.5</v>
      </c>
      <c r="N65">
        <v>171</v>
      </c>
      <c r="O65">
        <v>2.3611111142666501</v>
      </c>
      <c r="P65">
        <v>4.0747484631503497</v>
      </c>
      <c r="Q65">
        <v>2.79291411985306</v>
      </c>
      <c r="R65">
        <v>0</v>
      </c>
      <c r="S65">
        <v>0</v>
      </c>
    </row>
    <row r="66" spans="1:19" hidden="1" x14ac:dyDescent="0.3">
      <c r="A66" t="s">
        <v>162</v>
      </c>
      <c r="B66" t="s">
        <v>133</v>
      </c>
      <c r="C66" t="s">
        <v>133</v>
      </c>
      <c r="D66" t="s">
        <v>7</v>
      </c>
      <c r="E66">
        <v>0</v>
      </c>
      <c r="F66">
        <v>0</v>
      </c>
      <c r="G66">
        <v>0</v>
      </c>
      <c r="H66">
        <v>1</v>
      </c>
      <c r="I66" t="s">
        <v>142</v>
      </c>
      <c r="J66">
        <f>IF(Table1[[#This Row],[Team]]="TOT",1,0)</f>
        <v>0</v>
      </c>
      <c r="K66">
        <f>IF(Table1[[#This Row],[Team]]="LIV",1,0)</f>
        <v>0</v>
      </c>
      <c r="L66">
        <f>IF(Table1[[#This Row],[Team]]="ARS",1,0)</f>
        <v>0</v>
      </c>
      <c r="M66">
        <v>6.3</v>
      </c>
      <c r="N66">
        <v>177</v>
      </c>
      <c r="O66">
        <v>3.3474680423599601</v>
      </c>
      <c r="P66">
        <v>6.7503505187879798</v>
      </c>
      <c r="Q66">
        <v>4.4203131555732798</v>
      </c>
      <c r="R66">
        <v>0</v>
      </c>
      <c r="S66">
        <v>0</v>
      </c>
    </row>
    <row r="67" spans="1:19" x14ac:dyDescent="0.3">
      <c r="A67" t="s">
        <v>33</v>
      </c>
      <c r="B67" t="s">
        <v>34</v>
      </c>
      <c r="C67" t="s">
        <v>34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16</v>
      </c>
      <c r="J67">
        <f>IF(Table1[[#This Row],[Team]]="TOT",1,0)</f>
        <v>0</v>
      </c>
      <c r="K67">
        <f>IF(Table1[[#This Row],[Team]]="LIV",1,0)</f>
        <v>0</v>
      </c>
      <c r="L67">
        <f>IF(Table1[[#This Row],[Team]]="ARS",1,0)</f>
        <v>1</v>
      </c>
      <c r="M67">
        <v>5.5</v>
      </c>
      <c r="N67">
        <v>18</v>
      </c>
      <c r="O67">
        <v>6.8888888880886103</v>
      </c>
      <c r="P67">
        <v>12.077470707460201</v>
      </c>
      <c r="Q67">
        <v>9.5908618392377996</v>
      </c>
      <c r="R67">
        <v>0</v>
      </c>
      <c r="S67">
        <v>1</v>
      </c>
    </row>
    <row r="68" spans="1:19" hidden="1" x14ac:dyDescent="0.3">
      <c r="A68" t="s">
        <v>148</v>
      </c>
      <c r="B68" t="s">
        <v>165</v>
      </c>
      <c r="C68" t="s">
        <v>165</v>
      </c>
      <c r="D68" t="s">
        <v>4</v>
      </c>
      <c r="E68">
        <v>1</v>
      </c>
      <c r="F68">
        <v>0</v>
      </c>
      <c r="G68">
        <v>0</v>
      </c>
      <c r="H68">
        <v>0</v>
      </c>
      <c r="I68" t="s">
        <v>163</v>
      </c>
      <c r="J68">
        <f>IF(Table1[[#This Row],[Team]]="TOT",1,0)</f>
        <v>0</v>
      </c>
      <c r="K68">
        <f>IF(Table1[[#This Row],[Team]]="LIV",1,0)</f>
        <v>0</v>
      </c>
      <c r="L68">
        <f>IF(Table1[[#This Row],[Team]]="ARS",1,0)</f>
        <v>0</v>
      </c>
      <c r="M68">
        <v>4.9000000000000004</v>
      </c>
      <c r="N68">
        <v>182</v>
      </c>
      <c r="O68">
        <v>6.2120258581493601</v>
      </c>
      <c r="P68">
        <v>9.1982907815556594</v>
      </c>
      <c r="Q68">
        <v>6.9141871084058604</v>
      </c>
      <c r="R68">
        <v>0</v>
      </c>
      <c r="S68">
        <v>0</v>
      </c>
    </row>
    <row r="69" spans="1:19" hidden="1" x14ac:dyDescent="0.3">
      <c r="A69" t="s">
        <v>166</v>
      </c>
      <c r="B69" t="s">
        <v>167</v>
      </c>
      <c r="C69" t="s">
        <v>166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163</v>
      </c>
      <c r="J69">
        <f>IF(Table1[[#This Row],[Team]]="TOT",1,0)</f>
        <v>0</v>
      </c>
      <c r="K69">
        <f>IF(Table1[[#This Row],[Team]]="LIV",1,0)</f>
        <v>0</v>
      </c>
      <c r="L69">
        <f>IF(Table1[[#This Row],[Team]]="ARS",1,0)</f>
        <v>0</v>
      </c>
      <c r="M69">
        <v>4.3</v>
      </c>
      <c r="N69">
        <v>183</v>
      </c>
      <c r="O69">
        <v>3.88888888888888</v>
      </c>
      <c r="P69">
        <v>7.3259508739508199</v>
      </c>
      <c r="Q69">
        <v>5.12063435456903</v>
      </c>
      <c r="R69">
        <v>0</v>
      </c>
      <c r="S69">
        <v>0</v>
      </c>
    </row>
    <row r="70" spans="1:19" x14ac:dyDescent="0.3">
      <c r="A70" t="s">
        <v>263</v>
      </c>
      <c r="B70" t="s">
        <v>312</v>
      </c>
      <c r="C70" t="s">
        <v>312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308</v>
      </c>
      <c r="J70">
        <f>IF(Table1[[#This Row],[Team]]="TOT",1,0)</f>
        <v>1</v>
      </c>
      <c r="K70">
        <f>IF(Table1[[#This Row],[Team]]="LIV",1,0)</f>
        <v>0</v>
      </c>
      <c r="L70">
        <f>IF(Table1[[#This Row],[Team]]="ARS",1,0)</f>
        <v>0</v>
      </c>
      <c r="M70">
        <v>4.5999999999999996</v>
      </c>
      <c r="N70">
        <v>403</v>
      </c>
      <c r="O70">
        <v>10.4837923917809</v>
      </c>
      <c r="P70">
        <v>8.9010634340206707</v>
      </c>
      <c r="Q70">
        <v>9.5728344566993204</v>
      </c>
      <c r="R70">
        <v>0</v>
      </c>
      <c r="S70">
        <v>1</v>
      </c>
    </row>
    <row r="71" spans="1:19" x14ac:dyDescent="0.3">
      <c r="A71" t="s">
        <v>25</v>
      </c>
      <c r="B71" t="s">
        <v>26</v>
      </c>
      <c r="C71" t="s">
        <v>25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16</v>
      </c>
      <c r="J71">
        <f>IF(Table1[[#This Row],[Team]]="TOT",1,0)</f>
        <v>0</v>
      </c>
      <c r="K71">
        <f>IF(Table1[[#This Row],[Team]]="LIV",1,0)</f>
        <v>0</v>
      </c>
      <c r="L71">
        <f>IF(Table1[[#This Row],[Team]]="ARS",1,0)</f>
        <v>1</v>
      </c>
      <c r="M71">
        <v>5.3</v>
      </c>
      <c r="N71">
        <v>13</v>
      </c>
      <c r="O71">
        <v>5.7503219407006698</v>
      </c>
      <c r="P71">
        <v>11.1492432657127</v>
      </c>
      <c r="Q71">
        <v>8.5952959998086804</v>
      </c>
      <c r="R71">
        <v>0</v>
      </c>
      <c r="S71">
        <v>1</v>
      </c>
    </row>
    <row r="72" spans="1:19" hidden="1" x14ac:dyDescent="0.3">
      <c r="A72" t="s">
        <v>172</v>
      </c>
      <c r="B72" t="s">
        <v>173</v>
      </c>
      <c r="C72" t="s">
        <v>173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163</v>
      </c>
      <c r="J72">
        <f>IF(Table1[[#This Row],[Team]]="TOT",1,0)</f>
        <v>0</v>
      </c>
      <c r="K72">
        <f>IF(Table1[[#This Row],[Team]]="LIV",1,0)</f>
        <v>0</v>
      </c>
      <c r="L72">
        <f>IF(Table1[[#This Row],[Team]]="ARS",1,0)</f>
        <v>0</v>
      </c>
      <c r="M72">
        <v>5.2</v>
      </c>
      <c r="N72">
        <v>192</v>
      </c>
      <c r="O72">
        <v>3.76838549062892</v>
      </c>
      <c r="P72">
        <v>7.9906643557317896</v>
      </c>
      <c r="Q72">
        <v>5.4125918402491298</v>
      </c>
      <c r="R72">
        <v>0</v>
      </c>
      <c r="S72">
        <v>0</v>
      </c>
    </row>
    <row r="73" spans="1:19" hidden="1" x14ac:dyDescent="0.3">
      <c r="A73" t="s">
        <v>174</v>
      </c>
      <c r="B73" t="s">
        <v>175</v>
      </c>
      <c r="C73" t="s">
        <v>175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163</v>
      </c>
      <c r="J73">
        <f>IF(Table1[[#This Row],[Team]]="TOT",1,0)</f>
        <v>0</v>
      </c>
      <c r="K73">
        <f>IF(Table1[[#This Row],[Team]]="LIV",1,0)</f>
        <v>0</v>
      </c>
      <c r="L73">
        <f>IF(Table1[[#This Row],[Team]]="ARS",1,0)</f>
        <v>0</v>
      </c>
      <c r="M73">
        <v>4.5</v>
      </c>
      <c r="N73">
        <v>194</v>
      </c>
      <c r="O73">
        <v>2.9319817569181001</v>
      </c>
      <c r="P73">
        <v>7.4917558943028499</v>
      </c>
      <c r="Q73">
        <v>4.8553892129479603</v>
      </c>
      <c r="R73">
        <v>0</v>
      </c>
      <c r="S73">
        <v>0</v>
      </c>
    </row>
    <row r="74" spans="1:19" hidden="1" x14ac:dyDescent="0.3">
      <c r="A74" t="s">
        <v>177</v>
      </c>
      <c r="B74" t="s">
        <v>178</v>
      </c>
      <c r="C74" t="s">
        <v>178</v>
      </c>
      <c r="D74" t="s">
        <v>4</v>
      </c>
      <c r="E74">
        <v>1</v>
      </c>
      <c r="F74">
        <v>0</v>
      </c>
      <c r="G74">
        <v>0</v>
      </c>
      <c r="H74">
        <v>0</v>
      </c>
      <c r="I74" t="s">
        <v>179</v>
      </c>
      <c r="J74">
        <f>IF(Table1[[#This Row],[Team]]="TOT",1,0)</f>
        <v>0</v>
      </c>
      <c r="K74">
        <f>IF(Table1[[#This Row],[Team]]="LIV",1,0)</f>
        <v>0</v>
      </c>
      <c r="L74">
        <f>IF(Table1[[#This Row],[Team]]="ARS",1,0)</f>
        <v>0</v>
      </c>
      <c r="M74">
        <v>4.8</v>
      </c>
      <c r="N74">
        <v>205</v>
      </c>
      <c r="O74">
        <v>1.0500546396041901</v>
      </c>
      <c r="P74">
        <v>4.7857474470474397</v>
      </c>
      <c r="Q74">
        <v>2.35355454439989</v>
      </c>
      <c r="R74">
        <v>0</v>
      </c>
      <c r="S74">
        <v>0</v>
      </c>
    </row>
    <row r="75" spans="1:19" hidden="1" x14ac:dyDescent="0.3">
      <c r="A75" t="s">
        <v>180</v>
      </c>
      <c r="B75" t="s">
        <v>181</v>
      </c>
      <c r="C75" t="s">
        <v>181</v>
      </c>
      <c r="D75" t="s">
        <v>7</v>
      </c>
      <c r="E75">
        <v>0</v>
      </c>
      <c r="F75">
        <v>0</v>
      </c>
      <c r="G75">
        <v>0</v>
      </c>
      <c r="H75">
        <v>1</v>
      </c>
      <c r="I75" t="s">
        <v>179</v>
      </c>
      <c r="J75">
        <f>IF(Table1[[#This Row],[Team]]="TOT",1,0)</f>
        <v>0</v>
      </c>
      <c r="K75">
        <f>IF(Table1[[#This Row],[Team]]="LIV",1,0)</f>
        <v>0</v>
      </c>
      <c r="L75">
        <f>IF(Table1[[#This Row],[Team]]="ARS",1,0)</f>
        <v>0</v>
      </c>
      <c r="M75">
        <v>10.3</v>
      </c>
      <c r="N75">
        <v>209</v>
      </c>
      <c r="O75">
        <v>3.7056029062848999</v>
      </c>
      <c r="P75">
        <v>5.3465680666717201</v>
      </c>
      <c r="Q75">
        <v>3.4136688790449501</v>
      </c>
      <c r="R75">
        <v>0</v>
      </c>
      <c r="S75">
        <v>0</v>
      </c>
    </row>
    <row r="76" spans="1:19" hidden="1" x14ac:dyDescent="0.3">
      <c r="A76" t="s">
        <v>183</v>
      </c>
      <c r="B76" t="s">
        <v>184</v>
      </c>
      <c r="C76" t="s">
        <v>184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179</v>
      </c>
      <c r="J76">
        <f>IF(Table1[[#This Row],[Team]]="TOT",1,0)</f>
        <v>0</v>
      </c>
      <c r="K76">
        <f>IF(Table1[[#This Row],[Team]]="LIV",1,0)</f>
        <v>0</v>
      </c>
      <c r="L76">
        <f>IF(Table1[[#This Row],[Team]]="ARS",1,0)</f>
        <v>0</v>
      </c>
      <c r="M76">
        <v>6.4</v>
      </c>
      <c r="N76">
        <v>211</v>
      </c>
      <c r="O76">
        <v>3.6773222851082501</v>
      </c>
      <c r="P76">
        <v>5.08896140175617</v>
      </c>
      <c r="Q76">
        <v>3.2957284086412799</v>
      </c>
      <c r="R76">
        <v>0</v>
      </c>
      <c r="S76">
        <v>0</v>
      </c>
    </row>
    <row r="77" spans="1:19" hidden="1" x14ac:dyDescent="0.3">
      <c r="A77" t="s">
        <v>185</v>
      </c>
      <c r="B77" t="s">
        <v>186</v>
      </c>
      <c r="C77" t="s">
        <v>186</v>
      </c>
      <c r="D77" t="s">
        <v>7</v>
      </c>
      <c r="E77">
        <v>0</v>
      </c>
      <c r="F77">
        <v>0</v>
      </c>
      <c r="G77">
        <v>0</v>
      </c>
      <c r="H77">
        <v>1</v>
      </c>
      <c r="I77" t="s">
        <v>179</v>
      </c>
      <c r="J77">
        <f>IF(Table1[[#This Row],[Team]]="TOT",1,0)</f>
        <v>0</v>
      </c>
      <c r="K77">
        <f>IF(Table1[[#This Row],[Team]]="LIV",1,0)</f>
        <v>0</v>
      </c>
      <c r="L77">
        <f>IF(Table1[[#This Row],[Team]]="ARS",1,0)</f>
        <v>0</v>
      </c>
      <c r="M77">
        <v>6.9</v>
      </c>
      <c r="N77">
        <v>213</v>
      </c>
      <c r="O77">
        <v>4.3783736291552202</v>
      </c>
      <c r="P77">
        <v>4.5552226141015497</v>
      </c>
      <c r="Q77">
        <v>3.2866276067567299</v>
      </c>
      <c r="R77">
        <v>0</v>
      </c>
      <c r="S77">
        <v>0</v>
      </c>
    </row>
    <row r="78" spans="1:19" hidden="1" x14ac:dyDescent="0.3">
      <c r="A78" t="s">
        <v>139</v>
      </c>
      <c r="B78" t="s">
        <v>105</v>
      </c>
      <c r="C78" t="s">
        <v>105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179</v>
      </c>
      <c r="J78">
        <f>IF(Table1[[#This Row],[Team]]="TOT",1,0)</f>
        <v>0</v>
      </c>
      <c r="K78">
        <f>IF(Table1[[#This Row],[Team]]="LIV",1,0)</f>
        <v>0</v>
      </c>
      <c r="L78">
        <f>IF(Table1[[#This Row],[Team]]="ARS",1,0)</f>
        <v>0</v>
      </c>
      <c r="M78">
        <v>6.5</v>
      </c>
      <c r="N78">
        <v>215</v>
      </c>
      <c r="O78">
        <v>3.4424094452008802</v>
      </c>
      <c r="P78">
        <v>4.4603931114990001</v>
      </c>
      <c r="Q78">
        <v>2.9565686862131701</v>
      </c>
      <c r="R78">
        <v>0</v>
      </c>
      <c r="S78">
        <v>0</v>
      </c>
    </row>
    <row r="79" spans="1:19" hidden="1" x14ac:dyDescent="0.3">
      <c r="A79" t="s">
        <v>187</v>
      </c>
      <c r="B79" t="s">
        <v>188</v>
      </c>
      <c r="C79" t="s">
        <v>188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179</v>
      </c>
      <c r="J79">
        <f>IF(Table1[[#This Row],[Team]]="TOT",1,0)</f>
        <v>0</v>
      </c>
      <c r="K79">
        <f>IF(Table1[[#This Row],[Team]]="LIV",1,0)</f>
        <v>0</v>
      </c>
      <c r="L79">
        <f>IF(Table1[[#This Row],[Team]]="ARS",1,0)</f>
        <v>0</v>
      </c>
      <c r="M79">
        <v>4.9000000000000004</v>
      </c>
      <c r="N79">
        <v>217</v>
      </c>
      <c r="O79">
        <v>2.3611111111111098</v>
      </c>
      <c r="P79">
        <v>4.4066489627987604</v>
      </c>
      <c r="Q79">
        <v>2.59891322638622</v>
      </c>
      <c r="R79">
        <v>0</v>
      </c>
      <c r="S79">
        <v>0</v>
      </c>
    </row>
    <row r="80" spans="1:19" hidden="1" x14ac:dyDescent="0.3">
      <c r="A80" t="s">
        <v>189</v>
      </c>
      <c r="B80" t="s">
        <v>190</v>
      </c>
      <c r="C80" t="s">
        <v>190</v>
      </c>
      <c r="D80" t="s">
        <v>7</v>
      </c>
      <c r="E80">
        <v>0</v>
      </c>
      <c r="F80">
        <v>0</v>
      </c>
      <c r="G80">
        <v>0</v>
      </c>
      <c r="H80">
        <v>1</v>
      </c>
      <c r="I80" t="s">
        <v>179</v>
      </c>
      <c r="J80">
        <f>IF(Table1[[#This Row],[Team]]="TOT",1,0)</f>
        <v>0</v>
      </c>
      <c r="K80">
        <f>IF(Table1[[#This Row],[Team]]="LIV",1,0)</f>
        <v>0</v>
      </c>
      <c r="L80">
        <f>IF(Table1[[#This Row],[Team]]="ARS",1,0)</f>
        <v>0</v>
      </c>
      <c r="M80">
        <v>7.1</v>
      </c>
      <c r="N80">
        <v>220</v>
      </c>
      <c r="O80">
        <v>1.0554838171694301</v>
      </c>
      <c r="P80">
        <v>5.5036627088239003</v>
      </c>
      <c r="Q80">
        <v>2.65951153791503</v>
      </c>
      <c r="R80">
        <v>0</v>
      </c>
      <c r="S80">
        <v>0</v>
      </c>
    </row>
    <row r="81" spans="1:19" hidden="1" x14ac:dyDescent="0.3">
      <c r="A81" t="s">
        <v>191</v>
      </c>
      <c r="B81" t="s">
        <v>192</v>
      </c>
      <c r="C81" t="s">
        <v>192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179</v>
      </c>
      <c r="J81">
        <f>IF(Table1[[#This Row],[Team]]="TOT",1,0)</f>
        <v>0</v>
      </c>
      <c r="K81">
        <f>IF(Table1[[#This Row],[Team]]="LIV",1,0)</f>
        <v>0</v>
      </c>
      <c r="L81">
        <f>IF(Table1[[#This Row],[Team]]="ARS",1,0)</f>
        <v>0</v>
      </c>
      <c r="M81">
        <v>6</v>
      </c>
      <c r="N81">
        <v>224</v>
      </c>
      <c r="O81">
        <v>2.75065266840038</v>
      </c>
      <c r="P81">
        <v>4.1880046196279599</v>
      </c>
      <c r="Q81">
        <v>2.6268853320594401</v>
      </c>
      <c r="R81">
        <v>0</v>
      </c>
      <c r="S81">
        <v>0</v>
      </c>
    </row>
    <row r="82" spans="1:19" hidden="1" x14ac:dyDescent="0.3">
      <c r="A82" t="s">
        <v>195</v>
      </c>
      <c r="B82" t="s">
        <v>196</v>
      </c>
      <c r="C82" t="s">
        <v>196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193</v>
      </c>
      <c r="J82">
        <f>IF(Table1[[#This Row],[Team]]="TOT",1,0)</f>
        <v>0</v>
      </c>
      <c r="K82">
        <f>IF(Table1[[#This Row],[Team]]="LIV",1,0)</f>
        <v>0</v>
      </c>
      <c r="L82">
        <f>IF(Table1[[#This Row],[Team]]="ARS",1,0)</f>
        <v>0</v>
      </c>
      <c r="M82">
        <v>4.9000000000000004</v>
      </c>
      <c r="N82">
        <v>230</v>
      </c>
      <c r="O82">
        <v>3.31773357062522</v>
      </c>
      <c r="P82">
        <v>4.4013002283313396</v>
      </c>
      <c r="Q82">
        <v>2.8299269860513201</v>
      </c>
      <c r="R82">
        <v>0</v>
      </c>
      <c r="S82">
        <v>0</v>
      </c>
    </row>
    <row r="83" spans="1:19" hidden="1" x14ac:dyDescent="0.3">
      <c r="A83" t="s">
        <v>197</v>
      </c>
      <c r="B83" t="s">
        <v>198</v>
      </c>
      <c r="C83" t="s">
        <v>199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193</v>
      </c>
      <c r="J83">
        <f>IF(Table1[[#This Row],[Team]]="TOT",1,0)</f>
        <v>0</v>
      </c>
      <c r="K83">
        <f>IF(Table1[[#This Row],[Team]]="LIV",1,0)</f>
        <v>0</v>
      </c>
      <c r="L83">
        <f>IF(Table1[[#This Row],[Team]]="ARS",1,0)</f>
        <v>0</v>
      </c>
      <c r="M83">
        <v>6.5</v>
      </c>
      <c r="N83">
        <v>233</v>
      </c>
      <c r="O83">
        <v>3.6666666666666599</v>
      </c>
      <c r="P83">
        <v>5.52752112483119</v>
      </c>
      <c r="Q83">
        <v>3.40180876129173</v>
      </c>
      <c r="R83">
        <v>1</v>
      </c>
      <c r="S83">
        <v>0</v>
      </c>
    </row>
    <row r="84" spans="1:19" hidden="1" x14ac:dyDescent="0.3">
      <c r="A84" t="s">
        <v>200</v>
      </c>
      <c r="B84" t="s">
        <v>201</v>
      </c>
      <c r="C84" t="s">
        <v>201</v>
      </c>
      <c r="D84" t="s">
        <v>4</v>
      </c>
      <c r="E84">
        <v>1</v>
      </c>
      <c r="F84">
        <v>0</v>
      </c>
      <c r="G84">
        <v>0</v>
      </c>
      <c r="H84">
        <v>0</v>
      </c>
      <c r="I84" t="s">
        <v>193</v>
      </c>
      <c r="J84">
        <f>IF(Table1[[#This Row],[Team]]="TOT",1,0)</f>
        <v>0</v>
      </c>
      <c r="K84">
        <f>IF(Table1[[#This Row],[Team]]="LIV",1,0)</f>
        <v>0</v>
      </c>
      <c r="L84">
        <f>IF(Table1[[#This Row],[Team]]="ARS",1,0)</f>
        <v>0</v>
      </c>
      <c r="M84">
        <v>4.8</v>
      </c>
      <c r="N84">
        <v>236</v>
      </c>
      <c r="O84">
        <v>3.0904949948549301</v>
      </c>
      <c r="P84">
        <v>4.3202005839544499</v>
      </c>
      <c r="Q84">
        <v>2.7272049213774698</v>
      </c>
      <c r="R84">
        <v>1</v>
      </c>
      <c r="S84">
        <v>0</v>
      </c>
    </row>
    <row r="85" spans="1:19" hidden="1" x14ac:dyDescent="0.3">
      <c r="A85" t="s">
        <v>103</v>
      </c>
      <c r="B85" t="s">
        <v>202</v>
      </c>
      <c r="C85" t="s">
        <v>202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193</v>
      </c>
      <c r="J85">
        <f>IF(Table1[[#This Row],[Team]]="TOT",1,0)</f>
        <v>0</v>
      </c>
      <c r="K85">
        <f>IF(Table1[[#This Row],[Team]]="LIV",1,0)</f>
        <v>0</v>
      </c>
      <c r="L85">
        <f>IF(Table1[[#This Row],[Team]]="ARS",1,0)</f>
        <v>0</v>
      </c>
      <c r="M85">
        <v>5.5</v>
      </c>
      <c r="N85">
        <v>237</v>
      </c>
      <c r="O85">
        <v>3.38888888888888</v>
      </c>
      <c r="P85">
        <v>4.65765675333747</v>
      </c>
      <c r="Q85">
        <v>2.9575834870217399</v>
      </c>
      <c r="R85">
        <v>0</v>
      </c>
      <c r="S85">
        <v>0</v>
      </c>
    </row>
    <row r="86" spans="1:19" hidden="1" x14ac:dyDescent="0.3">
      <c r="A86" t="s">
        <v>182</v>
      </c>
      <c r="B86" t="s">
        <v>99</v>
      </c>
      <c r="C86" t="s">
        <v>99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193</v>
      </c>
      <c r="J86">
        <f>IF(Table1[[#This Row],[Team]]="TOT",1,0)</f>
        <v>0</v>
      </c>
      <c r="K86">
        <f>IF(Table1[[#This Row],[Team]]="LIV",1,0)</f>
        <v>0</v>
      </c>
      <c r="L86">
        <f>IF(Table1[[#This Row],[Team]]="ARS",1,0)</f>
        <v>0</v>
      </c>
      <c r="M86">
        <v>6</v>
      </c>
      <c r="N86">
        <v>238</v>
      </c>
      <c r="O86">
        <v>2.6571353346882001</v>
      </c>
      <c r="P86">
        <v>4.0470886336316196</v>
      </c>
      <c r="Q86">
        <v>2.4823339971162901</v>
      </c>
      <c r="R86">
        <v>0</v>
      </c>
      <c r="S86">
        <v>0</v>
      </c>
    </row>
    <row r="87" spans="1:19" hidden="1" x14ac:dyDescent="0.3">
      <c r="A87" t="s">
        <v>148</v>
      </c>
      <c r="B87" t="s">
        <v>205</v>
      </c>
      <c r="C87" t="s">
        <v>205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204</v>
      </c>
      <c r="J87">
        <f>IF(Table1[[#This Row],[Team]]="TOT",1,0)</f>
        <v>0</v>
      </c>
      <c r="K87">
        <f>IF(Table1[[#This Row],[Team]]="LIV",1,0)</f>
        <v>1</v>
      </c>
      <c r="L87">
        <f>IF(Table1[[#This Row],[Team]]="ARS",1,0)</f>
        <v>0</v>
      </c>
      <c r="M87">
        <v>5</v>
      </c>
      <c r="N87">
        <v>253</v>
      </c>
      <c r="O87">
        <v>4.3523133680102504</v>
      </c>
      <c r="P87">
        <v>8.1917976284651104</v>
      </c>
      <c r="Q87">
        <v>7.6936340134698904</v>
      </c>
      <c r="R87">
        <v>0</v>
      </c>
      <c r="S87">
        <v>0</v>
      </c>
    </row>
    <row r="88" spans="1:19" hidden="1" x14ac:dyDescent="0.3">
      <c r="A88" t="s">
        <v>206</v>
      </c>
      <c r="B88" t="s">
        <v>207</v>
      </c>
      <c r="C88" t="s">
        <v>207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204</v>
      </c>
      <c r="J88">
        <f>IF(Table1[[#This Row],[Team]]="TOT",1,0)</f>
        <v>0</v>
      </c>
      <c r="K88">
        <f>IF(Table1[[#This Row],[Team]]="LIV",1,0)</f>
        <v>1</v>
      </c>
      <c r="L88">
        <f>IF(Table1[[#This Row],[Team]]="ARS",1,0)</f>
        <v>0</v>
      </c>
      <c r="M88">
        <v>6.8</v>
      </c>
      <c r="N88">
        <v>256</v>
      </c>
      <c r="O88">
        <v>5.9842993510248297</v>
      </c>
      <c r="P88">
        <v>10.031761357685101</v>
      </c>
      <c r="Q88">
        <v>9.70068143348497</v>
      </c>
      <c r="R88">
        <v>0</v>
      </c>
      <c r="S88">
        <v>0</v>
      </c>
    </row>
    <row r="89" spans="1:19" hidden="1" x14ac:dyDescent="0.3">
      <c r="A89" t="s">
        <v>208</v>
      </c>
      <c r="B89" t="s">
        <v>209</v>
      </c>
      <c r="C89" t="s">
        <v>209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204</v>
      </c>
      <c r="J89">
        <f>IF(Table1[[#This Row],[Team]]="TOT",1,0)</f>
        <v>0</v>
      </c>
      <c r="K89">
        <f>IF(Table1[[#This Row],[Team]]="LIV",1,0)</f>
        <v>1</v>
      </c>
      <c r="L89">
        <f>IF(Table1[[#This Row],[Team]]="ARS",1,0)</f>
        <v>0</v>
      </c>
      <c r="M89">
        <v>11.7</v>
      </c>
      <c r="N89">
        <v>257</v>
      </c>
      <c r="O89">
        <v>8.3616374920482297</v>
      </c>
      <c r="P89">
        <v>11.155629828781301</v>
      </c>
      <c r="Q89">
        <v>11.515117903462</v>
      </c>
      <c r="R89">
        <v>0</v>
      </c>
      <c r="S89">
        <v>0</v>
      </c>
    </row>
    <row r="90" spans="1:19" hidden="1" x14ac:dyDescent="0.3">
      <c r="A90" t="s">
        <v>210</v>
      </c>
      <c r="B90" t="s">
        <v>211</v>
      </c>
      <c r="C90" t="s">
        <v>210</v>
      </c>
      <c r="D90" t="s">
        <v>4</v>
      </c>
      <c r="E90">
        <v>1</v>
      </c>
      <c r="F90">
        <v>0</v>
      </c>
      <c r="G90">
        <v>0</v>
      </c>
      <c r="H90">
        <v>0</v>
      </c>
      <c r="I90" t="s">
        <v>204</v>
      </c>
      <c r="J90">
        <f>IF(Table1[[#This Row],[Team]]="TOT",1,0)</f>
        <v>0</v>
      </c>
      <c r="K90">
        <f>IF(Table1[[#This Row],[Team]]="LIV",1,0)</f>
        <v>1</v>
      </c>
      <c r="L90">
        <f>IF(Table1[[#This Row],[Team]]="ARS",1,0)</f>
        <v>0</v>
      </c>
      <c r="M90">
        <v>6</v>
      </c>
      <c r="N90">
        <v>258</v>
      </c>
      <c r="O90">
        <v>9.1666666552702694</v>
      </c>
      <c r="P90">
        <v>12.4165555965828</v>
      </c>
      <c r="Q90">
        <v>12.7569559703861</v>
      </c>
      <c r="R90">
        <v>0</v>
      </c>
      <c r="S90">
        <v>0</v>
      </c>
    </row>
    <row r="91" spans="1:19" hidden="1" x14ac:dyDescent="0.3">
      <c r="A91" t="s">
        <v>212</v>
      </c>
      <c r="B91" t="s">
        <v>32</v>
      </c>
      <c r="C91" t="s">
        <v>213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204</v>
      </c>
      <c r="J91">
        <f>IF(Table1[[#This Row],[Team]]="TOT",1,0)</f>
        <v>0</v>
      </c>
      <c r="K91">
        <f>IF(Table1[[#This Row],[Team]]="LIV",1,0)</f>
        <v>1</v>
      </c>
      <c r="L91">
        <f>IF(Table1[[#This Row],[Team]]="ARS",1,0)</f>
        <v>0</v>
      </c>
      <c r="M91">
        <v>5.4</v>
      </c>
      <c r="N91">
        <v>259</v>
      </c>
      <c r="O91">
        <v>5.7110297611597201</v>
      </c>
      <c r="P91">
        <v>10.305210672615701</v>
      </c>
      <c r="Q91">
        <v>9.7790714665087002</v>
      </c>
      <c r="R91">
        <v>0</v>
      </c>
      <c r="S91">
        <v>0</v>
      </c>
    </row>
    <row r="92" spans="1:19" x14ac:dyDescent="0.3">
      <c r="A92" t="s">
        <v>315</v>
      </c>
      <c r="B92" t="s">
        <v>316</v>
      </c>
      <c r="C92" t="s">
        <v>316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308</v>
      </c>
      <c r="J92">
        <f>IF(Table1[[#This Row],[Team]]="TOT",1,0)</f>
        <v>1</v>
      </c>
      <c r="K92">
        <f>IF(Table1[[#This Row],[Team]]="LIV",1,0)</f>
        <v>0</v>
      </c>
      <c r="L92">
        <f>IF(Table1[[#This Row],[Team]]="ARS",1,0)</f>
        <v>0</v>
      </c>
      <c r="M92">
        <v>4.9000000000000004</v>
      </c>
      <c r="N92">
        <v>406</v>
      </c>
      <c r="O92">
        <v>6.3333333146842401</v>
      </c>
      <c r="P92">
        <v>9.2071812734260696</v>
      </c>
      <c r="Q92">
        <v>7.92842791607855</v>
      </c>
      <c r="R92">
        <v>0</v>
      </c>
      <c r="S92">
        <v>1</v>
      </c>
    </row>
    <row r="93" spans="1:19" x14ac:dyDescent="0.3">
      <c r="A93" t="s">
        <v>277</v>
      </c>
      <c r="B93" t="s">
        <v>278</v>
      </c>
      <c r="C93" t="s">
        <v>278</v>
      </c>
      <c r="D93" t="s">
        <v>7</v>
      </c>
      <c r="E93">
        <v>0</v>
      </c>
      <c r="F93">
        <v>0</v>
      </c>
      <c r="G93">
        <v>0</v>
      </c>
      <c r="H93">
        <v>1</v>
      </c>
      <c r="I93" t="s">
        <v>272</v>
      </c>
      <c r="J93">
        <f>IF(Table1[[#This Row],[Team]]="TOT",1,0)</f>
        <v>0</v>
      </c>
      <c r="K93">
        <f>IF(Table1[[#This Row],[Team]]="LIV",1,0)</f>
        <v>0</v>
      </c>
      <c r="L93">
        <f>IF(Table1[[#This Row],[Team]]="ARS",1,0)</f>
        <v>0</v>
      </c>
      <c r="M93">
        <v>6.7</v>
      </c>
      <c r="N93">
        <v>332</v>
      </c>
      <c r="O93">
        <v>8.3463744984332795</v>
      </c>
      <c r="P93">
        <v>9.8257767515490109</v>
      </c>
      <c r="Q93">
        <v>7.7589111885341699</v>
      </c>
      <c r="R93">
        <v>0</v>
      </c>
      <c r="S93">
        <v>1</v>
      </c>
    </row>
    <row r="94" spans="1:19" x14ac:dyDescent="0.3">
      <c r="A94" t="s">
        <v>90</v>
      </c>
      <c r="B94" t="s">
        <v>91</v>
      </c>
      <c r="C94" t="s">
        <v>91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85</v>
      </c>
      <c r="J94">
        <f>IF(Table1[[#This Row],[Team]]="TOT",1,0)</f>
        <v>0</v>
      </c>
      <c r="K94">
        <f>IF(Table1[[#This Row],[Team]]="LIV",1,0)</f>
        <v>0</v>
      </c>
      <c r="L94">
        <f>IF(Table1[[#This Row],[Team]]="ARS",1,0)</f>
        <v>0</v>
      </c>
      <c r="M94">
        <v>5.9</v>
      </c>
      <c r="N94">
        <v>88</v>
      </c>
      <c r="O94">
        <v>7.2814811742178396</v>
      </c>
      <c r="P94">
        <v>9.3426550778515196</v>
      </c>
      <c r="Q94">
        <v>7.4543667794224397</v>
      </c>
      <c r="R94">
        <v>0</v>
      </c>
      <c r="S94">
        <v>1</v>
      </c>
    </row>
    <row r="95" spans="1:19" hidden="1" x14ac:dyDescent="0.3">
      <c r="A95" t="s">
        <v>221</v>
      </c>
      <c r="B95" t="s">
        <v>222</v>
      </c>
      <c r="C95" t="s">
        <v>222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204</v>
      </c>
      <c r="J95">
        <f>IF(Table1[[#This Row],[Team]]="TOT",1,0)</f>
        <v>0</v>
      </c>
      <c r="K95">
        <f>IF(Table1[[#This Row],[Team]]="LIV",1,0)</f>
        <v>1</v>
      </c>
      <c r="L95">
        <f>IF(Table1[[#This Row],[Team]]="ARS",1,0)</f>
        <v>0</v>
      </c>
      <c r="M95">
        <v>8.3000000000000007</v>
      </c>
      <c r="N95">
        <v>266</v>
      </c>
      <c r="O95">
        <v>9.4477877803093193</v>
      </c>
      <c r="P95">
        <v>11.078534014103001</v>
      </c>
      <c r="Q95">
        <v>11.9232000968639</v>
      </c>
      <c r="R95">
        <v>0</v>
      </c>
      <c r="S95">
        <v>0</v>
      </c>
    </row>
    <row r="96" spans="1:19" hidden="1" x14ac:dyDescent="0.3">
      <c r="A96" t="s">
        <v>103</v>
      </c>
      <c r="B96" t="s">
        <v>223</v>
      </c>
      <c r="C96" t="s">
        <v>223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224</v>
      </c>
      <c r="J96">
        <f>IF(Table1[[#This Row],[Team]]="TOT",1,0)</f>
        <v>0</v>
      </c>
      <c r="K96">
        <f>IF(Table1[[#This Row],[Team]]="LIV",1,0)</f>
        <v>0</v>
      </c>
      <c r="L96">
        <f>IF(Table1[[#This Row],[Team]]="ARS",1,0)</f>
        <v>0</v>
      </c>
      <c r="M96">
        <v>7.5</v>
      </c>
      <c r="N96">
        <v>278</v>
      </c>
      <c r="O96">
        <v>1.77777778615968</v>
      </c>
      <c r="P96">
        <v>3.7348095183990302</v>
      </c>
      <c r="Q96">
        <v>3.7668314436346502</v>
      </c>
      <c r="R96">
        <v>0</v>
      </c>
      <c r="S96">
        <v>0</v>
      </c>
    </row>
    <row r="97" spans="1:19" hidden="1" x14ac:dyDescent="0.3">
      <c r="A97" t="s">
        <v>225</v>
      </c>
      <c r="B97" t="s">
        <v>226</v>
      </c>
      <c r="C97" t="s">
        <v>226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224</v>
      </c>
      <c r="J97">
        <f>IF(Table1[[#This Row],[Team]]="TOT",1,0)</f>
        <v>0</v>
      </c>
      <c r="K97">
        <f>IF(Table1[[#This Row],[Team]]="LIV",1,0)</f>
        <v>0</v>
      </c>
      <c r="L97">
        <f>IF(Table1[[#This Row],[Team]]="ARS",1,0)</f>
        <v>0</v>
      </c>
      <c r="M97">
        <v>5.4</v>
      </c>
      <c r="N97">
        <v>279</v>
      </c>
      <c r="O97">
        <v>2.1410611076173698</v>
      </c>
      <c r="P97">
        <v>3.8915330110111102</v>
      </c>
      <c r="Q97">
        <v>4.0550540335869201</v>
      </c>
      <c r="R97">
        <v>0</v>
      </c>
      <c r="S97">
        <v>0</v>
      </c>
    </row>
    <row r="98" spans="1:19" hidden="1" x14ac:dyDescent="0.3">
      <c r="A98" t="s">
        <v>227</v>
      </c>
      <c r="B98" t="s">
        <v>228</v>
      </c>
      <c r="C98" t="s">
        <v>228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224</v>
      </c>
      <c r="J98">
        <f>IF(Table1[[#This Row],[Team]]="TOT",1,0)</f>
        <v>0</v>
      </c>
      <c r="K98">
        <f>IF(Table1[[#This Row],[Team]]="LIV",1,0)</f>
        <v>0</v>
      </c>
      <c r="L98">
        <f>IF(Table1[[#This Row],[Team]]="ARS",1,0)</f>
        <v>0</v>
      </c>
      <c r="M98">
        <v>7.1</v>
      </c>
      <c r="N98">
        <v>280</v>
      </c>
      <c r="O98">
        <v>2.9170608949672698</v>
      </c>
      <c r="P98">
        <v>3.8931134769738902</v>
      </c>
      <c r="Q98">
        <v>4.4061759531649498</v>
      </c>
      <c r="R98">
        <v>0</v>
      </c>
      <c r="S98">
        <v>0</v>
      </c>
    </row>
    <row r="99" spans="1:19" hidden="1" x14ac:dyDescent="0.3">
      <c r="A99" t="s">
        <v>104</v>
      </c>
      <c r="B99" t="s">
        <v>229</v>
      </c>
      <c r="C99" t="s">
        <v>229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224</v>
      </c>
      <c r="J99">
        <f>IF(Table1[[#This Row],[Team]]="TOT",1,0)</f>
        <v>0</v>
      </c>
      <c r="K99">
        <f>IF(Table1[[#This Row],[Team]]="LIV",1,0)</f>
        <v>0</v>
      </c>
      <c r="L99">
        <f>IF(Table1[[#This Row],[Team]]="ARS",1,0)</f>
        <v>0</v>
      </c>
      <c r="M99">
        <v>11.8</v>
      </c>
      <c r="N99">
        <v>281</v>
      </c>
      <c r="O99">
        <v>2.5992172136038301</v>
      </c>
      <c r="P99">
        <v>5.29375423221658</v>
      </c>
      <c r="Q99">
        <v>5.3749308546152399</v>
      </c>
      <c r="R99">
        <v>0</v>
      </c>
      <c r="S99">
        <v>0</v>
      </c>
    </row>
    <row r="100" spans="1:19" hidden="1" x14ac:dyDescent="0.3">
      <c r="A100" t="s">
        <v>230</v>
      </c>
      <c r="B100" t="s">
        <v>231</v>
      </c>
      <c r="C100" t="s">
        <v>231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224</v>
      </c>
      <c r="J100">
        <f>IF(Table1[[#This Row],[Team]]="TOT",1,0)</f>
        <v>0</v>
      </c>
      <c r="K100">
        <f>IF(Table1[[#This Row],[Team]]="LIV",1,0)</f>
        <v>0</v>
      </c>
      <c r="L100">
        <f>IF(Table1[[#This Row],[Team]]="ARS",1,0)</f>
        <v>0</v>
      </c>
      <c r="M100">
        <v>8.6999999999999993</v>
      </c>
      <c r="N100">
        <v>283</v>
      </c>
      <c r="O100">
        <v>2.7948699740722298</v>
      </c>
      <c r="P100">
        <v>5.1095026570270399</v>
      </c>
      <c r="Q100">
        <v>5.3168537624113101</v>
      </c>
      <c r="R100">
        <v>0</v>
      </c>
      <c r="S100">
        <v>0</v>
      </c>
    </row>
    <row r="101" spans="1:19" hidden="1" x14ac:dyDescent="0.3">
      <c r="A101" t="s">
        <v>232</v>
      </c>
      <c r="B101" t="s">
        <v>233</v>
      </c>
      <c r="C101" t="s">
        <v>233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224</v>
      </c>
      <c r="J101">
        <f>IF(Table1[[#This Row],[Team]]="TOT",1,0)</f>
        <v>0</v>
      </c>
      <c r="K101">
        <f>IF(Table1[[#This Row],[Team]]="LIV",1,0)</f>
        <v>0</v>
      </c>
      <c r="L101">
        <f>IF(Table1[[#This Row],[Team]]="ARS",1,0)</f>
        <v>0</v>
      </c>
      <c r="M101">
        <v>10.7</v>
      </c>
      <c r="N101">
        <v>284</v>
      </c>
      <c r="O101">
        <v>3.61111110821565</v>
      </c>
      <c r="P101">
        <v>5.9651092680059499</v>
      </c>
      <c r="Q101">
        <v>6.3641845924101004</v>
      </c>
      <c r="R101">
        <v>0</v>
      </c>
      <c r="S101">
        <v>0</v>
      </c>
    </row>
    <row r="102" spans="1:19" x14ac:dyDescent="0.3">
      <c r="A102" t="s">
        <v>220</v>
      </c>
      <c r="B102" t="s">
        <v>271</v>
      </c>
      <c r="C102" t="s">
        <v>271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272</v>
      </c>
      <c r="J102">
        <f>IF(Table1[[#This Row],[Team]]="TOT",1,0)</f>
        <v>0</v>
      </c>
      <c r="K102">
        <f>IF(Table1[[#This Row],[Team]]="LIV",1,0)</f>
        <v>0</v>
      </c>
      <c r="L102">
        <f>IF(Table1[[#This Row],[Team]]="ARS",1,0)</f>
        <v>0</v>
      </c>
      <c r="M102">
        <v>5.8</v>
      </c>
      <c r="N102">
        <v>329</v>
      </c>
      <c r="O102">
        <v>5.8888888694801702</v>
      </c>
      <c r="P102">
        <v>9.5741499477371299</v>
      </c>
      <c r="Q102">
        <v>6.7962567368682798</v>
      </c>
      <c r="R102">
        <v>1</v>
      </c>
      <c r="S102">
        <v>1</v>
      </c>
    </row>
    <row r="103" spans="1:19" hidden="1" x14ac:dyDescent="0.3">
      <c r="A103" t="s">
        <v>236</v>
      </c>
      <c r="B103" t="s">
        <v>237</v>
      </c>
      <c r="C103" t="s">
        <v>236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224</v>
      </c>
      <c r="J103">
        <f>IF(Table1[[#This Row],[Team]]="TOT",1,0)</f>
        <v>0</v>
      </c>
      <c r="K103">
        <f>IF(Table1[[#This Row],[Team]]="LIV",1,0)</f>
        <v>0</v>
      </c>
      <c r="L103">
        <f>IF(Table1[[#This Row],[Team]]="ARS",1,0)</f>
        <v>0</v>
      </c>
      <c r="M103">
        <v>6.1</v>
      </c>
      <c r="N103">
        <v>286</v>
      </c>
      <c r="O103">
        <v>3.9444444440666602</v>
      </c>
      <c r="P103">
        <v>5.4463928010962404</v>
      </c>
      <c r="Q103">
        <v>6.1026291704269999</v>
      </c>
      <c r="R103">
        <v>0</v>
      </c>
      <c r="S103">
        <v>0</v>
      </c>
    </row>
    <row r="104" spans="1:19" hidden="1" x14ac:dyDescent="0.3">
      <c r="A104" t="s">
        <v>238</v>
      </c>
      <c r="B104" t="s">
        <v>239</v>
      </c>
      <c r="C104" t="s">
        <v>239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224</v>
      </c>
      <c r="J104">
        <f>IF(Table1[[#This Row],[Team]]="TOT",1,0)</f>
        <v>0</v>
      </c>
      <c r="K104">
        <f>IF(Table1[[#This Row],[Team]]="LIV",1,0)</f>
        <v>0</v>
      </c>
      <c r="L104">
        <f>IF(Table1[[#This Row],[Team]]="ARS",1,0)</f>
        <v>0</v>
      </c>
      <c r="M104">
        <v>5.8</v>
      </c>
      <c r="N104">
        <v>287</v>
      </c>
      <c r="O104">
        <v>3.1113762769098199</v>
      </c>
      <c r="P104">
        <v>5.4306345055138499</v>
      </c>
      <c r="Q104">
        <v>5.71452073295068</v>
      </c>
      <c r="R104">
        <v>0</v>
      </c>
      <c r="S104">
        <v>0</v>
      </c>
    </row>
    <row r="105" spans="1:19" hidden="1" x14ac:dyDescent="0.3">
      <c r="A105" t="s">
        <v>240</v>
      </c>
      <c r="B105" t="s">
        <v>241</v>
      </c>
      <c r="C105" t="s">
        <v>242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224</v>
      </c>
      <c r="J105">
        <f>IF(Table1[[#This Row],[Team]]="TOT",1,0)</f>
        <v>0</v>
      </c>
      <c r="K105">
        <f>IF(Table1[[#This Row],[Team]]="LIV",1,0)</f>
        <v>0</v>
      </c>
      <c r="L105">
        <f>IF(Table1[[#This Row],[Team]]="ARS",1,0)</f>
        <v>0</v>
      </c>
      <c r="M105">
        <v>7.2</v>
      </c>
      <c r="N105">
        <v>288</v>
      </c>
      <c r="O105">
        <v>5.0647903406897896</v>
      </c>
      <c r="P105">
        <v>5.2229716270938598</v>
      </c>
      <c r="Q105">
        <v>6.4303597773940702</v>
      </c>
      <c r="R105">
        <v>0</v>
      </c>
      <c r="S105">
        <v>0</v>
      </c>
    </row>
    <row r="106" spans="1:19" hidden="1" x14ac:dyDescent="0.3">
      <c r="A106" t="s">
        <v>243</v>
      </c>
      <c r="B106" t="s">
        <v>244</v>
      </c>
      <c r="C106" t="s">
        <v>245</v>
      </c>
      <c r="D106" t="s">
        <v>7</v>
      </c>
      <c r="E106">
        <v>0</v>
      </c>
      <c r="F106">
        <v>0</v>
      </c>
      <c r="G106">
        <v>0</v>
      </c>
      <c r="H106">
        <v>1</v>
      </c>
      <c r="I106" t="s">
        <v>224</v>
      </c>
      <c r="J106">
        <f>IF(Table1[[#This Row],[Team]]="TOT",1,0)</f>
        <v>0</v>
      </c>
      <c r="K106">
        <f>IF(Table1[[#This Row],[Team]]="LIV",1,0)</f>
        <v>0</v>
      </c>
      <c r="L106">
        <f>IF(Table1[[#This Row],[Team]]="ARS",1,0)</f>
        <v>0</v>
      </c>
      <c r="M106">
        <v>8.4</v>
      </c>
      <c r="N106">
        <v>289</v>
      </c>
      <c r="O106">
        <v>2.17075295564673</v>
      </c>
      <c r="P106">
        <v>3.9783749627060101</v>
      </c>
      <c r="Q106">
        <v>4.13739024540945</v>
      </c>
      <c r="R106">
        <v>0</v>
      </c>
      <c r="S106">
        <v>0</v>
      </c>
    </row>
    <row r="107" spans="1:19" hidden="1" x14ac:dyDescent="0.3">
      <c r="A107" t="s">
        <v>102</v>
      </c>
      <c r="B107" t="s">
        <v>246</v>
      </c>
      <c r="C107" t="s">
        <v>246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224</v>
      </c>
      <c r="J107">
        <f>IF(Table1[[#This Row],[Team]]="TOT",1,0)</f>
        <v>0</v>
      </c>
      <c r="K107">
        <f>IF(Table1[[#This Row],[Team]]="LIV",1,0)</f>
        <v>0</v>
      </c>
      <c r="L107">
        <f>IF(Table1[[#This Row],[Team]]="ARS",1,0)</f>
        <v>0</v>
      </c>
      <c r="M107">
        <v>7.9</v>
      </c>
      <c r="N107">
        <v>291</v>
      </c>
      <c r="O107">
        <v>2.6532350263981201</v>
      </c>
      <c r="P107">
        <v>4.9263401018778996</v>
      </c>
      <c r="Q107">
        <v>5.1075718533849104</v>
      </c>
      <c r="R107">
        <v>0</v>
      </c>
      <c r="S107">
        <v>0</v>
      </c>
    </row>
    <row r="108" spans="1:19" hidden="1" x14ac:dyDescent="0.3">
      <c r="A108" t="s">
        <v>194</v>
      </c>
      <c r="B108" t="s">
        <v>247</v>
      </c>
      <c r="C108" t="s">
        <v>194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224</v>
      </c>
      <c r="J108">
        <f>IF(Table1[[#This Row],[Team]]="TOT",1,0)</f>
        <v>0</v>
      </c>
      <c r="K108">
        <f>IF(Table1[[#This Row],[Team]]="LIV",1,0)</f>
        <v>0</v>
      </c>
      <c r="L108">
        <f>IF(Table1[[#This Row],[Team]]="ARS",1,0)</f>
        <v>0</v>
      </c>
      <c r="M108">
        <v>5.5</v>
      </c>
      <c r="N108">
        <v>292</v>
      </c>
      <c r="O108">
        <v>3.9832425710469299</v>
      </c>
      <c r="P108">
        <v>4.7404762222448298</v>
      </c>
      <c r="Q108">
        <v>5.5596495892563302</v>
      </c>
      <c r="R108">
        <v>0</v>
      </c>
      <c r="S108">
        <v>0</v>
      </c>
    </row>
    <row r="109" spans="1:19" hidden="1" x14ac:dyDescent="0.3">
      <c r="A109" t="s">
        <v>71</v>
      </c>
      <c r="B109" t="s">
        <v>250</v>
      </c>
      <c r="C109" t="s">
        <v>250</v>
      </c>
      <c r="D109" t="s">
        <v>4</v>
      </c>
      <c r="E109">
        <v>1</v>
      </c>
      <c r="F109">
        <v>0</v>
      </c>
      <c r="G109">
        <v>0</v>
      </c>
      <c r="H109">
        <v>0</v>
      </c>
      <c r="I109" t="s">
        <v>249</v>
      </c>
      <c r="J109">
        <f>IF(Table1[[#This Row],[Team]]="TOT",1,0)</f>
        <v>0</v>
      </c>
      <c r="K109">
        <f>IF(Table1[[#This Row],[Team]]="LIV",1,0)</f>
        <v>0</v>
      </c>
      <c r="L109">
        <f>IF(Table1[[#This Row],[Team]]="ARS",1,0)</f>
        <v>0</v>
      </c>
      <c r="M109">
        <v>5.2</v>
      </c>
      <c r="N109">
        <v>305</v>
      </c>
      <c r="O109">
        <v>3.0730909480680402</v>
      </c>
      <c r="P109">
        <v>4.7423190853901698</v>
      </c>
      <c r="Q109">
        <v>3.25565876212268</v>
      </c>
      <c r="R109">
        <v>0</v>
      </c>
      <c r="S109">
        <v>0</v>
      </c>
    </row>
    <row r="110" spans="1:19" hidden="1" x14ac:dyDescent="0.3">
      <c r="A110" t="s">
        <v>251</v>
      </c>
      <c r="B110" t="s">
        <v>252</v>
      </c>
      <c r="C110" t="s">
        <v>252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249</v>
      </c>
      <c r="J110">
        <f>IF(Table1[[#This Row],[Team]]="TOT",1,0)</f>
        <v>0</v>
      </c>
      <c r="K110">
        <f>IF(Table1[[#This Row],[Team]]="LIV",1,0)</f>
        <v>0</v>
      </c>
      <c r="L110">
        <f>IF(Table1[[#This Row],[Team]]="ARS",1,0)</f>
        <v>0</v>
      </c>
      <c r="M110">
        <v>7.4</v>
      </c>
      <c r="N110">
        <v>307</v>
      </c>
      <c r="O110">
        <v>2.2222222227598101</v>
      </c>
      <c r="P110">
        <v>4.2100032040558997</v>
      </c>
      <c r="Q110">
        <v>2.6958096903506799</v>
      </c>
      <c r="R110">
        <v>0</v>
      </c>
      <c r="S110">
        <v>0</v>
      </c>
    </row>
    <row r="111" spans="1:19" hidden="1" x14ac:dyDescent="0.3">
      <c r="A111" t="s">
        <v>176</v>
      </c>
      <c r="B111" t="s">
        <v>253</v>
      </c>
      <c r="C111" t="s">
        <v>253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249</v>
      </c>
      <c r="J111">
        <f>IF(Table1[[#This Row],[Team]]="TOT",1,0)</f>
        <v>0</v>
      </c>
      <c r="K111">
        <f>IF(Table1[[#This Row],[Team]]="LIV",1,0)</f>
        <v>0</v>
      </c>
      <c r="L111">
        <f>IF(Table1[[#This Row],[Team]]="ARS",1,0)</f>
        <v>0</v>
      </c>
      <c r="M111">
        <v>5.4</v>
      </c>
      <c r="N111">
        <v>308</v>
      </c>
      <c r="O111">
        <v>1.4428065272555499</v>
      </c>
      <c r="P111">
        <v>4.0392307547639597</v>
      </c>
      <c r="Q111">
        <v>2.3215936343448198</v>
      </c>
      <c r="R111">
        <v>0</v>
      </c>
      <c r="S111">
        <v>0</v>
      </c>
    </row>
    <row r="112" spans="1:19" hidden="1" x14ac:dyDescent="0.3">
      <c r="A112" t="s">
        <v>254</v>
      </c>
      <c r="B112" t="s">
        <v>255</v>
      </c>
      <c r="C112" t="s">
        <v>256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249</v>
      </c>
      <c r="J112">
        <f>IF(Table1[[#This Row],[Team]]="TOT",1,0)</f>
        <v>0</v>
      </c>
      <c r="K112">
        <f>IF(Table1[[#This Row],[Team]]="LIV",1,0)</f>
        <v>0</v>
      </c>
      <c r="L112">
        <f>IF(Table1[[#This Row],[Team]]="ARS",1,0)</f>
        <v>0</v>
      </c>
      <c r="M112">
        <v>4.9000000000000004</v>
      </c>
      <c r="N112">
        <v>309</v>
      </c>
      <c r="O112">
        <v>2.6666666694606298</v>
      </c>
      <c r="P112">
        <v>4.2189445955594698</v>
      </c>
      <c r="Q112">
        <v>2.8705063294768198</v>
      </c>
      <c r="R112">
        <v>0</v>
      </c>
      <c r="S112">
        <v>0</v>
      </c>
    </row>
    <row r="113" spans="1:19" hidden="1" x14ac:dyDescent="0.3">
      <c r="A113" t="s">
        <v>257</v>
      </c>
      <c r="B113" t="s">
        <v>258</v>
      </c>
      <c r="C113" t="s">
        <v>259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249</v>
      </c>
      <c r="J113">
        <f>IF(Table1[[#This Row],[Team]]="TOT",1,0)</f>
        <v>0</v>
      </c>
      <c r="K113">
        <f>IF(Table1[[#This Row],[Team]]="LIV",1,0)</f>
        <v>0</v>
      </c>
      <c r="L113">
        <f>IF(Table1[[#This Row],[Team]]="ARS",1,0)</f>
        <v>0</v>
      </c>
      <c r="M113">
        <v>11.6</v>
      </c>
      <c r="N113">
        <v>312</v>
      </c>
      <c r="O113">
        <v>4.8374999733301598</v>
      </c>
      <c r="P113">
        <v>5.6246881840442899</v>
      </c>
      <c r="Q113">
        <v>4.3196991162665999</v>
      </c>
      <c r="R113">
        <v>0</v>
      </c>
      <c r="S113">
        <v>0</v>
      </c>
    </row>
    <row r="114" spans="1:19" hidden="1" x14ac:dyDescent="0.3">
      <c r="A114" t="s">
        <v>260</v>
      </c>
      <c r="B114" t="s">
        <v>261</v>
      </c>
      <c r="C114" t="s">
        <v>261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249</v>
      </c>
      <c r="J114">
        <f>IF(Table1[[#This Row],[Team]]="TOT",1,0)</f>
        <v>0</v>
      </c>
      <c r="K114">
        <f>IF(Table1[[#This Row],[Team]]="LIV",1,0)</f>
        <v>0</v>
      </c>
      <c r="L114">
        <f>IF(Table1[[#This Row],[Team]]="ARS",1,0)</f>
        <v>0</v>
      </c>
      <c r="M114">
        <v>4.8</v>
      </c>
      <c r="N114">
        <v>316</v>
      </c>
      <c r="O114">
        <v>2.0009703532680501</v>
      </c>
      <c r="P114">
        <v>4.1197626306436304</v>
      </c>
      <c r="Q114">
        <v>2.5713097296491498</v>
      </c>
      <c r="R114">
        <v>0</v>
      </c>
      <c r="S114">
        <v>0</v>
      </c>
    </row>
    <row r="115" spans="1:19" hidden="1" x14ac:dyDescent="0.3">
      <c r="A115" t="s">
        <v>161</v>
      </c>
      <c r="B115" t="s">
        <v>262</v>
      </c>
      <c r="C115" t="s">
        <v>262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249</v>
      </c>
      <c r="J115">
        <f>IF(Table1[[#This Row],[Team]]="TOT",1,0)</f>
        <v>0</v>
      </c>
      <c r="K115">
        <f>IF(Table1[[#This Row],[Team]]="LIV",1,0)</f>
        <v>0</v>
      </c>
      <c r="L115">
        <f>IF(Table1[[#This Row],[Team]]="ARS",1,0)</f>
        <v>0</v>
      </c>
      <c r="M115">
        <v>5.4</v>
      </c>
      <c r="N115">
        <v>317</v>
      </c>
      <c r="O115">
        <v>2.1111111111111098</v>
      </c>
      <c r="P115">
        <v>3.7061209294241202</v>
      </c>
      <c r="Q115">
        <v>2.43266386912115</v>
      </c>
      <c r="R115">
        <v>0</v>
      </c>
      <c r="S115">
        <v>0</v>
      </c>
    </row>
    <row r="116" spans="1:19" hidden="1" x14ac:dyDescent="0.3">
      <c r="A116" t="s">
        <v>264</v>
      </c>
      <c r="B116" t="s">
        <v>265</v>
      </c>
      <c r="C116" t="s">
        <v>265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249</v>
      </c>
      <c r="J116">
        <f>IF(Table1[[#This Row],[Team]]="TOT",1,0)</f>
        <v>0</v>
      </c>
      <c r="K116">
        <f>IF(Table1[[#This Row],[Team]]="LIV",1,0)</f>
        <v>0</v>
      </c>
      <c r="L116">
        <f>IF(Table1[[#This Row],[Team]]="ARS",1,0)</f>
        <v>0</v>
      </c>
      <c r="M116">
        <v>8.9</v>
      </c>
      <c r="N116">
        <v>321</v>
      </c>
      <c r="O116">
        <v>2.7814566785511898</v>
      </c>
      <c r="P116">
        <v>6.3563822942419304</v>
      </c>
      <c r="Q116">
        <v>3.8497500058396499</v>
      </c>
      <c r="R116">
        <v>0</v>
      </c>
      <c r="S116">
        <v>0</v>
      </c>
    </row>
    <row r="117" spans="1:19" hidden="1" x14ac:dyDescent="0.3">
      <c r="A117" t="s">
        <v>266</v>
      </c>
      <c r="B117" t="s">
        <v>267</v>
      </c>
      <c r="C117" t="s">
        <v>267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249</v>
      </c>
      <c r="J117">
        <f>IF(Table1[[#This Row],[Team]]="TOT",1,0)</f>
        <v>0</v>
      </c>
      <c r="K117">
        <f>IF(Table1[[#This Row],[Team]]="LIV",1,0)</f>
        <v>0</v>
      </c>
      <c r="L117">
        <f>IF(Table1[[#This Row],[Team]]="ARS",1,0)</f>
        <v>0</v>
      </c>
      <c r="M117">
        <v>5.5</v>
      </c>
      <c r="N117">
        <v>325</v>
      </c>
      <c r="O117">
        <v>1.77153016820391</v>
      </c>
      <c r="P117">
        <v>5.3118081668572197</v>
      </c>
      <c r="Q117">
        <v>3.0046663440393502</v>
      </c>
      <c r="R117">
        <v>0</v>
      </c>
      <c r="S117">
        <v>0</v>
      </c>
    </row>
    <row r="118" spans="1:19" hidden="1" x14ac:dyDescent="0.3">
      <c r="A118" t="s">
        <v>268</v>
      </c>
      <c r="B118" t="s">
        <v>269</v>
      </c>
      <c r="C118" t="s">
        <v>270</v>
      </c>
      <c r="D118" t="s">
        <v>7</v>
      </c>
      <c r="E118">
        <v>0</v>
      </c>
      <c r="F118">
        <v>0</v>
      </c>
      <c r="G118">
        <v>0</v>
      </c>
      <c r="H118">
        <v>1</v>
      </c>
      <c r="I118" t="s">
        <v>249</v>
      </c>
      <c r="J118">
        <f>IF(Table1[[#This Row],[Team]]="TOT",1,0)</f>
        <v>0</v>
      </c>
      <c r="K118">
        <f>IF(Table1[[#This Row],[Team]]="LIV",1,0)</f>
        <v>0</v>
      </c>
      <c r="L118">
        <f>IF(Table1[[#This Row],[Team]]="ARS",1,0)</f>
        <v>0</v>
      </c>
      <c r="M118">
        <v>12.3</v>
      </c>
      <c r="N118">
        <v>326</v>
      </c>
      <c r="O118">
        <v>5.5974209751168704</v>
      </c>
      <c r="P118">
        <v>6.4201802764057296</v>
      </c>
      <c r="Q118">
        <v>4.9597402823023096</v>
      </c>
      <c r="R118">
        <v>0</v>
      </c>
      <c r="S118">
        <v>0</v>
      </c>
    </row>
    <row r="119" spans="1:19" x14ac:dyDescent="0.3">
      <c r="A119" t="s">
        <v>88</v>
      </c>
      <c r="B119" t="s">
        <v>89</v>
      </c>
      <c r="C119" t="s">
        <v>89</v>
      </c>
      <c r="D119" t="s">
        <v>7</v>
      </c>
      <c r="E119">
        <v>0</v>
      </c>
      <c r="F119">
        <v>0</v>
      </c>
      <c r="G119">
        <v>0</v>
      </c>
      <c r="H119">
        <v>1</v>
      </c>
      <c r="I119" t="s">
        <v>85</v>
      </c>
      <c r="J119">
        <f>IF(Table1[[#This Row],[Team]]="TOT",1,0)</f>
        <v>0</v>
      </c>
      <c r="K119">
        <f>IF(Table1[[#This Row],[Team]]="LIV",1,0)</f>
        <v>0</v>
      </c>
      <c r="L119">
        <f>IF(Table1[[#This Row],[Team]]="ARS",1,0)</f>
        <v>0</v>
      </c>
      <c r="M119">
        <v>6.5</v>
      </c>
      <c r="N119">
        <v>87</v>
      </c>
      <c r="O119">
        <v>5.7777777777777697</v>
      </c>
      <c r="P119">
        <v>9.0652045047262408</v>
      </c>
      <c r="Q119">
        <v>6.7622736472626599</v>
      </c>
      <c r="R119">
        <v>0</v>
      </c>
      <c r="S119">
        <v>1</v>
      </c>
    </row>
    <row r="120" spans="1:19" hidden="1" x14ac:dyDescent="0.3">
      <c r="A120" t="s">
        <v>273</v>
      </c>
      <c r="B120" t="s">
        <v>274</v>
      </c>
      <c r="C120" t="s">
        <v>274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272</v>
      </c>
      <c r="J120">
        <f>IF(Table1[[#This Row],[Team]]="TOT",1,0)</f>
        <v>0</v>
      </c>
      <c r="K120">
        <f>IF(Table1[[#This Row],[Team]]="LIV",1,0)</f>
        <v>0</v>
      </c>
      <c r="L120">
        <f>IF(Table1[[#This Row],[Team]]="ARS",1,0)</f>
        <v>0</v>
      </c>
      <c r="M120">
        <v>4.7</v>
      </c>
      <c r="N120">
        <v>330</v>
      </c>
      <c r="O120">
        <v>3.3266841405827998</v>
      </c>
      <c r="P120">
        <v>8.4121195041238597</v>
      </c>
      <c r="Q120">
        <v>5.3423542383459504</v>
      </c>
      <c r="R120">
        <v>0</v>
      </c>
      <c r="S120">
        <v>0</v>
      </c>
    </row>
    <row r="121" spans="1:19" hidden="1" x14ac:dyDescent="0.3">
      <c r="A121" t="s">
        <v>275</v>
      </c>
      <c r="B121" t="s">
        <v>276</v>
      </c>
      <c r="C121" t="s">
        <v>276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272</v>
      </c>
      <c r="J121">
        <f>IF(Table1[[#This Row],[Team]]="TOT",1,0)</f>
        <v>0</v>
      </c>
      <c r="K121">
        <f>IF(Table1[[#This Row],[Team]]="LIV",1,0)</f>
        <v>0</v>
      </c>
      <c r="L121">
        <f>IF(Table1[[#This Row],[Team]]="ARS",1,0)</f>
        <v>0</v>
      </c>
      <c r="M121">
        <v>4.4000000000000004</v>
      </c>
      <c r="N121">
        <v>331</v>
      </c>
      <c r="O121">
        <v>2.6171796062657</v>
      </c>
      <c r="P121">
        <v>8.2703309193859091</v>
      </c>
      <c r="Q121">
        <v>5.0298245490896898</v>
      </c>
      <c r="R121">
        <v>0</v>
      </c>
      <c r="S121">
        <v>0</v>
      </c>
    </row>
    <row r="122" spans="1:19" x14ac:dyDescent="0.3">
      <c r="A122" t="s">
        <v>170</v>
      </c>
      <c r="B122" t="s">
        <v>171</v>
      </c>
      <c r="C122" t="s">
        <v>170</v>
      </c>
      <c r="D122" t="s">
        <v>7</v>
      </c>
      <c r="E122">
        <v>0</v>
      </c>
      <c r="F122">
        <v>0</v>
      </c>
      <c r="G122">
        <v>0</v>
      </c>
      <c r="H122">
        <v>1</v>
      </c>
      <c r="I122" t="s">
        <v>163</v>
      </c>
      <c r="J122">
        <f>IF(Table1[[#This Row],[Team]]="TOT",1,0)</f>
        <v>0</v>
      </c>
      <c r="K122">
        <f>IF(Table1[[#This Row],[Team]]="LIV",1,0)</f>
        <v>0</v>
      </c>
      <c r="L122">
        <f>IF(Table1[[#This Row],[Team]]="ARS",1,0)</f>
        <v>0</v>
      </c>
      <c r="M122">
        <v>7.5</v>
      </c>
      <c r="N122">
        <v>188</v>
      </c>
      <c r="O122">
        <v>5.4065001369086998</v>
      </c>
      <c r="P122">
        <v>9.2430356709025094</v>
      </c>
      <c r="Q122">
        <v>6.6429812683108302</v>
      </c>
      <c r="R122">
        <v>0</v>
      </c>
      <c r="S122">
        <v>1</v>
      </c>
    </row>
    <row r="123" spans="1:19" hidden="1" x14ac:dyDescent="0.3">
      <c r="A123" t="s">
        <v>279</v>
      </c>
      <c r="B123" t="s">
        <v>280</v>
      </c>
      <c r="C123" t="s">
        <v>280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272</v>
      </c>
      <c r="J123">
        <f>IF(Table1[[#This Row],[Team]]="TOT",1,0)</f>
        <v>0</v>
      </c>
      <c r="K123">
        <f>IF(Table1[[#This Row],[Team]]="LIV",1,0)</f>
        <v>0</v>
      </c>
      <c r="L123">
        <f>IF(Table1[[#This Row],[Team]]="ARS",1,0)</f>
        <v>0</v>
      </c>
      <c r="M123">
        <v>5.3</v>
      </c>
      <c r="N123">
        <v>336</v>
      </c>
      <c r="O123">
        <v>3.6146142465164299</v>
      </c>
      <c r="P123">
        <v>6.9019267378288802</v>
      </c>
      <c r="Q123">
        <v>4.6846444725838703</v>
      </c>
      <c r="R123">
        <v>0</v>
      </c>
      <c r="S123">
        <v>0</v>
      </c>
    </row>
    <row r="124" spans="1:19" hidden="1" x14ac:dyDescent="0.3">
      <c r="A124" t="s">
        <v>281</v>
      </c>
      <c r="B124" t="s">
        <v>282</v>
      </c>
      <c r="C124" t="s">
        <v>283</v>
      </c>
      <c r="D124" t="s">
        <v>7</v>
      </c>
      <c r="E124">
        <v>0</v>
      </c>
      <c r="F124">
        <v>0</v>
      </c>
      <c r="G124">
        <v>0</v>
      </c>
      <c r="H124">
        <v>1</v>
      </c>
      <c r="I124" t="s">
        <v>272</v>
      </c>
      <c r="J124">
        <f>IF(Table1[[#This Row],[Team]]="TOT",1,0)</f>
        <v>0</v>
      </c>
      <c r="K124">
        <f>IF(Table1[[#This Row],[Team]]="LIV",1,0)</f>
        <v>0</v>
      </c>
      <c r="L124">
        <f>IF(Table1[[#This Row],[Team]]="ARS",1,0)</f>
        <v>0</v>
      </c>
      <c r="M124">
        <v>5.8</v>
      </c>
      <c r="N124">
        <v>346</v>
      </c>
      <c r="O124">
        <v>4.55555555555555</v>
      </c>
      <c r="P124">
        <v>8.1522445129518193</v>
      </c>
      <c r="Q124">
        <f>5.63071535918651*0.75</f>
        <v>4.2230365193898827</v>
      </c>
      <c r="R124">
        <v>0</v>
      </c>
      <c r="S124">
        <v>0</v>
      </c>
    </row>
    <row r="125" spans="1:19" hidden="1" x14ac:dyDescent="0.3">
      <c r="A125" t="s">
        <v>63</v>
      </c>
      <c r="B125" t="s">
        <v>285</v>
      </c>
      <c r="C125" t="s">
        <v>285</v>
      </c>
      <c r="D125" t="s">
        <v>4</v>
      </c>
      <c r="E125">
        <v>1</v>
      </c>
      <c r="F125">
        <v>0</v>
      </c>
      <c r="G125">
        <v>0</v>
      </c>
      <c r="H125">
        <v>0</v>
      </c>
      <c r="I125" t="s">
        <v>284</v>
      </c>
      <c r="J125">
        <f>IF(Table1[[#This Row],[Team]]="TOT",1,0)</f>
        <v>0</v>
      </c>
      <c r="K125">
        <f>IF(Table1[[#This Row],[Team]]="LIV",1,0)</f>
        <v>0</v>
      </c>
      <c r="L125">
        <f>IF(Table1[[#This Row],[Team]]="ARS",1,0)</f>
        <v>0</v>
      </c>
      <c r="M125">
        <v>4.5</v>
      </c>
      <c r="N125">
        <v>354</v>
      </c>
      <c r="O125">
        <v>2.4982996982205998</v>
      </c>
      <c r="P125">
        <v>4.9225966825205898</v>
      </c>
      <c r="Q125">
        <v>2.1419835043250299</v>
      </c>
      <c r="R125">
        <v>0</v>
      </c>
      <c r="S125">
        <v>0</v>
      </c>
    </row>
    <row r="126" spans="1:19" hidden="1" x14ac:dyDescent="0.3">
      <c r="A126" t="s">
        <v>286</v>
      </c>
      <c r="B126" t="s">
        <v>287</v>
      </c>
      <c r="C126" t="s">
        <v>287</v>
      </c>
      <c r="D126" t="s">
        <v>7</v>
      </c>
      <c r="E126">
        <v>0</v>
      </c>
      <c r="F126">
        <v>0</v>
      </c>
      <c r="G126">
        <v>0</v>
      </c>
      <c r="H126">
        <v>1</v>
      </c>
      <c r="I126" t="s">
        <v>284</v>
      </c>
      <c r="J126">
        <f>IF(Table1[[#This Row],[Team]]="TOT",1,0)</f>
        <v>0</v>
      </c>
      <c r="K126">
        <f>IF(Table1[[#This Row],[Team]]="LIV",1,0)</f>
        <v>0</v>
      </c>
      <c r="L126">
        <f>IF(Table1[[#This Row],[Team]]="ARS",1,0)</f>
        <v>0</v>
      </c>
      <c r="M126">
        <v>5.8</v>
      </c>
      <c r="N126">
        <v>355</v>
      </c>
      <c r="O126">
        <v>3.3703703699312899</v>
      </c>
      <c r="P126">
        <v>5.9328783817313901</v>
      </c>
      <c r="Q126">
        <v>2.6883830623808098</v>
      </c>
      <c r="R126">
        <v>0</v>
      </c>
      <c r="S126">
        <v>0</v>
      </c>
    </row>
    <row r="127" spans="1:19" hidden="1" x14ac:dyDescent="0.3">
      <c r="A127" t="s">
        <v>248</v>
      </c>
      <c r="B127" t="s">
        <v>289</v>
      </c>
      <c r="C127" t="s">
        <v>289</v>
      </c>
      <c r="D127" t="s">
        <v>7</v>
      </c>
      <c r="E127">
        <v>0</v>
      </c>
      <c r="F127">
        <v>0</v>
      </c>
      <c r="G127">
        <v>0</v>
      </c>
      <c r="H127">
        <v>1</v>
      </c>
      <c r="I127" t="s">
        <v>284</v>
      </c>
      <c r="J127">
        <f>IF(Table1[[#This Row],[Team]]="TOT",1,0)</f>
        <v>0</v>
      </c>
      <c r="K127">
        <f>IF(Table1[[#This Row],[Team]]="LIV",1,0)</f>
        <v>0</v>
      </c>
      <c r="L127">
        <f>IF(Table1[[#This Row],[Team]]="ARS",1,0)</f>
        <v>0</v>
      </c>
      <c r="M127">
        <v>5.4</v>
      </c>
      <c r="N127">
        <v>370</v>
      </c>
      <c r="O127">
        <v>1.7188685087626301</v>
      </c>
      <c r="P127">
        <v>4.8529438103195002</v>
      </c>
      <c r="Q127">
        <v>1.8905380963080201</v>
      </c>
      <c r="R127">
        <v>0</v>
      </c>
      <c r="S127">
        <v>0</v>
      </c>
    </row>
    <row r="128" spans="1:19" hidden="1" x14ac:dyDescent="0.3">
      <c r="A128" t="s">
        <v>291</v>
      </c>
      <c r="B128" t="s">
        <v>292</v>
      </c>
      <c r="C128" t="s">
        <v>293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290</v>
      </c>
      <c r="J128">
        <f>IF(Table1[[#This Row],[Team]]="TOT",1,0)</f>
        <v>0</v>
      </c>
      <c r="K128">
        <f>IF(Table1[[#This Row],[Team]]="LIV",1,0)</f>
        <v>0</v>
      </c>
      <c r="L128">
        <f>IF(Table1[[#This Row],[Team]]="ARS",1,0)</f>
        <v>0</v>
      </c>
      <c r="M128">
        <v>4.5</v>
      </c>
      <c r="N128">
        <v>380</v>
      </c>
      <c r="O128">
        <v>1.4997855229841699</v>
      </c>
      <c r="P128">
        <v>4.0216184920417897</v>
      </c>
      <c r="Q128">
        <v>2.5248672587790399</v>
      </c>
      <c r="R128">
        <v>0</v>
      </c>
      <c r="S128">
        <v>0</v>
      </c>
    </row>
    <row r="129" spans="1:19" hidden="1" x14ac:dyDescent="0.3">
      <c r="A129" t="s">
        <v>84</v>
      </c>
      <c r="B129" t="s">
        <v>294</v>
      </c>
      <c r="C129" t="s">
        <v>294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290</v>
      </c>
      <c r="J129">
        <f>IF(Table1[[#This Row],[Team]]="TOT",1,0)</f>
        <v>0</v>
      </c>
      <c r="K129">
        <f>IF(Table1[[#This Row],[Team]]="LIV",1,0)</f>
        <v>0</v>
      </c>
      <c r="L129">
        <f>IF(Table1[[#This Row],[Team]]="ARS",1,0)</f>
        <v>0</v>
      </c>
      <c r="M129">
        <v>5.9</v>
      </c>
      <c r="N129">
        <v>381</v>
      </c>
      <c r="O129">
        <v>2.4444444444444402</v>
      </c>
      <c r="P129">
        <v>3.9308425535453</v>
      </c>
      <c r="Q129">
        <v>2.8560749022662901</v>
      </c>
      <c r="R129">
        <v>0</v>
      </c>
      <c r="S129">
        <v>0</v>
      </c>
    </row>
    <row r="130" spans="1:19" hidden="1" x14ac:dyDescent="0.3">
      <c r="A130" t="s">
        <v>99</v>
      </c>
      <c r="B130" t="s">
        <v>295</v>
      </c>
      <c r="C130" t="s">
        <v>295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290</v>
      </c>
      <c r="J130">
        <f>IF(Table1[[#This Row],[Team]]="TOT",1,0)</f>
        <v>0</v>
      </c>
      <c r="K130">
        <f>IF(Table1[[#This Row],[Team]]="LIV",1,0)</f>
        <v>0</v>
      </c>
      <c r="L130">
        <f>IF(Table1[[#This Row],[Team]]="ARS",1,0)</f>
        <v>0</v>
      </c>
      <c r="M130">
        <v>6.6</v>
      </c>
      <c r="N130">
        <v>384</v>
      </c>
      <c r="O130">
        <v>3.4345795185174901</v>
      </c>
      <c r="P130">
        <v>5.2776684847467701</v>
      </c>
      <c r="Q130">
        <v>3.8951905745180899</v>
      </c>
      <c r="R130">
        <v>1</v>
      </c>
      <c r="S130">
        <v>0</v>
      </c>
    </row>
    <row r="131" spans="1:19" hidden="1" x14ac:dyDescent="0.3">
      <c r="A131" t="s">
        <v>296</v>
      </c>
      <c r="B131" t="s">
        <v>297</v>
      </c>
      <c r="C131" t="s">
        <v>297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290</v>
      </c>
      <c r="J131">
        <f>IF(Table1[[#This Row],[Team]]="TOT",1,0)</f>
        <v>0</v>
      </c>
      <c r="K131">
        <f>IF(Table1[[#This Row],[Team]]="LIV",1,0)</f>
        <v>0</v>
      </c>
      <c r="L131">
        <f>IF(Table1[[#This Row],[Team]]="ARS",1,0)</f>
        <v>0</v>
      </c>
      <c r="M131">
        <v>4.4000000000000004</v>
      </c>
      <c r="N131">
        <v>385</v>
      </c>
      <c r="O131">
        <v>2.3719141075410501</v>
      </c>
      <c r="P131">
        <v>4.0290468312322796</v>
      </c>
      <c r="Q131">
        <v>2.8744259964979499</v>
      </c>
      <c r="R131">
        <v>0</v>
      </c>
      <c r="S131">
        <v>0</v>
      </c>
    </row>
    <row r="132" spans="1:19" hidden="1" x14ac:dyDescent="0.3">
      <c r="A132" t="s">
        <v>298</v>
      </c>
      <c r="B132" t="s">
        <v>299</v>
      </c>
      <c r="C132" t="s">
        <v>299</v>
      </c>
      <c r="D132" t="s">
        <v>7</v>
      </c>
      <c r="E132">
        <v>0</v>
      </c>
      <c r="F132">
        <v>0</v>
      </c>
      <c r="G132">
        <v>0</v>
      </c>
      <c r="H132">
        <v>1</v>
      </c>
      <c r="I132" t="s">
        <v>290</v>
      </c>
      <c r="J132">
        <f>IF(Table1[[#This Row],[Team]]="TOT",1,0)</f>
        <v>0</v>
      </c>
      <c r="K132">
        <f>IF(Table1[[#This Row],[Team]]="LIV",1,0)</f>
        <v>0</v>
      </c>
      <c r="L132">
        <f>IF(Table1[[#This Row],[Team]]="ARS",1,0)</f>
        <v>0</v>
      </c>
      <c r="M132">
        <v>7</v>
      </c>
      <c r="N132">
        <v>386</v>
      </c>
      <c r="O132">
        <v>3.5</v>
      </c>
      <c r="P132">
        <v>4.6135685058451497</v>
      </c>
      <c r="Q132">
        <v>3.6024606701187598</v>
      </c>
      <c r="R132">
        <v>1</v>
      </c>
      <c r="S132">
        <v>0</v>
      </c>
    </row>
    <row r="133" spans="1:19" hidden="1" x14ac:dyDescent="0.3">
      <c r="A133" t="s">
        <v>302</v>
      </c>
      <c r="B133" t="s">
        <v>303</v>
      </c>
      <c r="C133" t="s">
        <v>303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290</v>
      </c>
      <c r="J133">
        <f>IF(Table1[[#This Row],[Team]]="TOT",1,0)</f>
        <v>0</v>
      </c>
      <c r="K133">
        <f>IF(Table1[[#This Row],[Team]]="LIV",1,0)</f>
        <v>0</v>
      </c>
      <c r="L133">
        <f>IF(Table1[[#This Row],[Team]]="ARS",1,0)</f>
        <v>0</v>
      </c>
      <c r="M133">
        <v>4.4000000000000004</v>
      </c>
      <c r="N133">
        <v>391</v>
      </c>
      <c r="O133">
        <v>1.8647136937469999</v>
      </c>
      <c r="P133">
        <v>5.3445232929136299</v>
      </c>
      <c r="Q133">
        <v>3.3044694278686602</v>
      </c>
      <c r="R133">
        <v>1</v>
      </c>
      <c r="S133">
        <v>0</v>
      </c>
    </row>
    <row r="134" spans="1:19" hidden="1" x14ac:dyDescent="0.3">
      <c r="A134" t="s">
        <v>304</v>
      </c>
      <c r="B134" t="s">
        <v>305</v>
      </c>
      <c r="C134" t="s">
        <v>305</v>
      </c>
      <c r="D134" t="s">
        <v>7</v>
      </c>
      <c r="E134">
        <v>0</v>
      </c>
      <c r="F134">
        <v>0</v>
      </c>
      <c r="G134">
        <v>0</v>
      </c>
      <c r="H134">
        <v>1</v>
      </c>
      <c r="I134" t="s">
        <v>290</v>
      </c>
      <c r="J134">
        <f>IF(Table1[[#This Row],[Team]]="TOT",1,0)</f>
        <v>0</v>
      </c>
      <c r="K134">
        <f>IF(Table1[[#This Row],[Team]]="LIV",1,0)</f>
        <v>0</v>
      </c>
      <c r="L134">
        <f>IF(Table1[[#This Row],[Team]]="ARS",1,0)</f>
        <v>0</v>
      </c>
      <c r="M134">
        <v>5.5</v>
      </c>
      <c r="N134">
        <v>392</v>
      </c>
      <c r="O134">
        <v>2.8004939605460901</v>
      </c>
      <c r="P134">
        <v>5.5921194289543701</v>
      </c>
      <c r="Q134">
        <v>3.7945303775001098</v>
      </c>
      <c r="R134">
        <v>0</v>
      </c>
      <c r="S134">
        <v>0</v>
      </c>
    </row>
    <row r="135" spans="1:19" x14ac:dyDescent="0.3">
      <c r="A135" t="s">
        <v>156</v>
      </c>
      <c r="B135" t="s">
        <v>164</v>
      </c>
      <c r="C135" t="s">
        <v>164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163</v>
      </c>
      <c r="J135">
        <f>IF(Table1[[#This Row],[Team]]="TOT",1,0)</f>
        <v>0</v>
      </c>
      <c r="K135">
        <f>IF(Table1[[#This Row],[Team]]="LIV",1,0)</f>
        <v>0</v>
      </c>
      <c r="L135">
        <f>IF(Table1[[#This Row],[Team]]="ARS",1,0)</f>
        <v>0</v>
      </c>
      <c r="M135">
        <v>4.7</v>
      </c>
      <c r="N135">
        <v>181</v>
      </c>
      <c r="O135">
        <v>5.6666666666666599</v>
      </c>
      <c r="P135">
        <v>8.34999306429836</v>
      </c>
      <c r="Q135">
        <v>6.2865806759381897</v>
      </c>
      <c r="R135">
        <v>0</v>
      </c>
      <c r="S135">
        <v>1</v>
      </c>
    </row>
    <row r="136" spans="1:19" hidden="1" x14ac:dyDescent="0.3">
      <c r="A136" t="s">
        <v>176</v>
      </c>
      <c r="B136" t="s">
        <v>309</v>
      </c>
      <c r="C136" t="s">
        <v>309</v>
      </c>
      <c r="D136" t="s">
        <v>7</v>
      </c>
      <c r="E136">
        <v>0</v>
      </c>
      <c r="F136">
        <v>0</v>
      </c>
      <c r="G136">
        <v>0</v>
      </c>
      <c r="H136">
        <v>1</v>
      </c>
      <c r="I136" t="s">
        <v>308</v>
      </c>
      <c r="J136">
        <f>IF(Table1[[#This Row],[Team]]="TOT",1,0)</f>
        <v>1</v>
      </c>
      <c r="K136">
        <f>IF(Table1[[#This Row],[Team]]="LIV",1,0)</f>
        <v>0</v>
      </c>
      <c r="L136">
        <f>IF(Table1[[#This Row],[Team]]="ARS",1,0)</f>
        <v>0</v>
      </c>
      <c r="M136">
        <v>12.3</v>
      </c>
      <c r="N136">
        <v>400</v>
      </c>
      <c r="O136">
        <v>8.4094128466362505</v>
      </c>
      <c r="P136">
        <v>11.870419608559599</v>
      </c>
      <c r="Q136">
        <v>10.328584504071101</v>
      </c>
      <c r="R136">
        <v>0</v>
      </c>
      <c r="S136">
        <v>0</v>
      </c>
    </row>
    <row r="137" spans="1:19" hidden="1" x14ac:dyDescent="0.3">
      <c r="A137" t="s">
        <v>310</v>
      </c>
      <c r="B137" t="s">
        <v>311</v>
      </c>
      <c r="C137" t="s">
        <v>311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308</v>
      </c>
      <c r="J137">
        <f>IF(Table1[[#This Row],[Team]]="TOT",1,0)</f>
        <v>1</v>
      </c>
      <c r="K137">
        <f>IF(Table1[[#This Row],[Team]]="LIV",1,0)</f>
        <v>0</v>
      </c>
      <c r="L137">
        <f>IF(Table1[[#This Row],[Team]]="ARS",1,0)</f>
        <v>0</v>
      </c>
      <c r="M137">
        <v>10.8</v>
      </c>
      <c r="N137">
        <v>401</v>
      </c>
      <c r="O137">
        <v>10.4820015821571</v>
      </c>
      <c r="P137">
        <v>12.423935775938499</v>
      </c>
      <c r="Q137">
        <v>11.5454285829436</v>
      </c>
      <c r="R137">
        <v>0</v>
      </c>
      <c r="S137">
        <v>0</v>
      </c>
    </row>
    <row r="138" spans="1:19" hidden="1" x14ac:dyDescent="0.3">
      <c r="A138" t="s">
        <v>30</v>
      </c>
      <c r="B138" t="s">
        <v>31</v>
      </c>
      <c r="C138" t="s">
        <v>31</v>
      </c>
      <c r="D138" t="s">
        <v>5</v>
      </c>
      <c r="E138">
        <v>0</v>
      </c>
      <c r="F138">
        <v>1</v>
      </c>
      <c r="G138">
        <v>0</v>
      </c>
      <c r="H138">
        <v>0</v>
      </c>
      <c r="I138" t="s">
        <v>16</v>
      </c>
      <c r="J138">
        <f>IF(Table1[[#This Row],[Team]]="TOT",1,0)</f>
        <v>0</v>
      </c>
      <c r="K138">
        <f>IF(Table1[[#This Row],[Team]]="LIV",1,0)</f>
        <v>0</v>
      </c>
      <c r="L138">
        <f>IF(Table1[[#This Row],[Team]]="ARS",1,0)</f>
        <v>1</v>
      </c>
      <c r="M138">
        <v>4.5</v>
      </c>
      <c r="N138">
        <v>15</v>
      </c>
      <c r="O138">
        <v>6.6111111111111098</v>
      </c>
      <c r="P138">
        <v>10.374144985984399</v>
      </c>
      <c r="Q138">
        <v>8.5326066893466699</v>
      </c>
      <c r="R138">
        <v>0</v>
      </c>
      <c r="S138">
        <v>0</v>
      </c>
    </row>
    <row r="139" spans="1:19" hidden="1" x14ac:dyDescent="0.3">
      <c r="A139" t="s">
        <v>59</v>
      </c>
      <c r="B139" t="s">
        <v>313</v>
      </c>
      <c r="C139" t="s">
        <v>314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308</v>
      </c>
      <c r="J139">
        <f>IF(Table1[[#This Row],[Team]]="TOT",1,0)</f>
        <v>1</v>
      </c>
      <c r="K139">
        <f>IF(Table1[[#This Row],[Team]]="LIV",1,0)</f>
        <v>0</v>
      </c>
      <c r="L139">
        <f>IF(Table1[[#This Row],[Team]]="ARS",1,0)</f>
        <v>0</v>
      </c>
      <c r="M139">
        <v>6.2</v>
      </c>
      <c r="N139">
        <v>404</v>
      </c>
      <c r="O139">
        <v>5.3888888888888804</v>
      </c>
      <c r="P139">
        <v>8.7638464147094997</v>
      </c>
      <c r="Q139">
        <v>7.2668815641748301</v>
      </c>
      <c r="R139">
        <v>0</v>
      </c>
      <c r="S139">
        <v>0</v>
      </c>
    </row>
    <row r="140" spans="1:19" hidden="1" x14ac:dyDescent="0.3">
      <c r="A140" t="s">
        <v>234</v>
      </c>
      <c r="B140" t="s">
        <v>235</v>
      </c>
      <c r="C140" t="s">
        <v>235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224</v>
      </c>
      <c r="J140">
        <f>IF(Table1[[#This Row],[Team]]="TOT",1,0)</f>
        <v>0</v>
      </c>
      <c r="K140">
        <f>IF(Table1[[#This Row],[Team]]="LIV",1,0)</f>
        <v>0</v>
      </c>
      <c r="L140">
        <f>IF(Table1[[#This Row],[Team]]="ARS",1,0)</f>
        <v>0</v>
      </c>
      <c r="M140">
        <v>7</v>
      </c>
      <c r="N140">
        <v>285</v>
      </c>
      <c r="O140">
        <v>7.9707623092311497</v>
      </c>
      <c r="P140">
        <v>5.8486968264121799</v>
      </c>
      <c r="Q140">
        <f>8.23734869242748*0.75</f>
        <v>6.1780115193206093</v>
      </c>
      <c r="R140">
        <v>0</v>
      </c>
      <c r="S140">
        <v>0</v>
      </c>
    </row>
    <row r="141" spans="1:19" hidden="1" x14ac:dyDescent="0.3">
      <c r="A141" t="s">
        <v>317</v>
      </c>
      <c r="B141" t="s">
        <v>93</v>
      </c>
      <c r="C141" t="s">
        <v>93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308</v>
      </c>
      <c r="J141">
        <f>IF(Table1[[#This Row],[Team]]="TOT",1,0)</f>
        <v>1</v>
      </c>
      <c r="K141">
        <f>IF(Table1[[#This Row],[Team]]="LIV",1,0)</f>
        <v>0</v>
      </c>
      <c r="L141">
        <f>IF(Table1[[#This Row],[Team]]="ARS",1,0)</f>
        <v>0</v>
      </c>
      <c r="M141">
        <v>4.5</v>
      </c>
      <c r="N141">
        <v>408</v>
      </c>
      <c r="O141">
        <v>4.5031528675136796</v>
      </c>
      <c r="P141">
        <v>8.4416412006272399</v>
      </c>
      <c r="Q141">
        <v>6.6988731027005599</v>
      </c>
      <c r="R141">
        <v>0</v>
      </c>
      <c r="S141">
        <v>0</v>
      </c>
    </row>
    <row r="142" spans="1:19" hidden="1" x14ac:dyDescent="0.3">
      <c r="A142" t="s">
        <v>318</v>
      </c>
      <c r="B142" t="s">
        <v>319</v>
      </c>
      <c r="C142" t="s">
        <v>319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308</v>
      </c>
      <c r="J142">
        <f>IF(Table1[[#This Row],[Team]]="TOT",1,0)</f>
        <v>1</v>
      </c>
      <c r="K142">
        <f>IF(Table1[[#This Row],[Team]]="LIV",1,0)</f>
        <v>0</v>
      </c>
      <c r="L142">
        <f>IF(Table1[[#This Row],[Team]]="ARS",1,0)</f>
        <v>0</v>
      </c>
      <c r="M142">
        <v>5.2</v>
      </c>
      <c r="N142">
        <v>411</v>
      </c>
      <c r="O142">
        <v>6.05555555555555</v>
      </c>
      <c r="P142">
        <v>9.28048418643702</v>
      </c>
      <c r="Q142">
        <v>7.8479578626701301</v>
      </c>
      <c r="R142">
        <v>0</v>
      </c>
      <c r="S142">
        <v>0</v>
      </c>
    </row>
    <row r="143" spans="1:19" hidden="1" x14ac:dyDescent="0.3">
      <c r="A143" t="s">
        <v>300</v>
      </c>
      <c r="B143" t="s">
        <v>320</v>
      </c>
      <c r="C143" t="s">
        <v>320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321</v>
      </c>
      <c r="J143">
        <f>IF(Table1[[#This Row],[Team]]="TOT",1,0)</f>
        <v>0</v>
      </c>
      <c r="K143">
        <f>IF(Table1[[#This Row],[Team]]="LIV",1,0)</f>
        <v>0</v>
      </c>
      <c r="L143">
        <f>IF(Table1[[#This Row],[Team]]="ARS",1,0)</f>
        <v>0</v>
      </c>
      <c r="M143">
        <v>4.4000000000000004</v>
      </c>
      <c r="N143">
        <v>423</v>
      </c>
      <c r="O143">
        <v>1.58157801090409</v>
      </c>
      <c r="P143">
        <v>3.5156263264739702</v>
      </c>
      <c r="Q143">
        <v>1.56910903366027</v>
      </c>
      <c r="R143">
        <v>0</v>
      </c>
      <c r="S143">
        <v>0</v>
      </c>
    </row>
    <row r="144" spans="1:19" hidden="1" x14ac:dyDescent="0.3">
      <c r="A144" t="s">
        <v>30</v>
      </c>
      <c r="B144" t="s">
        <v>322</v>
      </c>
      <c r="C144" t="s">
        <v>322</v>
      </c>
      <c r="D144" t="s">
        <v>4</v>
      </c>
      <c r="E144">
        <v>1</v>
      </c>
      <c r="F144">
        <v>0</v>
      </c>
      <c r="G144">
        <v>0</v>
      </c>
      <c r="H144">
        <v>0</v>
      </c>
      <c r="I144" t="s">
        <v>321</v>
      </c>
      <c r="J144">
        <f>IF(Table1[[#This Row],[Team]]="TOT",1,0)</f>
        <v>0</v>
      </c>
      <c r="K144">
        <f>IF(Table1[[#This Row],[Team]]="LIV",1,0)</f>
        <v>0</v>
      </c>
      <c r="L144">
        <f>IF(Table1[[#This Row],[Team]]="ARS",1,0)</f>
        <v>0</v>
      </c>
      <c r="M144">
        <v>4.0999999999999996</v>
      </c>
      <c r="N144">
        <v>424</v>
      </c>
      <c r="O144">
        <v>1.3127286391784101</v>
      </c>
      <c r="P144">
        <v>4.8980762458870704</v>
      </c>
      <c r="Q144">
        <v>1.8624915614053399</v>
      </c>
      <c r="R144">
        <v>0</v>
      </c>
      <c r="S144">
        <v>0</v>
      </c>
    </row>
    <row r="145" spans="1:19" hidden="1" x14ac:dyDescent="0.3">
      <c r="A145" t="s">
        <v>324</v>
      </c>
      <c r="B145" t="s">
        <v>325</v>
      </c>
      <c r="C145" t="s">
        <v>325</v>
      </c>
      <c r="D145" t="s">
        <v>7</v>
      </c>
      <c r="E145">
        <v>0</v>
      </c>
      <c r="F145">
        <v>0</v>
      </c>
      <c r="G145">
        <v>0</v>
      </c>
      <c r="H145">
        <v>1</v>
      </c>
      <c r="I145" t="s">
        <v>321</v>
      </c>
      <c r="J145">
        <f>IF(Table1[[#This Row],[Team]]="TOT",1,0)</f>
        <v>0</v>
      </c>
      <c r="K145">
        <f>IF(Table1[[#This Row],[Team]]="LIV",1,0)</f>
        <v>0</v>
      </c>
      <c r="L145">
        <f>IF(Table1[[#This Row],[Team]]="ARS",1,0)</f>
        <v>0</v>
      </c>
      <c r="M145">
        <v>6.1</v>
      </c>
      <c r="N145">
        <v>438</v>
      </c>
      <c r="O145">
        <v>3.90902202738812</v>
      </c>
      <c r="P145">
        <v>6.1516795249739999</v>
      </c>
      <c r="Q145">
        <v>3.1603982496980398</v>
      </c>
      <c r="R145">
        <v>1</v>
      </c>
      <c r="S145">
        <v>0</v>
      </c>
    </row>
    <row r="146" spans="1:19" hidden="1" x14ac:dyDescent="0.3">
      <c r="A146" t="s">
        <v>248</v>
      </c>
      <c r="B146" t="s">
        <v>326</v>
      </c>
      <c r="C146" t="s">
        <v>326</v>
      </c>
      <c r="D146" t="s">
        <v>7</v>
      </c>
      <c r="E146">
        <v>0</v>
      </c>
      <c r="F146">
        <v>0</v>
      </c>
      <c r="G146">
        <v>0</v>
      </c>
      <c r="H146">
        <v>1</v>
      </c>
      <c r="I146" t="s">
        <v>321</v>
      </c>
      <c r="J146">
        <f>IF(Table1[[#This Row],[Team]]="TOT",1,0)</f>
        <v>0</v>
      </c>
      <c r="K146">
        <f>IF(Table1[[#This Row],[Team]]="LIV",1,0)</f>
        <v>0</v>
      </c>
      <c r="L146">
        <f>IF(Table1[[#This Row],[Team]]="ARS",1,0)</f>
        <v>0</v>
      </c>
      <c r="M146">
        <v>5.8</v>
      </c>
      <c r="N146">
        <v>440</v>
      </c>
      <c r="O146">
        <v>2.1944444444444402</v>
      </c>
      <c r="P146">
        <v>3.9740759882772601</v>
      </c>
      <c r="Q146">
        <v>1.9214617163454399</v>
      </c>
      <c r="R146">
        <v>0</v>
      </c>
      <c r="S146">
        <v>0</v>
      </c>
    </row>
    <row r="147" spans="1:19" hidden="1" x14ac:dyDescent="0.3">
      <c r="A147" t="s">
        <v>328</v>
      </c>
      <c r="B147" t="s">
        <v>329</v>
      </c>
      <c r="C147" t="s">
        <v>329</v>
      </c>
      <c r="D147" t="s">
        <v>4</v>
      </c>
      <c r="E147">
        <v>1</v>
      </c>
      <c r="F147">
        <v>0</v>
      </c>
      <c r="G147">
        <v>0</v>
      </c>
      <c r="H147">
        <v>0</v>
      </c>
      <c r="I147" t="s">
        <v>327</v>
      </c>
      <c r="J147">
        <f>IF(Table1[[#This Row],[Team]]="TOT",1,0)</f>
        <v>0</v>
      </c>
      <c r="K147">
        <f>IF(Table1[[#This Row],[Team]]="LIV",1,0)</f>
        <v>0</v>
      </c>
      <c r="L147">
        <f>IF(Table1[[#This Row],[Team]]="ARS",1,0)</f>
        <v>0</v>
      </c>
      <c r="M147">
        <v>5</v>
      </c>
      <c r="N147">
        <v>451</v>
      </c>
      <c r="O147">
        <v>3.0833333330916899</v>
      </c>
      <c r="P147">
        <v>5.0703878850324999</v>
      </c>
      <c r="Q147">
        <v>4.2130024850847896</v>
      </c>
      <c r="R147">
        <v>0</v>
      </c>
      <c r="S147">
        <v>0</v>
      </c>
    </row>
    <row r="148" spans="1:19" hidden="1" x14ac:dyDescent="0.3">
      <c r="A148" t="s">
        <v>35</v>
      </c>
      <c r="B148" t="s">
        <v>203</v>
      </c>
      <c r="C148" t="s">
        <v>203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327</v>
      </c>
      <c r="J148">
        <f>IF(Table1[[#This Row],[Team]]="TOT",1,0)</f>
        <v>0</v>
      </c>
      <c r="K148">
        <f>IF(Table1[[#This Row],[Team]]="LIV",1,0)</f>
        <v>0</v>
      </c>
      <c r="L148">
        <f>IF(Table1[[#This Row],[Team]]="ARS",1,0)</f>
        <v>0</v>
      </c>
      <c r="M148">
        <v>5.4</v>
      </c>
      <c r="N148">
        <v>452</v>
      </c>
      <c r="O148">
        <v>2.86111111565523</v>
      </c>
      <c r="P148">
        <v>4.84846968260051</v>
      </c>
      <c r="Q148">
        <v>3.9760960402373802</v>
      </c>
      <c r="R148">
        <v>0</v>
      </c>
      <c r="S148">
        <v>0</v>
      </c>
    </row>
    <row r="149" spans="1:19" hidden="1" x14ac:dyDescent="0.3">
      <c r="A149" t="s">
        <v>330</v>
      </c>
      <c r="B149" t="s">
        <v>124</v>
      </c>
      <c r="C149" t="s">
        <v>124</v>
      </c>
      <c r="D149" t="s">
        <v>7</v>
      </c>
      <c r="E149">
        <v>0</v>
      </c>
      <c r="F149">
        <v>0</v>
      </c>
      <c r="G149">
        <v>0</v>
      </c>
      <c r="H149">
        <v>1</v>
      </c>
      <c r="I149" t="s">
        <v>327</v>
      </c>
      <c r="J149">
        <f>IF(Table1[[#This Row],[Team]]="TOT",1,0)</f>
        <v>0</v>
      </c>
      <c r="K149">
        <f>IF(Table1[[#This Row],[Team]]="LIV",1,0)</f>
        <v>0</v>
      </c>
      <c r="L149">
        <f>IF(Table1[[#This Row],[Team]]="ARS",1,0)</f>
        <v>0</v>
      </c>
      <c r="M149">
        <v>7.5</v>
      </c>
      <c r="N149">
        <v>453</v>
      </c>
      <c r="O149">
        <v>2.8245429503170998</v>
      </c>
      <c r="P149">
        <v>5.2969748433647199</v>
      </c>
      <c r="Q149">
        <v>4.1626433396419902</v>
      </c>
      <c r="R149">
        <v>0</v>
      </c>
      <c r="S149">
        <v>0</v>
      </c>
    </row>
    <row r="150" spans="1:19" hidden="1" x14ac:dyDescent="0.3">
      <c r="A150" t="s">
        <v>323</v>
      </c>
      <c r="B150" t="s">
        <v>331</v>
      </c>
      <c r="C150" t="s">
        <v>331</v>
      </c>
      <c r="D150" t="s">
        <v>5</v>
      </c>
      <c r="E150">
        <v>0</v>
      </c>
      <c r="F150">
        <v>1</v>
      </c>
      <c r="G150">
        <v>0</v>
      </c>
      <c r="H150">
        <v>0</v>
      </c>
      <c r="I150" t="s">
        <v>327</v>
      </c>
      <c r="J150">
        <f>IF(Table1[[#This Row],[Team]]="TOT",1,0)</f>
        <v>0</v>
      </c>
      <c r="K150">
        <f>IF(Table1[[#This Row],[Team]]="LIV",1,0)</f>
        <v>0</v>
      </c>
      <c r="L150">
        <f>IF(Table1[[#This Row],[Team]]="ARS",1,0)</f>
        <v>0</v>
      </c>
      <c r="M150">
        <v>4.9000000000000004</v>
      </c>
      <c r="N150">
        <v>454</v>
      </c>
      <c r="O150">
        <v>1.56988420419708</v>
      </c>
      <c r="P150">
        <v>4.2712909083228299</v>
      </c>
      <c r="Q150">
        <v>2.9307512364005399</v>
      </c>
      <c r="R150">
        <v>0</v>
      </c>
      <c r="S150">
        <v>0</v>
      </c>
    </row>
    <row r="151" spans="1:19" hidden="1" x14ac:dyDescent="0.3">
      <c r="A151" t="s">
        <v>332</v>
      </c>
      <c r="B151" t="s">
        <v>333</v>
      </c>
      <c r="C151" t="s">
        <v>333</v>
      </c>
      <c r="D151" t="s">
        <v>6</v>
      </c>
      <c r="E151">
        <v>0</v>
      </c>
      <c r="F151">
        <v>0</v>
      </c>
      <c r="G151">
        <v>1</v>
      </c>
      <c r="H151">
        <v>0</v>
      </c>
      <c r="I151" t="s">
        <v>327</v>
      </c>
      <c r="J151">
        <f>IF(Table1[[#This Row],[Team]]="TOT",1,0)</f>
        <v>0</v>
      </c>
      <c r="K151">
        <f>IF(Table1[[#This Row],[Team]]="LIV",1,0)</f>
        <v>0</v>
      </c>
      <c r="L151">
        <f>IF(Table1[[#This Row],[Team]]="ARS",1,0)</f>
        <v>0</v>
      </c>
      <c r="M151">
        <v>5.9</v>
      </c>
      <c r="N151">
        <v>456</v>
      </c>
      <c r="O151">
        <v>2.8075113469431199</v>
      </c>
      <c r="P151">
        <v>4.5572645008824297</v>
      </c>
      <c r="Q151">
        <v>3.80843578695448</v>
      </c>
      <c r="R151">
        <v>0</v>
      </c>
      <c r="S151">
        <v>0</v>
      </c>
    </row>
    <row r="152" spans="1:19" hidden="1" x14ac:dyDescent="0.3">
      <c r="A152" t="s">
        <v>334</v>
      </c>
      <c r="B152" t="s">
        <v>335</v>
      </c>
      <c r="C152" t="s">
        <v>335</v>
      </c>
      <c r="D152" t="s">
        <v>6</v>
      </c>
      <c r="E152">
        <v>0</v>
      </c>
      <c r="F152">
        <v>0</v>
      </c>
      <c r="G152">
        <v>1</v>
      </c>
      <c r="H152">
        <v>0</v>
      </c>
      <c r="I152" t="s">
        <v>327</v>
      </c>
      <c r="J152">
        <f>IF(Table1[[#This Row],[Team]]="TOT",1,0)</f>
        <v>0</v>
      </c>
      <c r="K152">
        <f>IF(Table1[[#This Row],[Team]]="LIV",1,0)</f>
        <v>0</v>
      </c>
      <c r="L152">
        <f>IF(Table1[[#This Row],[Team]]="ARS",1,0)</f>
        <v>0</v>
      </c>
      <c r="M152">
        <v>6.9</v>
      </c>
      <c r="N152">
        <v>457</v>
      </c>
      <c r="O152">
        <v>2.9742573845113802</v>
      </c>
      <c r="P152">
        <v>5.7043432165330401</v>
      </c>
      <c r="Q152">
        <v>4.4421529642180602</v>
      </c>
      <c r="R152">
        <v>0</v>
      </c>
      <c r="S152">
        <v>0</v>
      </c>
    </row>
    <row r="153" spans="1:19" hidden="1" x14ac:dyDescent="0.3">
      <c r="A153" t="s">
        <v>336</v>
      </c>
      <c r="B153" t="s">
        <v>337</v>
      </c>
      <c r="C153" t="s">
        <v>337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327</v>
      </c>
      <c r="J153">
        <f>IF(Table1[[#This Row],[Team]]="TOT",1,0)</f>
        <v>0</v>
      </c>
      <c r="K153">
        <f>IF(Table1[[#This Row],[Team]]="LIV",1,0)</f>
        <v>0</v>
      </c>
      <c r="L153">
        <f>IF(Table1[[#This Row],[Team]]="ARS",1,0)</f>
        <v>0</v>
      </c>
      <c r="M153">
        <v>5.0999999999999996</v>
      </c>
      <c r="N153">
        <v>458</v>
      </c>
      <c r="O153">
        <v>2.02777777415419</v>
      </c>
      <c r="P153">
        <v>3.69171555384886</v>
      </c>
      <c r="Q153">
        <v>2.9367787154478999</v>
      </c>
      <c r="R153">
        <v>0</v>
      </c>
      <c r="S153">
        <v>0</v>
      </c>
    </row>
    <row r="154" spans="1:19" hidden="1" x14ac:dyDescent="0.3">
      <c r="A154" t="s">
        <v>338</v>
      </c>
      <c r="B154" t="s">
        <v>339</v>
      </c>
      <c r="C154" t="s">
        <v>339</v>
      </c>
      <c r="D154" t="s">
        <v>6</v>
      </c>
      <c r="E154">
        <v>0</v>
      </c>
      <c r="F154">
        <v>0</v>
      </c>
      <c r="G154">
        <v>1</v>
      </c>
      <c r="H154">
        <v>0</v>
      </c>
      <c r="I154" t="s">
        <v>327</v>
      </c>
      <c r="J154">
        <f>IF(Table1[[#This Row],[Team]]="TOT",1,0)</f>
        <v>0</v>
      </c>
      <c r="K154">
        <f>IF(Table1[[#This Row],[Team]]="LIV",1,0)</f>
        <v>0</v>
      </c>
      <c r="L154">
        <f>IF(Table1[[#This Row],[Team]]="ARS",1,0)</f>
        <v>0</v>
      </c>
      <c r="M154">
        <v>6</v>
      </c>
      <c r="N154">
        <v>459</v>
      </c>
      <c r="O154">
        <v>2.77590956192808</v>
      </c>
      <c r="P154">
        <v>4.6856764473228303</v>
      </c>
      <c r="Q154">
        <v>3.8491307556272298</v>
      </c>
      <c r="R154">
        <v>0</v>
      </c>
      <c r="S154">
        <v>0</v>
      </c>
    </row>
    <row r="155" spans="1:19" hidden="1" x14ac:dyDescent="0.3">
      <c r="A155" t="s">
        <v>340</v>
      </c>
      <c r="B155" t="s">
        <v>341</v>
      </c>
      <c r="C155" t="s">
        <v>342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343</v>
      </c>
      <c r="J155">
        <f>IF(Table1[[#This Row],[Team]]="TOT",1,0)</f>
        <v>0</v>
      </c>
      <c r="K155">
        <f>IF(Table1[[#This Row],[Team]]="LIV",1,0)</f>
        <v>0</v>
      </c>
      <c r="L155">
        <f>IF(Table1[[#This Row],[Team]]="ARS",1,0)</f>
        <v>0</v>
      </c>
      <c r="M155">
        <v>4.9000000000000004</v>
      </c>
      <c r="N155">
        <v>472</v>
      </c>
      <c r="O155">
        <v>2.4444444413964699</v>
      </c>
      <c r="P155">
        <v>4.1106124612116002</v>
      </c>
      <c r="Q155">
        <v>2.7604049388410599</v>
      </c>
      <c r="R155">
        <v>0</v>
      </c>
      <c r="S155">
        <v>0</v>
      </c>
    </row>
    <row r="156" spans="1:19" hidden="1" x14ac:dyDescent="0.3">
      <c r="A156" t="s">
        <v>140</v>
      </c>
      <c r="B156" t="s">
        <v>344</v>
      </c>
      <c r="C156" t="s">
        <v>344</v>
      </c>
      <c r="D156" t="s">
        <v>5</v>
      </c>
      <c r="E156">
        <v>0</v>
      </c>
      <c r="F156">
        <v>1</v>
      </c>
      <c r="G156">
        <v>0</v>
      </c>
      <c r="H156">
        <v>0</v>
      </c>
      <c r="I156" t="s">
        <v>343</v>
      </c>
      <c r="J156">
        <f>IF(Table1[[#This Row],[Team]]="TOT",1,0)</f>
        <v>0</v>
      </c>
      <c r="K156">
        <f>IF(Table1[[#This Row],[Team]]="LIV",1,0)</f>
        <v>0</v>
      </c>
      <c r="L156">
        <f>IF(Table1[[#This Row],[Team]]="ARS",1,0)</f>
        <v>0</v>
      </c>
      <c r="M156">
        <v>4.8</v>
      </c>
      <c r="N156">
        <v>474</v>
      </c>
      <c r="O156">
        <v>3.8842895992251898</v>
      </c>
      <c r="P156">
        <v>5.2474172333723299</v>
      </c>
      <c r="Q156">
        <v>3.90269378312437</v>
      </c>
      <c r="R156">
        <v>1</v>
      </c>
      <c r="S156">
        <v>0</v>
      </c>
    </row>
    <row r="157" spans="1:19" hidden="1" x14ac:dyDescent="0.3">
      <c r="A157" t="s">
        <v>345</v>
      </c>
      <c r="B157" t="s">
        <v>346</v>
      </c>
      <c r="C157" t="s">
        <v>346</v>
      </c>
      <c r="D157" t="s">
        <v>7</v>
      </c>
      <c r="E157">
        <v>0</v>
      </c>
      <c r="F157">
        <v>0</v>
      </c>
      <c r="G157">
        <v>0</v>
      </c>
      <c r="H157">
        <v>1</v>
      </c>
      <c r="I157" t="s">
        <v>343</v>
      </c>
      <c r="J157">
        <f>IF(Table1[[#This Row],[Team]]="TOT",1,0)</f>
        <v>0</v>
      </c>
      <c r="K157">
        <f>IF(Table1[[#This Row],[Team]]="LIV",1,0)</f>
        <v>0</v>
      </c>
      <c r="L157">
        <f>IF(Table1[[#This Row],[Team]]="ARS",1,0)</f>
        <v>0</v>
      </c>
      <c r="M157">
        <v>7.6</v>
      </c>
      <c r="N157">
        <v>475</v>
      </c>
      <c r="O157">
        <v>3.5619963209034502</v>
      </c>
      <c r="P157">
        <v>3.9502859136016202</v>
      </c>
      <c r="Q157">
        <v>3.2543855605680201</v>
      </c>
      <c r="R157">
        <v>0</v>
      </c>
      <c r="S157">
        <v>0</v>
      </c>
    </row>
    <row r="158" spans="1:19" hidden="1" x14ac:dyDescent="0.3">
      <c r="A158" t="s">
        <v>301</v>
      </c>
      <c r="B158" t="s">
        <v>347</v>
      </c>
      <c r="C158" t="s">
        <v>347</v>
      </c>
      <c r="D158" t="s">
        <v>5</v>
      </c>
      <c r="E158">
        <v>0</v>
      </c>
      <c r="F158">
        <v>1</v>
      </c>
      <c r="G158">
        <v>0</v>
      </c>
      <c r="H158">
        <v>0</v>
      </c>
      <c r="I158" t="s">
        <v>343</v>
      </c>
      <c r="J158">
        <f>IF(Table1[[#This Row],[Team]]="TOT",1,0)</f>
        <v>0</v>
      </c>
      <c r="K158">
        <f>IF(Table1[[#This Row],[Team]]="LIV",1,0)</f>
        <v>0</v>
      </c>
      <c r="L158">
        <f>IF(Table1[[#This Row],[Team]]="ARS",1,0)</f>
        <v>0</v>
      </c>
      <c r="M158">
        <v>5</v>
      </c>
      <c r="N158">
        <v>476</v>
      </c>
      <c r="O158">
        <v>3.3611111111111098</v>
      </c>
      <c r="P158">
        <v>5.1242058033634503</v>
      </c>
      <c r="Q158">
        <v>3.5967801203918799</v>
      </c>
      <c r="R158">
        <v>0</v>
      </c>
      <c r="S158">
        <v>0</v>
      </c>
    </row>
    <row r="159" spans="1:19" hidden="1" x14ac:dyDescent="0.3">
      <c r="A159" t="s">
        <v>348</v>
      </c>
      <c r="B159" t="s">
        <v>349</v>
      </c>
      <c r="C159" t="s">
        <v>350</v>
      </c>
      <c r="D159" t="s">
        <v>6</v>
      </c>
      <c r="E159">
        <v>0</v>
      </c>
      <c r="F159">
        <v>0</v>
      </c>
      <c r="G159">
        <v>1</v>
      </c>
      <c r="H159">
        <v>0</v>
      </c>
      <c r="I159" t="s">
        <v>343</v>
      </c>
      <c r="J159">
        <f>IF(Table1[[#This Row],[Team]]="TOT",1,0)</f>
        <v>0</v>
      </c>
      <c r="K159">
        <f>IF(Table1[[#This Row],[Team]]="LIV",1,0)</f>
        <v>0</v>
      </c>
      <c r="L159">
        <f>IF(Table1[[#This Row],[Team]]="ARS",1,0)</f>
        <v>0</v>
      </c>
      <c r="M159">
        <v>5.3</v>
      </c>
      <c r="N159">
        <v>480</v>
      </c>
      <c r="O159">
        <v>-0.56456414540708499</v>
      </c>
      <c r="P159">
        <v>4.3502378653223497</v>
      </c>
      <c r="Q159">
        <v>1.3580437808921499</v>
      </c>
      <c r="R159">
        <v>0</v>
      </c>
      <c r="S159">
        <v>0</v>
      </c>
    </row>
    <row r="160" spans="1:19" hidden="1" x14ac:dyDescent="0.3">
      <c r="A160" t="s">
        <v>288</v>
      </c>
      <c r="B160" t="s">
        <v>351</v>
      </c>
      <c r="C160" t="s">
        <v>351</v>
      </c>
      <c r="D160" t="s">
        <v>5</v>
      </c>
      <c r="E160">
        <v>0</v>
      </c>
      <c r="F160">
        <v>1</v>
      </c>
      <c r="G160">
        <v>0</v>
      </c>
      <c r="H160">
        <v>0</v>
      </c>
      <c r="I160" t="s">
        <v>343</v>
      </c>
      <c r="J160">
        <f>IF(Table1[[#This Row],[Team]]="TOT",1,0)</f>
        <v>0</v>
      </c>
      <c r="K160">
        <f>IF(Table1[[#This Row],[Team]]="LIV",1,0)</f>
        <v>0</v>
      </c>
      <c r="L160">
        <f>IF(Table1[[#This Row],[Team]]="ARS",1,0)</f>
        <v>0</v>
      </c>
      <c r="M160">
        <v>4.5999999999999996</v>
      </c>
      <c r="N160">
        <v>482</v>
      </c>
      <c r="O160">
        <v>2.34514591709498</v>
      </c>
      <c r="P160">
        <v>4.5894296106225498</v>
      </c>
      <c r="Q160">
        <v>2.8914483401981701</v>
      </c>
      <c r="R160">
        <v>0</v>
      </c>
      <c r="S160">
        <v>0</v>
      </c>
    </row>
    <row r="161" spans="1:19" hidden="1" x14ac:dyDescent="0.3">
      <c r="A161" t="s">
        <v>352</v>
      </c>
      <c r="B161" t="s">
        <v>353</v>
      </c>
      <c r="C161" t="s">
        <v>353</v>
      </c>
      <c r="D161" t="s">
        <v>5</v>
      </c>
      <c r="E161">
        <v>0</v>
      </c>
      <c r="F161">
        <v>1</v>
      </c>
      <c r="G161">
        <v>0</v>
      </c>
      <c r="H161">
        <v>0</v>
      </c>
      <c r="I161" t="s">
        <v>343</v>
      </c>
      <c r="J161">
        <f>IF(Table1[[#This Row],[Team]]="TOT",1,0)</f>
        <v>0</v>
      </c>
      <c r="K161">
        <f>IF(Table1[[#This Row],[Team]]="LIV",1,0)</f>
        <v>0</v>
      </c>
      <c r="L161">
        <f>IF(Table1[[#This Row],[Team]]="ARS",1,0)</f>
        <v>0</v>
      </c>
      <c r="M161">
        <v>4.4000000000000004</v>
      </c>
      <c r="N161">
        <v>489</v>
      </c>
      <c r="O161">
        <v>2.5</v>
      </c>
      <c r="P161">
        <v>4.2540451174266298</v>
      </c>
      <c r="Q161">
        <v>2.8419726501860398</v>
      </c>
      <c r="R161">
        <v>0</v>
      </c>
      <c r="S161">
        <v>0</v>
      </c>
    </row>
    <row r="162" spans="1:19" hidden="1" x14ac:dyDescent="0.3">
      <c r="A162" t="s">
        <v>354</v>
      </c>
      <c r="B162" t="s">
        <v>355</v>
      </c>
      <c r="C162" t="s">
        <v>356</v>
      </c>
      <c r="D162" t="s">
        <v>4</v>
      </c>
      <c r="E162">
        <v>1</v>
      </c>
      <c r="F162">
        <v>0</v>
      </c>
      <c r="G162">
        <v>0</v>
      </c>
      <c r="H162">
        <v>0</v>
      </c>
      <c r="I162" t="s">
        <v>343</v>
      </c>
      <c r="J162">
        <f>IF(Table1[[#This Row],[Team]]="TOT",1,0)</f>
        <v>0</v>
      </c>
      <c r="K162">
        <f>IF(Table1[[#This Row],[Team]]="LIV",1,0)</f>
        <v>0</v>
      </c>
      <c r="L162">
        <f>IF(Table1[[#This Row],[Team]]="ARS",1,0)</f>
        <v>0</v>
      </c>
      <c r="M162">
        <v>5.3</v>
      </c>
      <c r="N162">
        <v>490</v>
      </c>
      <c r="O162">
        <v>5.1944302604122203</v>
      </c>
      <c r="P162">
        <v>7.3426082842381497</v>
      </c>
      <c r="Q162">
        <v>5.3415261421008404</v>
      </c>
      <c r="R162">
        <v>1</v>
      </c>
      <c r="S162">
        <v>0</v>
      </c>
    </row>
    <row r="163" spans="1:19" hidden="1" x14ac:dyDescent="0.3">
      <c r="A163" t="s">
        <v>357</v>
      </c>
      <c r="B163" t="s">
        <v>358</v>
      </c>
      <c r="C163" t="s">
        <v>358</v>
      </c>
      <c r="D163" t="s">
        <v>7</v>
      </c>
      <c r="E163">
        <v>0</v>
      </c>
      <c r="F163">
        <v>0</v>
      </c>
      <c r="G163">
        <v>0</v>
      </c>
      <c r="H163">
        <v>1</v>
      </c>
      <c r="I163" t="s">
        <v>343</v>
      </c>
      <c r="J163">
        <f>IF(Table1[[#This Row],[Team]]="TOT",1,0)</f>
        <v>0</v>
      </c>
      <c r="K163">
        <f>IF(Table1[[#This Row],[Team]]="LIV",1,0)</f>
        <v>0</v>
      </c>
      <c r="L163">
        <f>IF(Table1[[#This Row],[Team]]="ARS",1,0)</f>
        <v>0</v>
      </c>
      <c r="M163">
        <v>5.4</v>
      </c>
      <c r="N163">
        <v>493</v>
      </c>
      <c r="O163">
        <v>2.65217390334172</v>
      </c>
      <c r="P163">
        <v>5.4297958818051004</v>
      </c>
      <c r="Q163">
        <v>3.3601885381422201</v>
      </c>
      <c r="R163">
        <v>1</v>
      </c>
      <c r="S16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2022-03-11T20:54:59Z</dcterms:created>
  <dcterms:modified xsi:type="dcterms:W3CDTF">2022-03-11T22:10:59Z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d4cc7a46-7493-4c0f-a5e2-5ec3e9c2f086</vt:lpwstr>
  </property>
</Properties>
</file>