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F2D89408-F2EB-4184-BBC5-38BA8F3C8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Data.Page'!$T$2:$T$74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Data.Page'!$T$2:$T$74</definedName>
    <definedName name="solver_lhs2" localSheetId="0" hidden="1">'Transformed by Data.Page'!$W$20</definedName>
    <definedName name="solver_lhs3" localSheetId="0" hidden="1">'Transformed by Data.Page'!$W$22:$W$24</definedName>
    <definedName name="solver_lhs4" localSheetId="0" hidden="1">'Transformed by Data.Page'!$W$25</definedName>
    <definedName name="solver_lhs5" localSheetId="0" hidden="1">'Transformed by Data.Page'!$W$4</definedName>
    <definedName name="solver_lhs6" localSheetId="0" hidden="1">'Transformed by Data.Page'!$W$6:$W$9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'Transformed by Data.Page'!$W$2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Data.Page'!$X$22:$X$24</definedName>
    <definedName name="solver_rhs4" localSheetId="0" hidden="1">'Transformed by Data.Page'!$X$25</definedName>
    <definedName name="solver_rhs5" localSheetId="0" hidden="1">'Transformed by Data.Page'!$X$4</definedName>
    <definedName name="solver_rhs6" localSheetId="0" hidden="1">'Transformed by Data.Page'!$X$6:$X$9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7" i="2" l="1"/>
  <c r="W11" i="2" s="1" a="1"/>
  <c r="W11" i="2" s="1"/>
  <c r="R49" i="2"/>
  <c r="R15" i="2"/>
  <c r="J2" i="2"/>
  <c r="J3" i="2"/>
  <c r="J32" i="2"/>
  <c r="J5" i="2"/>
  <c r="J6" i="2"/>
  <c r="J7" i="2"/>
  <c r="J8" i="2"/>
  <c r="J9" i="2"/>
  <c r="J10" i="2"/>
  <c r="J19" i="2"/>
  <c r="J12" i="2"/>
  <c r="J13" i="2"/>
  <c r="J61" i="2"/>
  <c r="J15" i="2"/>
  <c r="J16" i="2"/>
  <c r="J17" i="2"/>
  <c r="J28" i="2"/>
  <c r="J68" i="2"/>
  <c r="J20" i="2"/>
  <c r="J21" i="2"/>
  <c r="J22" i="2"/>
  <c r="J23" i="2"/>
  <c r="J24" i="2"/>
  <c r="J25" i="2"/>
  <c r="J26" i="2"/>
  <c r="J27" i="2"/>
  <c r="J72" i="2"/>
  <c r="J29" i="2"/>
  <c r="J30" i="2"/>
  <c r="J14" i="2"/>
  <c r="J73" i="2"/>
  <c r="J33" i="2"/>
  <c r="J34" i="2"/>
  <c r="J35" i="2"/>
  <c r="J36" i="2"/>
  <c r="J37" i="2"/>
  <c r="J38" i="2"/>
  <c r="J39" i="2"/>
  <c r="J40" i="2"/>
  <c r="J41" i="2"/>
  <c r="J42" i="2"/>
  <c r="J43" i="2"/>
  <c r="J44" i="2"/>
  <c r="J49" i="2"/>
  <c r="J46" i="2"/>
  <c r="J47" i="2"/>
  <c r="J48" i="2"/>
  <c r="J11" i="2"/>
  <c r="J50" i="2"/>
  <c r="J51" i="2"/>
  <c r="J52" i="2"/>
  <c r="J4" i="2"/>
  <c r="J54" i="2"/>
  <c r="J55" i="2"/>
  <c r="J56" i="2"/>
  <c r="J57" i="2"/>
  <c r="J58" i="2"/>
  <c r="J59" i="2"/>
  <c r="J60" i="2"/>
  <c r="J53" i="2"/>
  <c r="J62" i="2"/>
  <c r="J63" i="2"/>
  <c r="J64" i="2"/>
  <c r="J65" i="2"/>
  <c r="J66" i="2"/>
  <c r="J45" i="2"/>
  <c r="J67" i="2"/>
  <c r="J69" i="2"/>
  <c r="J70" i="2"/>
  <c r="J71" i="2"/>
  <c r="J31" i="2"/>
  <c r="J18" i="2"/>
  <c r="J74" i="2"/>
  <c r="M2" i="2"/>
  <c r="M3" i="2"/>
  <c r="M32" i="2"/>
  <c r="M5" i="2"/>
  <c r="M6" i="2"/>
  <c r="M7" i="2"/>
  <c r="M8" i="2"/>
  <c r="M9" i="2"/>
  <c r="M10" i="2"/>
  <c r="M19" i="2"/>
  <c r="M12" i="2"/>
  <c r="M13" i="2"/>
  <c r="M22" i="2"/>
  <c r="M15" i="2"/>
  <c r="M16" i="2"/>
  <c r="M17" i="2"/>
  <c r="M28" i="2"/>
  <c r="M61" i="2"/>
  <c r="M20" i="2"/>
  <c r="M21" i="2"/>
  <c r="M14" i="2"/>
  <c r="M23" i="2"/>
  <c r="M24" i="2"/>
  <c r="M25" i="2"/>
  <c r="M26" i="2"/>
  <c r="M27" i="2"/>
  <c r="M72" i="2"/>
  <c r="M29" i="2"/>
  <c r="M30" i="2"/>
  <c r="M60" i="2"/>
  <c r="M73" i="2"/>
  <c r="M33" i="2"/>
  <c r="M34" i="2"/>
  <c r="M35" i="2"/>
  <c r="M36" i="2"/>
  <c r="M37" i="2"/>
  <c r="M38" i="2"/>
  <c r="M39" i="2"/>
  <c r="M40" i="2"/>
  <c r="M41" i="2"/>
  <c r="M42" i="2"/>
  <c r="M43" i="2"/>
  <c r="M44" i="2"/>
  <c r="M53" i="2"/>
  <c r="M46" i="2"/>
  <c r="M47" i="2"/>
  <c r="M48" i="2"/>
  <c r="M49" i="2"/>
  <c r="M50" i="2"/>
  <c r="M51" i="2"/>
  <c r="M52" i="2"/>
  <c r="M11" i="2"/>
  <c r="M54" i="2"/>
  <c r="M55" i="2"/>
  <c r="M56" i="2"/>
  <c r="M57" i="2"/>
  <c r="M58" i="2"/>
  <c r="M59" i="2"/>
  <c r="M4" i="2"/>
  <c r="M66" i="2"/>
  <c r="M62" i="2"/>
  <c r="M63" i="2"/>
  <c r="M64" i="2"/>
  <c r="M65" i="2"/>
  <c r="M31" i="2"/>
  <c r="M45" i="2"/>
  <c r="M67" i="2"/>
  <c r="M69" i="2"/>
  <c r="M70" i="2"/>
  <c r="M71" i="2"/>
  <c r="M68" i="2"/>
  <c r="M18" i="2"/>
  <c r="M74" i="2"/>
  <c r="L2" i="2"/>
  <c r="L3" i="2"/>
  <c r="L32" i="2"/>
  <c r="L5" i="2"/>
  <c r="L6" i="2"/>
  <c r="L7" i="2"/>
  <c r="L8" i="2"/>
  <c r="L9" i="2"/>
  <c r="L10" i="2"/>
  <c r="L19" i="2"/>
  <c r="L12" i="2"/>
  <c r="L13" i="2"/>
  <c r="L22" i="2"/>
  <c r="L15" i="2"/>
  <c r="L16" i="2"/>
  <c r="L17" i="2"/>
  <c r="L28" i="2"/>
  <c r="L61" i="2"/>
  <c r="L20" i="2"/>
  <c r="L21" i="2"/>
  <c r="L14" i="2"/>
  <c r="L23" i="2"/>
  <c r="L24" i="2"/>
  <c r="L25" i="2"/>
  <c r="L26" i="2"/>
  <c r="L27" i="2"/>
  <c r="L72" i="2"/>
  <c r="L29" i="2"/>
  <c r="L30" i="2"/>
  <c r="L60" i="2"/>
  <c r="L73" i="2"/>
  <c r="L33" i="2"/>
  <c r="L34" i="2"/>
  <c r="L35" i="2"/>
  <c r="L36" i="2"/>
  <c r="L37" i="2"/>
  <c r="L38" i="2"/>
  <c r="L39" i="2"/>
  <c r="L40" i="2"/>
  <c r="L41" i="2"/>
  <c r="L42" i="2"/>
  <c r="L43" i="2"/>
  <c r="L44" i="2"/>
  <c r="L53" i="2"/>
  <c r="L46" i="2"/>
  <c r="L47" i="2"/>
  <c r="L48" i="2"/>
  <c r="L49" i="2"/>
  <c r="L50" i="2"/>
  <c r="L51" i="2"/>
  <c r="L52" i="2"/>
  <c r="L11" i="2"/>
  <c r="L54" i="2"/>
  <c r="L55" i="2"/>
  <c r="L56" i="2"/>
  <c r="L57" i="2"/>
  <c r="L58" i="2"/>
  <c r="L59" i="2"/>
  <c r="L4" i="2"/>
  <c r="L66" i="2"/>
  <c r="L62" i="2"/>
  <c r="L63" i="2"/>
  <c r="L64" i="2"/>
  <c r="L65" i="2"/>
  <c r="L31" i="2"/>
  <c r="L45" i="2"/>
  <c r="L67" i="2"/>
  <c r="L69" i="2"/>
  <c r="L70" i="2"/>
  <c r="L71" i="2"/>
  <c r="L68" i="2"/>
  <c r="L18" i="2"/>
  <c r="L74" i="2"/>
  <c r="K2" i="2"/>
  <c r="K3" i="2"/>
  <c r="K32" i="2"/>
  <c r="K5" i="2"/>
  <c r="K6" i="2"/>
  <c r="K7" i="2"/>
  <c r="K8" i="2"/>
  <c r="K9" i="2"/>
  <c r="K10" i="2"/>
  <c r="K19" i="2"/>
  <c r="K12" i="2"/>
  <c r="K13" i="2"/>
  <c r="K22" i="2"/>
  <c r="K15" i="2"/>
  <c r="K16" i="2"/>
  <c r="K17" i="2"/>
  <c r="K28" i="2"/>
  <c r="K61" i="2"/>
  <c r="K20" i="2"/>
  <c r="K21" i="2"/>
  <c r="K14" i="2"/>
  <c r="K23" i="2"/>
  <c r="K24" i="2"/>
  <c r="K25" i="2"/>
  <c r="K26" i="2"/>
  <c r="K27" i="2"/>
  <c r="K72" i="2"/>
  <c r="K29" i="2"/>
  <c r="K30" i="2"/>
  <c r="K60" i="2"/>
  <c r="K73" i="2"/>
  <c r="K33" i="2"/>
  <c r="K34" i="2"/>
  <c r="K35" i="2"/>
  <c r="K36" i="2"/>
  <c r="K37" i="2"/>
  <c r="K38" i="2"/>
  <c r="K39" i="2"/>
  <c r="K40" i="2"/>
  <c r="K41" i="2"/>
  <c r="K42" i="2"/>
  <c r="K43" i="2"/>
  <c r="K44" i="2"/>
  <c r="K53" i="2"/>
  <c r="K46" i="2"/>
  <c r="K47" i="2"/>
  <c r="K48" i="2"/>
  <c r="K49" i="2"/>
  <c r="K50" i="2"/>
  <c r="K51" i="2"/>
  <c r="K52" i="2"/>
  <c r="K11" i="2"/>
  <c r="K54" i="2"/>
  <c r="K55" i="2"/>
  <c r="K56" i="2"/>
  <c r="K57" i="2"/>
  <c r="K58" i="2"/>
  <c r="K59" i="2"/>
  <c r="K4" i="2"/>
  <c r="K66" i="2"/>
  <c r="K62" i="2"/>
  <c r="K63" i="2"/>
  <c r="K64" i="2"/>
  <c r="K65" i="2"/>
  <c r="K31" i="2"/>
  <c r="K45" i="2"/>
  <c r="K67" i="2"/>
  <c r="K69" i="2"/>
  <c r="K70" i="2"/>
  <c r="K71" i="2"/>
  <c r="K68" i="2"/>
  <c r="K18" i="2"/>
  <c r="K74" i="2"/>
  <c r="W17" i="2" a="1"/>
  <c r="W17" i="2" s="1"/>
  <c r="W9" i="2"/>
  <c r="W8" i="2"/>
  <c r="W7" i="2"/>
  <c r="W6" i="2"/>
  <c r="X4" i="2"/>
  <c r="W4" i="2"/>
  <c r="W12" i="2" l="1" a="1"/>
  <c r="W12" i="2" s="1"/>
  <c r="W13" i="2" a="1"/>
  <c r="W13" i="2" s="1"/>
  <c r="W2" i="2"/>
  <c r="W14" i="2" a="1"/>
  <c r="W14" i="2" s="1"/>
  <c r="W25" i="2"/>
  <c r="W23" i="2"/>
  <c r="W22" i="2"/>
  <c r="W24" i="2"/>
  <c r="W16" i="2" l="1"/>
  <c r="W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<sst xmlns="http://schemas.openxmlformats.org/spreadsheetml/2006/main" count="403" uniqueCount="185">
  <si>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</si>
  <si>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</si>
  <si>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</si>
  <si>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</si>
  <si>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</si>
  <si>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</si>
  <si>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</si>
  <si>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</si>
  <si>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</si>
  <si>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</si>
  <si>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</si>
  <si>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</si>
  <si>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</si>
  <si>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</si>
  <si>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</si>
  <si>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</si>
  <si>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</si>
  <si>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</si>
  <si>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</si>
  <si>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Kieran</t>
  </si>
  <si>
    <t>Tierney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</si>
  <si>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</si>
  <si>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</si>
  <si>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</si>
  <si>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</si>
  <si>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</si>
  <si>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</si>
  <si>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</si>
  <si>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</si>
  <si>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</si>
  <si>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</si>
  <si>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</si>
  <si>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</si>
  <si>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</si>
  <si>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</si>
  <si>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</si>
  <si>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</si>
  <si>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</si>
  <si>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</si>
  <si>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</si>
  <si>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</si>
  <si>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</si>
  <si>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</si>
  <si>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Buendía Stati</t>
  </si>
  <si>
    <t>Buendía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</si>
  <si>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</si>
  <si>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</si>
  <si>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</si>
  <si>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</si>
  <si>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</si>
  <si>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</si>
  <si>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</si>
  <si>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</si>
  <si>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</si>
  <si>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Lucas</t>
  </si>
  <si>
    <t>Digne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</si>
  <si>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</si>
  <si>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</si>
  <si>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</si>
  <si>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</si>
  <si>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</si>
  <si>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</si>
  <si>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</si>
  <si>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</si>
  <si>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</si>
  <si>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</si>
  <si>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</si>
  <si>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</si>
  <si>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</si>
  <si>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</si>
  <si>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</si>
  <si>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</si>
  <si>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</si>
  <si>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</si>
  <si>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</si>
  <si>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</si>
  <si>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Bryan</t>
  </si>
  <si>
    <t>Mbeumo</t>
  </si>
  <si>
    <t>BHA</t>
  </si>
  <si>
    <t>Neal</t>
  </si>
  <si>
    <t>Maupay</t>
  </si>
  <si>
    <t>Leandro</t>
  </si>
  <si>
    <t>Trossard</t>
  </si>
  <si>
    <t>Sánchez</t>
  </si>
  <si>
    <t>James</t>
  </si>
  <si>
    <t>Jack</t>
  </si>
  <si>
    <t>Barnes</t>
  </si>
  <si>
    <t>Antonio</t>
  </si>
  <si>
    <t>Harvey</t>
  </si>
  <si>
    <t>Conor</t>
  </si>
  <si>
    <t>Michael</t>
  </si>
  <si>
    <t>EVE</t>
  </si>
  <si>
    <t>Keane</t>
  </si>
  <si>
    <t>Richarlison</t>
  </si>
  <si>
    <t>de Andrade</t>
  </si>
  <si>
    <t>Harry</t>
  </si>
  <si>
    <t>Kasper</t>
  </si>
  <si>
    <t>Schmeichel</t>
  </si>
  <si>
    <t>LEI</t>
  </si>
  <si>
    <t>Daniel</t>
  </si>
  <si>
    <t>Youri</t>
  </si>
  <si>
    <t>Tielemans</t>
  </si>
  <si>
    <t>Maddison</t>
  </si>
  <si>
    <t>Ademola</t>
  </si>
  <si>
    <t>Lookman</t>
  </si>
  <si>
    <t>LEE</t>
  </si>
  <si>
    <t>Stuart</t>
  </si>
  <si>
    <t>Dallas</t>
  </si>
  <si>
    <t>Raphael</t>
  </si>
  <si>
    <t>Dias Belloli</t>
  </si>
  <si>
    <t>Raphinha</t>
  </si>
  <si>
    <t>Illan</t>
  </si>
  <si>
    <t>Meslier</t>
  </si>
  <si>
    <t>Harrison</t>
  </si>
  <si>
    <t>Cresswell</t>
  </si>
  <si>
    <t>LIV</t>
  </si>
  <si>
    <t>Mohamed</t>
  </si>
  <si>
    <t>Salah</t>
  </si>
  <si>
    <t>Andrew</t>
  </si>
  <si>
    <t>Robertson</t>
  </si>
  <si>
    <t>Trent</t>
  </si>
  <si>
    <t>Alexander-Arnold</t>
  </si>
  <si>
    <t>Joseph</t>
  </si>
  <si>
    <t>Fernando</t>
  </si>
  <si>
    <t>Eric</t>
  </si>
  <si>
    <t>Willock</t>
  </si>
  <si>
    <t>NEW</t>
  </si>
  <si>
    <t>Chris</t>
  </si>
  <si>
    <t>Wood</t>
  </si>
  <si>
    <t>Max</t>
  </si>
  <si>
    <t>Romain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</si>
  <si>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</si>
  <si>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</si>
  <si>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</si>
  <si>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</si>
  <si>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</si>
  <si>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</si>
  <si>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</si>
  <si>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</si>
  <si>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</si>
  <si>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</si>
  <si>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</si>
  <si>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</si>
  <si>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</si>
  <si>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</si>
  <si>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Craig</t>
  </si>
  <si>
    <t>WHU</t>
  </si>
  <si>
    <t>Lukasz</t>
  </si>
  <si>
    <t>Fabianski</t>
  </si>
  <si>
    <t>Michail</t>
  </si>
  <si>
    <t>Dawson</t>
  </si>
  <si>
    <t>Saïd</t>
  </si>
  <si>
    <t>Benrahma</t>
  </si>
  <si>
    <t>Declan</t>
  </si>
  <si>
    <t>Rice</t>
  </si>
  <si>
    <t>Tomas</t>
  </si>
  <si>
    <t>Soucek</t>
  </si>
  <si>
    <t>Pablo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</si>
  <si>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</si>
  <si>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</si>
  <si>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</si>
  <si>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</si>
  <si>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</si>
  <si>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</si>
  <si>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</si>
  <si>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</si>
  <si>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Saïss</t>
  </si>
  <si>
    <t>Marçal</t>
  </si>
  <si>
    <t>Rúben Diogo</t>
  </si>
  <si>
    <t>da Silva Neves</t>
  </si>
  <si>
    <t>Neves</t>
  </si>
  <si>
    <t>Kilman</t>
  </si>
  <si>
    <t>Rayan</t>
  </si>
  <si>
    <t>Ait Nouri</t>
  </si>
  <si>
    <t>José</t>
  </si>
  <si>
    <t>Malheiro de Sá</t>
  </si>
  <si>
    <t>Sá</t>
  </si>
  <si>
    <t>Hee-Chan</t>
  </si>
  <si>
    <t>Hwang</t>
  </si>
  <si>
    <t>Total Points</t>
  </si>
  <si>
    <t>Total Cost</t>
  </si>
  <si>
    <t>DPPG</t>
  </si>
  <si>
    <t>Transfers</t>
  </si>
  <si>
    <t>Free</t>
  </si>
  <si>
    <t>FDDPG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</si>
</sst>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70E4D-9985-4B89-AA21-5B878D415255}" name="Table1" displayName="Table1" ref="A1:T74" totalsRowShown="0">
  <autoFilter ref="A1:T74" xr:uid="{D1D70E4D-9985-4B89-AA21-5B878D415255}">
    <filterColumn colId="19">
      <filters>
        <filter val="1"/>
      </filters>
    </filterColumn>
  </autoFilter>
  <sortState xmlns:xlrd2="http://schemas.microsoft.com/office/spreadsheetml/2017/richdata2" ref="A4:T73">
    <sortCondition descending="1" ref="R1:R74"/>
  </sortState>
  <tableColumns count="20">
    <tableColumn id="1" xr3:uid="{997371DF-EB01-409B-BF2A-61509132F9B1}" name="First Name"/>
    <tableColumn id="2" xr3:uid="{CEA143C0-08B1-4FAB-BD94-ACEB0A0B19EF}" name="Surname"/>
    <tableColumn id="3" xr3:uid="{9FDEDBBE-F7CE-48DC-8E01-AC9F5944FF4A}" name="Web Name"/>
    <tableColumn id="4" xr3:uid="{97118DD8-BAC6-4BBE-83DD-0BC6D8B2BBD1}" name="Position"/>
    <tableColumn id="5" xr3:uid="{F262169D-CCA5-46BC-8A63-94DDD1049D5B}" name="GKP"/>
    <tableColumn id="6" xr3:uid="{FE93F147-106B-414A-B452-607CEF02393E}" name="DEF"/>
    <tableColumn id="7" xr3:uid="{B4BA2E6F-A860-459E-9699-4DDCCC87009A}" name="MID"/>
    <tableColumn id="8" xr3:uid="{C1C86144-6B3E-4DF9-B963-2D3F3B772FCF}" name="FWD"/>
    <tableColumn id="9" xr3:uid="{76905275-E7AE-401C-BF1C-E12CE0AAB3A6}" name="Team"/>
    <tableColumn id="20" xr3:uid="{72308213-7975-416A-BE18-9A365776EA0B}" name="WOL" dataDxfId="0">
      <calculatedColumnFormula>IF(Table1[[#This Row],[Team]]="WOL",1,0)</calculatedColumnFormula>
    </tableColumn>
    <tableColumn id="17" xr3:uid="{FF0F1BE2-5192-4257-8469-4EEAA88BFB73}" name="ARS" dataDxfId="3">
      <calculatedColumnFormula>IF(Table1[[#This Row],[Team]]="ARS",1,0)</calculatedColumnFormula>
    </tableColumn>
    <tableColumn id="18" xr3:uid="{23F6040F-D8AD-4D82-AFE2-00FCE454ACCB}" name="TOT" dataDxfId="2">
      <calculatedColumnFormula>IF(Table1[[#This Row],[Team]]="TOT",1,0)</calculatedColumnFormula>
    </tableColumn>
    <tableColumn id="19" xr3:uid="{4F0CF934-B0ED-44D2-AC20-4F7394952957}" name="WHU" dataDxfId="1">
      <calculatedColumnFormula>IF(Table1[[#This Row],[Team]]="WHU",1,0)</calculatedColumnFormula>
    </tableColumn>
    <tableColumn id="10" xr3:uid="{43CB3A33-632B-4C20-BBA7-616F4ABCC19F}" name="Cost"/>
    <tableColumn id="11" xr3:uid="{5CC9EC59-3ACC-469B-A3AB-743ACB1F545A}" name="ID"/>
    <tableColumn id="12" xr3:uid="{26CE0B17-0E98-4F90-9791-DBFEB68D2085}" name="ARIMA"/>
    <tableColumn id="13" xr3:uid="{9C04E922-334F-4C06-B162-665465CC652E}" name="LSTM"/>
    <tableColumn id="14" xr3:uid="{FA5F15A6-B672-4D34-A8C5-9DE7D3D2F121}" name="PPG"/>
    <tableColumn id="15" xr3:uid="{8895E938-D6A1-4BFD-94A2-CCB95CF052F6}" name="PREV"/>
    <tableColumn id="16" xr3:uid="{6E1AB970-60FD-4526-A238-EAE826101719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workbookViewId="0">
      <selection activeCell="C18" sqref="C18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20" max="20" width="10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162</v>
      </c>
      <c r="K1" t="s">
        <v>16</v>
      </c>
      <c r="L1" t="s">
        <v>133</v>
      </c>
      <c r="M1" t="s">
        <v>146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4" hidden="1" x14ac:dyDescent="0.3">
      <c r="A2" t="s">
        <v>172</v>
      </c>
      <c r="B2" t="s">
        <v>173</v>
      </c>
      <c r="C2" t="s">
        <v>173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162</v>
      </c>
      <c r="J2">
        <f>IF(Table1[[#This Row],[Team]]="WOL",1,0)</f>
        <v>1</v>
      </c>
      <c r="K2">
        <f>IF(Table1[[#This Row],[Team]]="ARS",1,0)</f>
        <v>0</v>
      </c>
      <c r="L2">
        <f>IF(Table1[[#This Row],[Team]]="TOT",1,0)</f>
        <v>0</v>
      </c>
      <c r="M2">
        <f>IF(Table1[[#This Row],[Team]]="WHU",1,0)</f>
        <v>0</v>
      </c>
      <c r="N2">
        <v>4.4000000000000004</v>
      </c>
      <c r="O2">
        <v>492</v>
      </c>
      <c r="P2">
        <v>2.5</v>
      </c>
      <c r="Q2">
        <v>4.2850556556158699</v>
      </c>
      <c r="R2">
        <v>2.8536497314759099</v>
      </c>
      <c r="S2">
        <v>0</v>
      </c>
      <c r="T2">
        <v>0</v>
      </c>
      <c r="V2" s="1" t="s">
        <v>179</v>
      </c>
      <c r="W2">
        <f>SUMPRODUCT(Table1[Selected],Table1[PPG])</f>
        <v>69.23793440847551</v>
      </c>
    </row>
    <row r="3" spans="1:24" hidden="1" x14ac:dyDescent="0.3">
      <c r="A3" t="s">
        <v>120</v>
      </c>
      <c r="B3" t="s">
        <v>121</v>
      </c>
      <c r="C3" t="s">
        <v>121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115</v>
      </c>
      <c r="J3">
        <f>IF(Table1[[#This Row],[Team]]="WOL",1,0)</f>
        <v>0</v>
      </c>
      <c r="K3">
        <f>IF(Table1[[#This Row],[Team]]="ARS",1,0)</f>
        <v>0</v>
      </c>
      <c r="L3">
        <f>IF(Table1[[#This Row],[Team]]="TOT",1,0)</f>
        <v>0</v>
      </c>
      <c r="M3">
        <f>IF(Table1[[#This Row],[Team]]="WHU",1,0)</f>
        <v>0</v>
      </c>
      <c r="N3">
        <v>8.5</v>
      </c>
      <c r="O3">
        <v>378</v>
      </c>
      <c r="P3">
        <v>0</v>
      </c>
      <c r="Q3">
        <v>0</v>
      </c>
      <c r="R3">
        <v>0</v>
      </c>
      <c r="S3">
        <v>1</v>
      </c>
      <c r="T3">
        <v>0</v>
      </c>
      <c r="V3" s="1"/>
    </row>
    <row r="4" spans="1:24" x14ac:dyDescent="0.3">
      <c r="A4" t="s">
        <v>157</v>
      </c>
      <c r="B4" t="s">
        <v>158</v>
      </c>
      <c r="C4" s="2" t="s">
        <v>158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146</v>
      </c>
      <c r="J4">
        <f>IF(Table1[[#This Row],[Team]]="WOL",1,0)</f>
        <v>0</v>
      </c>
      <c r="K4">
        <f>IF(Table1[[#This Row],[Team]]="ARS",1,0)</f>
        <v>0</v>
      </c>
      <c r="L4">
        <f>IF(Table1[[#This Row],[Team]]="TOT",1,0)</f>
        <v>0</v>
      </c>
      <c r="M4">
        <f>IF(Table1[[#This Row],[Team]]="WHU",1,0)</f>
        <v>1</v>
      </c>
      <c r="N4">
        <v>6</v>
      </c>
      <c r="O4">
        <v>463</v>
      </c>
      <c r="P4">
        <v>10.277777780050799</v>
      </c>
      <c r="Q4">
        <v>4.8747922758329398</v>
      </c>
      <c r="R4">
        <v>8.4511174996981993</v>
      </c>
      <c r="S4">
        <v>0</v>
      </c>
      <c r="T4">
        <v>1</v>
      </c>
      <c r="V4" s="1" t="s">
        <v>180</v>
      </c>
      <c r="W4">
        <f>SUMPRODUCT(Table1[Selected],Table1[Cost])</f>
        <v>90.9</v>
      </c>
      <c r="X4">
        <f>96.9+0.8</f>
        <v>97.7</v>
      </c>
    </row>
    <row r="5" spans="1:24" hidden="1" x14ac:dyDescent="0.3">
      <c r="A5" t="s">
        <v>88</v>
      </c>
      <c r="B5" t="s">
        <v>86</v>
      </c>
      <c r="C5" t="s">
        <v>86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98</v>
      </c>
      <c r="J5">
        <f>IF(Table1[[#This Row],[Team]]="WOL",1,0)</f>
        <v>0</v>
      </c>
      <c r="K5">
        <f>IF(Table1[[#This Row],[Team]]="ARS",1,0)</f>
        <v>0</v>
      </c>
      <c r="L5">
        <f>IF(Table1[[#This Row],[Team]]="TOT",1,0)</f>
        <v>0</v>
      </c>
      <c r="M5">
        <f>IF(Table1[[#This Row],[Team]]="WHU",1,0)</f>
        <v>0</v>
      </c>
      <c r="N5">
        <v>6.5</v>
      </c>
      <c r="O5">
        <v>218</v>
      </c>
      <c r="P5">
        <v>1.9652116481534601</v>
      </c>
      <c r="Q5">
        <v>4.3045596048972303</v>
      </c>
      <c r="R5">
        <v>2.4330348236353099</v>
      </c>
      <c r="S5">
        <v>0</v>
      </c>
      <c r="T5">
        <v>0</v>
      </c>
      <c r="V5" s="1"/>
    </row>
    <row r="6" spans="1:24" hidden="1" x14ac:dyDescent="0.3">
      <c r="A6" t="s">
        <v>30</v>
      </c>
      <c r="B6" t="s">
        <v>31</v>
      </c>
      <c r="C6" t="s">
        <v>31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16</v>
      </c>
      <c r="J6">
        <f>IF(Table1[[#This Row],[Team]]="WOL",1,0)</f>
        <v>0</v>
      </c>
      <c r="K6">
        <f>IF(Table1[[#This Row],[Team]]="ARS",1,0)</f>
        <v>1</v>
      </c>
      <c r="L6">
        <f>IF(Table1[[#This Row],[Team]]="TOT",1,0)</f>
        <v>0</v>
      </c>
      <c r="M6">
        <f>IF(Table1[[#This Row],[Team]]="WHU",1,0)</f>
        <v>0</v>
      </c>
      <c r="N6">
        <v>5.5</v>
      </c>
      <c r="O6">
        <v>17</v>
      </c>
      <c r="P6">
        <v>3.4444444440442998</v>
      </c>
      <c r="Q6">
        <v>4.8191603035970401</v>
      </c>
      <c r="R6">
        <v>4.1221130185706603</v>
      </c>
      <c r="S6">
        <v>1</v>
      </c>
      <c r="T6">
        <v>0</v>
      </c>
      <c r="V6" s="1" t="s">
        <v>4</v>
      </c>
      <c r="W6">
        <f>SUMPRODUCT(Table1[Selected],Table1[GKP])</f>
        <v>2</v>
      </c>
      <c r="X6" s="1">
        <v>2</v>
      </c>
    </row>
    <row r="7" spans="1:24" hidden="1" x14ac:dyDescent="0.3">
      <c r="A7" t="s">
        <v>35</v>
      </c>
      <c r="B7" t="s">
        <v>43</v>
      </c>
      <c r="C7" t="s">
        <v>44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34</v>
      </c>
      <c r="J7">
        <f>IF(Table1[[#This Row],[Team]]="WOL",1,0)</f>
        <v>0</v>
      </c>
      <c r="K7">
        <f>IF(Table1[[#This Row],[Team]]="ARS",1,0)</f>
        <v>0</v>
      </c>
      <c r="L7">
        <f>IF(Table1[[#This Row],[Team]]="TOT",1,0)</f>
        <v>0</v>
      </c>
      <c r="M7">
        <f>IF(Table1[[#This Row],[Team]]="WHU",1,0)</f>
        <v>0</v>
      </c>
      <c r="N7">
        <v>6.2</v>
      </c>
      <c r="O7">
        <v>34</v>
      </c>
      <c r="P7">
        <v>2.5250527597688901</v>
      </c>
      <c r="Q7">
        <v>5.4494976871353504</v>
      </c>
      <c r="R7">
        <v>3.14328592742471</v>
      </c>
      <c r="S7">
        <v>0</v>
      </c>
      <c r="T7">
        <v>0</v>
      </c>
      <c r="V7" s="1" t="s">
        <v>5</v>
      </c>
      <c r="W7">
        <f>SUMPRODUCT(Table1[Selected],Table1[DEF])</f>
        <v>5</v>
      </c>
      <c r="X7" s="1">
        <v>5</v>
      </c>
    </row>
    <row r="8" spans="1:24" hidden="1" x14ac:dyDescent="0.3">
      <c r="A8" t="s">
        <v>68</v>
      </c>
      <c r="B8" t="s">
        <v>69</v>
      </c>
      <c r="C8" t="s">
        <v>69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60</v>
      </c>
      <c r="J8">
        <f>IF(Table1[[#This Row],[Team]]="WOL",1,0)</f>
        <v>0</v>
      </c>
      <c r="K8">
        <f>IF(Table1[[#This Row],[Team]]="ARS",1,0)</f>
        <v>0</v>
      </c>
      <c r="L8">
        <f>IF(Table1[[#This Row],[Team]]="TOT",1,0)</f>
        <v>0</v>
      </c>
      <c r="M8">
        <f>IF(Table1[[#This Row],[Team]]="WHU",1,0)</f>
        <v>0</v>
      </c>
      <c r="N8">
        <v>5.5</v>
      </c>
      <c r="O8">
        <v>58</v>
      </c>
      <c r="P8">
        <v>2.6837767753030799</v>
      </c>
      <c r="Q8">
        <v>4.8377293801718304</v>
      </c>
      <c r="R8">
        <v>1.80293253248508</v>
      </c>
      <c r="S8">
        <v>0</v>
      </c>
      <c r="T8">
        <v>0</v>
      </c>
      <c r="V8" s="1" t="s">
        <v>6</v>
      </c>
      <c r="W8">
        <f>SUMPRODUCT(Table1[Selected],Table1[MID])</f>
        <v>5</v>
      </c>
      <c r="X8" s="1">
        <v>5</v>
      </c>
    </row>
    <row r="9" spans="1:24" hidden="1" x14ac:dyDescent="0.3">
      <c r="A9" t="s">
        <v>45</v>
      </c>
      <c r="B9" t="s">
        <v>46</v>
      </c>
      <c r="C9" t="s">
        <v>46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34</v>
      </c>
      <c r="J9">
        <f>IF(Table1[[#This Row],[Team]]="WOL",1,0)</f>
        <v>0</v>
      </c>
      <c r="K9">
        <f>IF(Table1[[#This Row],[Team]]="ARS",1,0)</f>
        <v>0</v>
      </c>
      <c r="L9">
        <f>IF(Table1[[#This Row],[Team]]="TOT",1,0)</f>
        <v>0</v>
      </c>
      <c r="M9">
        <f>IF(Table1[[#This Row],[Team]]="WHU",1,0)</f>
        <v>0</v>
      </c>
      <c r="N9">
        <v>5.2</v>
      </c>
      <c r="O9">
        <v>35</v>
      </c>
      <c r="P9">
        <v>-1.2868275533584299</v>
      </c>
      <c r="Q9">
        <v>5.0381412091466702</v>
      </c>
      <c r="R9">
        <v>1.6726596507694</v>
      </c>
      <c r="S9">
        <v>0</v>
      </c>
      <c r="T9">
        <v>0</v>
      </c>
      <c r="V9" s="1" t="s">
        <v>7</v>
      </c>
      <c r="W9">
        <f>SUMPRODUCT(Table1[Selected],Table1[FWD])</f>
        <v>3</v>
      </c>
      <c r="X9" s="1">
        <v>3</v>
      </c>
    </row>
    <row r="10" spans="1:24" x14ac:dyDescent="0.3">
      <c r="A10" t="s">
        <v>32</v>
      </c>
      <c r="B10" t="s">
        <v>33</v>
      </c>
      <c r="C10" s="2" t="s">
        <v>33</v>
      </c>
      <c r="D10" t="s">
        <v>4</v>
      </c>
      <c r="E10">
        <v>1</v>
      </c>
      <c r="F10">
        <v>0</v>
      </c>
      <c r="G10">
        <v>0</v>
      </c>
      <c r="H10">
        <v>0</v>
      </c>
      <c r="I10" t="s">
        <v>16</v>
      </c>
      <c r="J10">
        <f>IF(Table1[[#This Row],[Team]]="WOL",1,0)</f>
        <v>0</v>
      </c>
      <c r="K10">
        <f>IF(Table1[[#This Row],[Team]]="ARS",1,0)</f>
        <v>1</v>
      </c>
      <c r="L10">
        <f>IF(Table1[[#This Row],[Team]]="TOT",1,0)</f>
        <v>0</v>
      </c>
      <c r="M10">
        <f>IF(Table1[[#This Row],[Team]]="WHU",1,0)</f>
        <v>0</v>
      </c>
      <c r="N10">
        <v>5.0999999999999996</v>
      </c>
      <c r="O10">
        <v>18</v>
      </c>
      <c r="P10">
        <v>7.4218453676918701</v>
      </c>
      <c r="Q10">
        <v>6.1052296348666504</v>
      </c>
      <c r="R10">
        <v>6.5197696357899799</v>
      </c>
      <c r="S10">
        <v>1</v>
      </c>
      <c r="T10">
        <v>1</v>
      </c>
      <c r="V10" s="1"/>
    </row>
    <row r="11" spans="1:24" x14ac:dyDescent="0.3">
      <c r="A11" t="s">
        <v>151</v>
      </c>
      <c r="B11" t="s">
        <v>152</v>
      </c>
      <c r="C11" s="2" t="s">
        <v>152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146</v>
      </c>
      <c r="J11">
        <f>IF(Table1[[#This Row],[Team]]="WOL",1,0)</f>
        <v>0</v>
      </c>
      <c r="K11">
        <f>IF(Table1[[#This Row],[Team]]="ARS",1,0)</f>
        <v>0</v>
      </c>
      <c r="L11">
        <f>IF(Table1[[#This Row],[Team]]="TOT",1,0)</f>
        <v>0</v>
      </c>
      <c r="M11">
        <f>IF(Table1[[#This Row],[Team]]="WHU",1,0)</f>
        <v>1</v>
      </c>
      <c r="N11">
        <v>5.9</v>
      </c>
      <c r="O11">
        <v>460</v>
      </c>
      <c r="P11">
        <v>5.9527646581339004</v>
      </c>
      <c r="Q11">
        <v>4.7586729614892302</v>
      </c>
      <c r="R11">
        <v>5.7946614945154904</v>
      </c>
      <c r="S11">
        <v>0</v>
      </c>
      <c r="T11">
        <v>1</v>
      </c>
      <c r="V11" s="1" t="s">
        <v>4</v>
      </c>
      <c r="W11" cm="1">
        <f t="array" ref="W11">((SUMPRODUCT(Table1[PREV],Table1[PPG],Table1[Selected],Table1[GKP])-SUMPRODUCT(Table1[PREV],Table1[PPG],Table1[GKP]))+SUMPRODUCT(-- (Table1[PREV] = 0), Table1[Selected],Table1[GKP],Table1[PPG]))</f>
        <v>0.44347212944334924</v>
      </c>
    </row>
    <row r="12" spans="1:24" hidden="1" x14ac:dyDescent="0.3">
      <c r="A12" t="s">
        <v>106</v>
      </c>
      <c r="B12" t="s">
        <v>107</v>
      </c>
      <c r="C12" t="s">
        <v>107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105</v>
      </c>
      <c r="J12">
        <f>IF(Table1[[#This Row],[Team]]="WOL",1,0)</f>
        <v>0</v>
      </c>
      <c r="K12">
        <f>IF(Table1[[#This Row],[Team]]="ARS",1,0)</f>
        <v>0</v>
      </c>
      <c r="L12">
        <f>IF(Table1[[#This Row],[Team]]="TOT",1,0)</f>
        <v>0</v>
      </c>
      <c r="M12">
        <f>IF(Table1[[#This Row],[Team]]="WHU",1,0)</f>
        <v>0</v>
      </c>
      <c r="N12">
        <v>4.9000000000000004</v>
      </c>
      <c r="O12">
        <v>234</v>
      </c>
      <c r="P12">
        <v>3.6414481008932298</v>
      </c>
      <c r="Q12">
        <v>4.8157780043519498</v>
      </c>
      <c r="R12">
        <v>3.09985995159338</v>
      </c>
      <c r="S12">
        <v>0</v>
      </c>
      <c r="T12">
        <v>0</v>
      </c>
      <c r="V12" s="1" t="s">
        <v>5</v>
      </c>
      <c r="W12" cm="1">
        <f t="array" ref="W12">((SUMPRODUCT(Table1[PREV],Table1[PPG],Table1[Selected],Table1[DEF])-SUMPRODUCT(Table1[PREV],Table1[PPG],Table1[DEF]))+SUMPRODUCT(-- (Table1[PREV] = 0), Table1[Selected],Table1[DEF],Table1[PPG]))</f>
        <v>11.37562275125909</v>
      </c>
    </row>
    <row r="13" spans="1:24" hidden="1" x14ac:dyDescent="0.3">
      <c r="A13" t="s">
        <v>145</v>
      </c>
      <c r="B13" t="s">
        <v>150</v>
      </c>
      <c r="C13" t="s">
        <v>150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146</v>
      </c>
      <c r="J13">
        <f>IF(Table1[[#This Row],[Team]]="WOL",1,0)</f>
        <v>0</v>
      </c>
      <c r="K13">
        <f>IF(Table1[[#This Row],[Team]]="ARS",1,0)</f>
        <v>0</v>
      </c>
      <c r="L13">
        <f>IF(Table1[[#This Row],[Team]]="TOT",1,0)</f>
        <v>0</v>
      </c>
      <c r="M13">
        <f>IF(Table1[[#This Row],[Team]]="WHU",1,0)</f>
        <v>1</v>
      </c>
      <c r="N13">
        <v>4.9000000000000004</v>
      </c>
      <c r="O13">
        <v>456</v>
      </c>
      <c r="P13">
        <v>1.8144036736931799</v>
      </c>
      <c r="Q13">
        <v>3.6880721852817002</v>
      </c>
      <c r="R13">
        <v>2.80669239587088</v>
      </c>
      <c r="S13">
        <v>0</v>
      </c>
      <c r="T13">
        <v>0</v>
      </c>
      <c r="V13" s="1" t="s">
        <v>6</v>
      </c>
      <c r="W13" cm="1">
        <f t="array" ref="W13">((SUMPRODUCT(Table1[PREV],Table1[PPG],Table1[Selected],Table1[MID])-SUMPRODUCT(Table1[PREV],Table1[PPG],Table1[MID]))+SUMPRODUCT(-- (Table1[PREV] = 0), Table1[Selected],Table1[MID],Table1[PPG]))</f>
        <v>17.324266445676201</v>
      </c>
    </row>
    <row r="14" spans="1:24" x14ac:dyDescent="0.3">
      <c r="A14" t="s">
        <v>95</v>
      </c>
      <c r="B14" t="s">
        <v>134</v>
      </c>
      <c r="C14" s="2" t="s">
        <v>134</v>
      </c>
      <c r="D14" t="s">
        <v>7</v>
      </c>
      <c r="E14">
        <v>0</v>
      </c>
      <c r="F14">
        <v>0</v>
      </c>
      <c r="G14">
        <v>0</v>
      </c>
      <c r="H14">
        <v>1</v>
      </c>
      <c r="I14" t="s">
        <v>133</v>
      </c>
      <c r="J14">
        <f>IF(Table1[[#This Row],[Team]]="WOL",1,0)</f>
        <v>0</v>
      </c>
      <c r="K14">
        <f>IF(Table1[[#This Row],[Team]]="ARS",1,0)</f>
        <v>0</v>
      </c>
      <c r="L14">
        <f>IF(Table1[[#This Row],[Team]]="TOT",1,0)</f>
        <v>1</v>
      </c>
      <c r="M14">
        <f>IF(Table1[[#This Row],[Team]]="WHU",1,0)</f>
        <v>0</v>
      </c>
      <c r="N14">
        <v>12.4</v>
      </c>
      <c r="O14">
        <v>405</v>
      </c>
      <c r="P14">
        <v>4.98521707093769</v>
      </c>
      <c r="Q14">
        <v>6.2108738819866902</v>
      </c>
      <c r="R14">
        <v>5.6601926341840203</v>
      </c>
      <c r="S14">
        <v>0</v>
      </c>
      <c r="T14">
        <v>1</v>
      </c>
      <c r="V14" s="1" t="s">
        <v>7</v>
      </c>
      <c r="W14" cm="1">
        <f t="array" ref="W14">((SUMPRODUCT(Table1[PREV],Table1[PPG],Table1[Selected],Table1[FWD])-SUMPRODUCT(Table1[PREV],Table1[PPG],Table1[FWD]))+SUMPRODUCT(-- (Table1[PREV] = 0), Table1[Selected],Table1[FWD],Table1[PPG]))</f>
        <v>11.98706582186203</v>
      </c>
    </row>
    <row r="15" spans="1:24" hidden="1" x14ac:dyDescent="0.3">
      <c r="A15" t="s">
        <v>54</v>
      </c>
      <c r="B15" t="s">
        <v>55</v>
      </c>
      <c r="C15" t="s">
        <v>55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34</v>
      </c>
      <c r="J15">
        <f>IF(Table1[[#This Row],[Team]]="WOL",1,0)</f>
        <v>0</v>
      </c>
      <c r="K15">
        <f>IF(Table1[[#This Row],[Team]]="ARS",1,0)</f>
        <v>0</v>
      </c>
      <c r="L15">
        <f>IF(Table1[[#This Row],[Team]]="TOT",1,0)</f>
        <v>0</v>
      </c>
      <c r="M15">
        <f>IF(Table1[[#This Row],[Team]]="WHU",1,0)</f>
        <v>0</v>
      </c>
      <c r="N15">
        <v>5.0999999999999996</v>
      </c>
      <c r="O15">
        <v>40</v>
      </c>
      <c r="P15">
        <v>2.6944444396387599</v>
      </c>
      <c r="Q15">
        <v>4.64019123925637</v>
      </c>
      <c r="R15">
        <f>2.86188637371016*0.25</f>
        <v>0.71547159342753996</v>
      </c>
      <c r="S15">
        <v>0</v>
      </c>
      <c r="T15">
        <v>0</v>
      </c>
      <c r="V15" s="1"/>
    </row>
    <row r="16" spans="1:24" hidden="1" x14ac:dyDescent="0.3">
      <c r="A16" t="s">
        <v>50</v>
      </c>
      <c r="B16" t="s">
        <v>51</v>
      </c>
      <c r="C16" t="s">
        <v>50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34</v>
      </c>
      <c r="J16">
        <f>IF(Table1[[#This Row],[Team]]="WOL",1,0)</f>
        <v>0</v>
      </c>
      <c r="K16">
        <f>IF(Table1[[#This Row],[Team]]="ARS",1,0)</f>
        <v>0</v>
      </c>
      <c r="L16">
        <f>IF(Table1[[#This Row],[Team]]="TOT",1,0)</f>
        <v>0</v>
      </c>
      <c r="M16">
        <f>IF(Table1[[#This Row],[Team]]="WHU",1,0)</f>
        <v>0</v>
      </c>
      <c r="N16">
        <v>4.4000000000000004</v>
      </c>
      <c r="O16">
        <v>37</v>
      </c>
      <c r="P16">
        <v>1.99947227822729</v>
      </c>
      <c r="Q16">
        <v>3.7582022553462799</v>
      </c>
      <c r="R16">
        <v>2.25564359310754</v>
      </c>
      <c r="S16">
        <v>0</v>
      </c>
      <c r="T16">
        <v>0</v>
      </c>
      <c r="V16" s="1" t="s">
        <v>181</v>
      </c>
      <c r="W16">
        <f>SUM(W11:W14)</f>
        <v>41.13042714824067</v>
      </c>
    </row>
    <row r="17" spans="1:24" hidden="1" x14ac:dyDescent="0.3">
      <c r="A17" t="s">
        <v>147</v>
      </c>
      <c r="B17" t="s">
        <v>148</v>
      </c>
      <c r="C17" t="s">
        <v>148</v>
      </c>
      <c r="D17" t="s">
        <v>4</v>
      </c>
      <c r="E17">
        <v>1</v>
      </c>
      <c r="F17">
        <v>0</v>
      </c>
      <c r="G17">
        <v>0</v>
      </c>
      <c r="H17">
        <v>0</v>
      </c>
      <c r="I17" t="s">
        <v>146</v>
      </c>
      <c r="J17">
        <f>IF(Table1[[#This Row],[Team]]="WOL",1,0)</f>
        <v>0</v>
      </c>
      <c r="K17">
        <f>IF(Table1[[#This Row],[Team]]="ARS",1,0)</f>
        <v>0</v>
      </c>
      <c r="L17">
        <f>IF(Table1[[#This Row],[Team]]="TOT",1,0)</f>
        <v>0</v>
      </c>
      <c r="M17">
        <f>IF(Table1[[#This Row],[Team]]="WHU",1,0)</f>
        <v>1</v>
      </c>
      <c r="N17">
        <v>5</v>
      </c>
      <c r="O17">
        <v>453</v>
      </c>
      <c r="P17">
        <v>3.1388888817679801</v>
      </c>
      <c r="Q17">
        <v>4.9562642620916897</v>
      </c>
      <c r="R17">
        <v>4.19336500901069</v>
      </c>
      <c r="S17">
        <v>0</v>
      </c>
      <c r="T17">
        <v>0</v>
      </c>
      <c r="V17" s="1" t="s">
        <v>182</v>
      </c>
      <c r="W17" cm="1">
        <f t="array" ref="W17">SUMPRODUCT(Table1[Selected], -- (Table1[PREV] = 0))</f>
        <v>11</v>
      </c>
    </row>
    <row r="18" spans="1:24" x14ac:dyDescent="0.3">
      <c r="A18" t="s">
        <v>174</v>
      </c>
      <c r="B18" t="s">
        <v>175</v>
      </c>
      <c r="C18" s="2" t="s">
        <v>176</v>
      </c>
      <c r="D18" t="s">
        <v>4</v>
      </c>
      <c r="E18">
        <v>1</v>
      </c>
      <c r="F18">
        <v>0</v>
      </c>
      <c r="G18">
        <v>0</v>
      </c>
      <c r="H18">
        <v>0</v>
      </c>
      <c r="I18" t="s">
        <v>162</v>
      </c>
      <c r="J18">
        <f>IF(Table1[[#This Row],[Team]]="WOL",1,0)</f>
        <v>1</v>
      </c>
      <c r="K18">
        <f>IF(Table1[[#This Row],[Team]]="ARS",1,0)</f>
        <v>0</v>
      </c>
      <c r="L18">
        <f>IF(Table1[[#This Row],[Team]]="TOT",1,0)</f>
        <v>0</v>
      </c>
      <c r="M18">
        <f>IF(Table1[[#This Row],[Team]]="WHU",1,0)</f>
        <v>0</v>
      </c>
      <c r="N18">
        <v>5.3</v>
      </c>
      <c r="O18">
        <v>493</v>
      </c>
      <c r="P18">
        <v>4.65876094814152</v>
      </c>
      <c r="Q18">
        <v>7.0244570383559601</v>
      </c>
      <c r="R18">
        <v>4.95601152991674</v>
      </c>
      <c r="S18">
        <v>0</v>
      </c>
      <c r="T18">
        <v>1</v>
      </c>
      <c r="V18" s="1" t="s">
        <v>183</v>
      </c>
      <c r="W18">
        <v>1</v>
      </c>
    </row>
    <row r="19" spans="1:24" x14ac:dyDescent="0.3">
      <c r="A19" t="s">
        <v>28</v>
      </c>
      <c r="B19" t="s">
        <v>29</v>
      </c>
      <c r="C19" s="2" t="s">
        <v>29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16</v>
      </c>
      <c r="J19">
        <f>IF(Table1[[#This Row],[Team]]="WOL",1,0)</f>
        <v>0</v>
      </c>
      <c r="K19">
        <f>IF(Table1[[#This Row],[Team]]="ARS",1,0)</f>
        <v>1</v>
      </c>
      <c r="L19">
        <f>IF(Table1[[#This Row],[Team]]="TOT",1,0)</f>
        <v>0</v>
      </c>
      <c r="M19">
        <f>IF(Table1[[#This Row],[Team]]="WHU",1,0)</f>
        <v>0</v>
      </c>
      <c r="N19">
        <v>4.5</v>
      </c>
      <c r="O19">
        <v>14</v>
      </c>
      <c r="P19">
        <v>4.2777777821413299</v>
      </c>
      <c r="Q19">
        <v>5.1399607493550103</v>
      </c>
      <c r="R19">
        <v>4.6528112483511102</v>
      </c>
      <c r="S19">
        <v>0</v>
      </c>
      <c r="T19">
        <v>1</v>
      </c>
      <c r="V19" s="1"/>
    </row>
    <row r="20" spans="1:24" hidden="1" x14ac:dyDescent="0.3">
      <c r="A20" t="s">
        <v>85</v>
      </c>
      <c r="B20" t="s">
        <v>113</v>
      </c>
      <c r="C20" t="s">
        <v>113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105</v>
      </c>
      <c r="J20">
        <f>IF(Table1[[#This Row],[Team]]="WOL",1,0)</f>
        <v>0</v>
      </c>
      <c r="K20">
        <f>IF(Table1[[#This Row],[Team]]="ARS",1,0)</f>
        <v>0</v>
      </c>
      <c r="L20">
        <f>IF(Table1[[#This Row],[Team]]="TOT",1,0)</f>
        <v>0</v>
      </c>
      <c r="M20">
        <f>IF(Table1[[#This Row],[Team]]="WHU",1,0)</f>
        <v>0</v>
      </c>
      <c r="N20">
        <v>5.5</v>
      </c>
      <c r="O20">
        <v>242</v>
      </c>
      <c r="P20">
        <v>3.1356180837903098</v>
      </c>
      <c r="Q20">
        <v>4.2621823245081298</v>
      </c>
      <c r="R20">
        <v>2.7169567246805699</v>
      </c>
      <c r="S20">
        <v>0</v>
      </c>
      <c r="T20">
        <v>0</v>
      </c>
      <c r="V20" s="1" t="s">
        <v>184</v>
      </c>
      <c r="W20">
        <f>W16-(W17-W18)*4</f>
        <v>1.1304271482406705</v>
      </c>
    </row>
    <row r="21" spans="1:24" hidden="1" x14ac:dyDescent="0.3">
      <c r="A21" t="s">
        <v>70</v>
      </c>
      <c r="B21" t="s">
        <v>71</v>
      </c>
      <c r="C21" t="s">
        <v>71</v>
      </c>
      <c r="D21" t="s">
        <v>5</v>
      </c>
      <c r="E21">
        <v>0</v>
      </c>
      <c r="F21">
        <v>1</v>
      </c>
      <c r="G21">
        <v>0</v>
      </c>
      <c r="H21">
        <v>0</v>
      </c>
      <c r="I21" t="s">
        <v>60</v>
      </c>
      <c r="J21">
        <f>IF(Table1[[#This Row],[Team]]="WOL",1,0)</f>
        <v>0</v>
      </c>
      <c r="K21">
        <f>IF(Table1[[#This Row],[Team]]="ARS",1,0)</f>
        <v>0</v>
      </c>
      <c r="L21">
        <f>IF(Table1[[#This Row],[Team]]="TOT",1,0)</f>
        <v>0</v>
      </c>
      <c r="M21">
        <f>IF(Table1[[#This Row],[Team]]="WHU",1,0)</f>
        <v>0</v>
      </c>
      <c r="N21">
        <v>4.5</v>
      </c>
      <c r="O21">
        <v>59</v>
      </c>
      <c r="P21">
        <v>3.9458951018335102</v>
      </c>
      <c r="Q21">
        <v>4.7224999237293597</v>
      </c>
      <c r="R21">
        <v>1.7599886388948001</v>
      </c>
      <c r="S21">
        <v>0</v>
      </c>
      <c r="T21">
        <v>0</v>
      </c>
    </row>
    <row r="22" spans="1:24" x14ac:dyDescent="0.3">
      <c r="A22" t="s">
        <v>124</v>
      </c>
      <c r="B22" t="s">
        <v>137</v>
      </c>
      <c r="C22" s="2" t="s">
        <v>137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133</v>
      </c>
      <c r="J22">
        <f>IF(Table1[[#This Row],[Team]]="WOL",1,0)</f>
        <v>0</v>
      </c>
      <c r="K22">
        <f>IF(Table1[[#This Row],[Team]]="ARS",1,0)</f>
        <v>0</v>
      </c>
      <c r="L22">
        <f>IF(Table1[[#This Row],[Team]]="TOT",1,0)</f>
        <v>1</v>
      </c>
      <c r="M22">
        <f>IF(Table1[[#This Row],[Team]]="WHU",1,0)</f>
        <v>0</v>
      </c>
      <c r="N22">
        <v>4.5999999999999996</v>
      </c>
      <c r="O22">
        <v>408</v>
      </c>
      <c r="P22">
        <v>4.6247225410932398</v>
      </c>
      <c r="Q22">
        <v>4.5875406114128898</v>
      </c>
      <c r="R22">
        <v>4.59314252128544</v>
      </c>
      <c r="S22">
        <v>1</v>
      </c>
      <c r="T22">
        <v>1</v>
      </c>
      <c r="V22" t="s">
        <v>16</v>
      </c>
      <c r="W22">
        <f>SUMPRODUCT(Table1[Selected],Table1[ARS])</f>
        <v>3</v>
      </c>
      <c r="X22">
        <v>3</v>
      </c>
    </row>
    <row r="23" spans="1:24" hidden="1" x14ac:dyDescent="0.3">
      <c r="A23" t="s">
        <v>177</v>
      </c>
      <c r="B23" t="s">
        <v>178</v>
      </c>
      <c r="C23" t="s">
        <v>178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162</v>
      </c>
      <c r="J23">
        <f>IF(Table1[[#This Row],[Team]]="WOL",1,0)</f>
        <v>1</v>
      </c>
      <c r="K23">
        <f>IF(Table1[[#This Row],[Team]]="ARS",1,0)</f>
        <v>0</v>
      </c>
      <c r="L23">
        <f>IF(Table1[[#This Row],[Team]]="TOT",1,0)</f>
        <v>0</v>
      </c>
      <c r="M23">
        <f>IF(Table1[[#This Row],[Team]]="WHU",1,0)</f>
        <v>0</v>
      </c>
      <c r="N23">
        <v>5.4</v>
      </c>
      <c r="O23">
        <v>496</v>
      </c>
      <c r="P23">
        <v>1.6884047460271101</v>
      </c>
      <c r="Q23">
        <v>5.20406924060749</v>
      </c>
      <c r="R23">
        <v>2.79712138673134</v>
      </c>
      <c r="S23">
        <v>0</v>
      </c>
      <c r="T23">
        <v>0</v>
      </c>
      <c r="V23" t="s">
        <v>133</v>
      </c>
      <c r="W23">
        <f>SUMPRODUCT(Table1[Selected],Table1[TOT])</f>
        <v>3</v>
      </c>
      <c r="X23">
        <v>3</v>
      </c>
    </row>
    <row r="24" spans="1:24" hidden="1" x14ac:dyDescent="0.3">
      <c r="A24" t="s">
        <v>56</v>
      </c>
      <c r="B24" t="s">
        <v>57</v>
      </c>
      <c r="C24" t="s">
        <v>57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34</v>
      </c>
      <c r="J24">
        <f>IF(Table1[[#This Row],[Team]]="WOL",1,0)</f>
        <v>0</v>
      </c>
      <c r="K24">
        <f>IF(Table1[[#This Row],[Team]]="ARS",1,0)</f>
        <v>0</v>
      </c>
      <c r="L24">
        <f>IF(Table1[[#This Row],[Team]]="TOT",1,0)</f>
        <v>0</v>
      </c>
      <c r="M24">
        <f>IF(Table1[[#This Row],[Team]]="WHU",1,0)</f>
        <v>0</v>
      </c>
      <c r="N24">
        <v>7.7</v>
      </c>
      <c r="O24">
        <v>41</v>
      </c>
      <c r="P24">
        <v>2.8055555600448998</v>
      </c>
      <c r="Q24">
        <v>4.0425459183964998</v>
      </c>
      <c r="R24">
        <v>2.64932135574738</v>
      </c>
      <c r="S24">
        <v>0</v>
      </c>
      <c r="T24">
        <v>0</v>
      </c>
      <c r="V24" t="s">
        <v>146</v>
      </c>
      <c r="W24">
        <f>SUMPRODUCT(Table1[Selected],Table1[WHU])</f>
        <v>3</v>
      </c>
      <c r="X24">
        <v>3</v>
      </c>
    </row>
    <row r="25" spans="1:24" hidden="1" x14ac:dyDescent="0.3">
      <c r="A25" t="s">
        <v>99</v>
      </c>
      <c r="B25" t="s">
        <v>84</v>
      </c>
      <c r="C25" t="s">
        <v>84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105</v>
      </c>
      <c r="J25">
        <f>IF(Table1[[#This Row],[Team]]="WOL",1,0)</f>
        <v>0</v>
      </c>
      <c r="K25">
        <f>IF(Table1[[#This Row],[Team]]="ARS",1,0)</f>
        <v>0</v>
      </c>
      <c r="L25">
        <f>IF(Table1[[#This Row],[Team]]="TOT",1,0)</f>
        <v>0</v>
      </c>
      <c r="M25">
        <f>IF(Table1[[#This Row],[Team]]="WHU",1,0)</f>
        <v>0</v>
      </c>
      <c r="N25">
        <v>6</v>
      </c>
      <c r="O25">
        <v>243</v>
      </c>
      <c r="P25">
        <v>2.2300300882377799</v>
      </c>
      <c r="Q25">
        <v>4.1745639702842601</v>
      </c>
      <c r="R25">
        <v>2.4049902046498102</v>
      </c>
      <c r="S25">
        <v>0</v>
      </c>
      <c r="T25">
        <v>0</v>
      </c>
      <c r="V25" t="s">
        <v>162</v>
      </c>
      <c r="W25">
        <f>SUMPRODUCT(Table1[Selected],Table1[WOL])</f>
        <v>3</v>
      </c>
      <c r="X25">
        <v>3</v>
      </c>
    </row>
    <row r="26" spans="1:24" hidden="1" x14ac:dyDescent="0.3">
      <c r="A26" t="s">
        <v>72</v>
      </c>
      <c r="B26" t="s">
        <v>73</v>
      </c>
      <c r="C26" t="s">
        <v>73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60</v>
      </c>
      <c r="J26">
        <f>IF(Table1[[#This Row],[Team]]="WOL",1,0)</f>
        <v>0</v>
      </c>
      <c r="K26">
        <f>IF(Table1[[#This Row],[Team]]="ARS",1,0)</f>
        <v>0</v>
      </c>
      <c r="L26">
        <f>IF(Table1[[#This Row],[Team]]="TOT",1,0)</f>
        <v>0</v>
      </c>
      <c r="M26">
        <f>IF(Table1[[#This Row],[Team]]="WHU",1,0)</f>
        <v>0</v>
      </c>
      <c r="N26">
        <v>4.9000000000000004</v>
      </c>
      <c r="O26">
        <v>60</v>
      </c>
      <c r="P26">
        <v>2.2600155994678599</v>
      </c>
      <c r="Q26">
        <v>5.0929267158650102</v>
      </c>
      <c r="R26">
        <v>1.8980398736709201</v>
      </c>
      <c r="S26">
        <v>0</v>
      </c>
      <c r="T26">
        <v>0</v>
      </c>
    </row>
    <row r="27" spans="1:24" hidden="1" x14ac:dyDescent="0.3">
      <c r="A27" t="s">
        <v>58</v>
      </c>
      <c r="B27" t="s">
        <v>59</v>
      </c>
      <c r="C27" t="s">
        <v>59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60</v>
      </c>
      <c r="J27">
        <f>IF(Table1[[#This Row],[Team]]="WOL",1,0)</f>
        <v>0</v>
      </c>
      <c r="K27">
        <f>IF(Table1[[#This Row],[Team]]="ARS",1,0)</f>
        <v>0</v>
      </c>
      <c r="L27">
        <f>IF(Table1[[#This Row],[Team]]="TOT",1,0)</f>
        <v>0</v>
      </c>
      <c r="M27">
        <f>IF(Table1[[#This Row],[Team]]="WHU",1,0)</f>
        <v>0</v>
      </c>
      <c r="N27">
        <v>4.5</v>
      </c>
      <c r="O27">
        <v>53</v>
      </c>
      <c r="P27">
        <v>3.9221828799432199</v>
      </c>
      <c r="Q27">
        <v>5.1763088169011802</v>
      </c>
      <c r="R27">
        <v>1.92911484516503</v>
      </c>
      <c r="S27">
        <v>0</v>
      </c>
      <c r="T27">
        <v>0</v>
      </c>
    </row>
    <row r="28" spans="1:24" x14ac:dyDescent="0.3">
      <c r="A28" t="s">
        <v>140</v>
      </c>
      <c r="B28" t="s">
        <v>141</v>
      </c>
      <c r="C28" s="2" t="s">
        <v>141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133</v>
      </c>
      <c r="J28">
        <f>IF(Table1[[#This Row],[Team]]="WOL",1,0)</f>
        <v>0</v>
      </c>
      <c r="K28">
        <f>IF(Table1[[#This Row],[Team]]="ARS",1,0)</f>
        <v>0</v>
      </c>
      <c r="L28">
        <f>IF(Table1[[#This Row],[Team]]="TOT",1,0)</f>
        <v>1</v>
      </c>
      <c r="M28">
        <f>IF(Table1[[#This Row],[Team]]="WHU",1,0)</f>
        <v>0</v>
      </c>
      <c r="N28">
        <v>4.9000000000000004</v>
      </c>
      <c r="O28">
        <v>411</v>
      </c>
      <c r="P28">
        <v>3.8888282451894201</v>
      </c>
      <c r="Q28">
        <v>5.1070988833477804</v>
      </c>
      <c r="R28">
        <v>4.5622153800357701</v>
      </c>
      <c r="S28">
        <v>1</v>
      </c>
      <c r="T28">
        <v>1</v>
      </c>
    </row>
    <row r="29" spans="1:24" hidden="1" x14ac:dyDescent="0.3">
      <c r="A29" t="s">
        <v>143</v>
      </c>
      <c r="B29" t="s">
        <v>144</v>
      </c>
      <c r="C29" t="s">
        <v>144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133</v>
      </c>
      <c r="J29">
        <f>IF(Table1[[#This Row],[Team]]="WOL",1,0)</f>
        <v>0</v>
      </c>
      <c r="K29">
        <f>IF(Table1[[#This Row],[Team]]="ARS",1,0)</f>
        <v>0</v>
      </c>
      <c r="L29">
        <f>IF(Table1[[#This Row],[Team]]="TOT",1,0)</f>
        <v>1</v>
      </c>
      <c r="M29">
        <f>IF(Table1[[#This Row],[Team]]="WHU",1,0)</f>
        <v>0</v>
      </c>
      <c r="N29">
        <v>5.2</v>
      </c>
      <c r="O29">
        <v>415</v>
      </c>
      <c r="P29">
        <v>3.1666666626133</v>
      </c>
      <c r="Q29">
        <v>4.7791822291862296</v>
      </c>
      <c r="R29">
        <v>4.0625736188613102</v>
      </c>
      <c r="S29">
        <v>0</v>
      </c>
      <c r="T29">
        <v>0</v>
      </c>
    </row>
    <row r="30" spans="1:24" hidden="1" x14ac:dyDescent="0.3">
      <c r="A30" t="s">
        <v>90</v>
      </c>
      <c r="B30" t="s">
        <v>92</v>
      </c>
      <c r="C30" t="s">
        <v>92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91</v>
      </c>
      <c r="J30">
        <f>IF(Table1[[#This Row],[Team]]="WOL",1,0)</f>
        <v>0</v>
      </c>
      <c r="K30">
        <f>IF(Table1[[#This Row],[Team]]="ARS",1,0)</f>
        <v>0</v>
      </c>
      <c r="L30">
        <f>IF(Table1[[#This Row],[Team]]="TOT",1,0)</f>
        <v>0</v>
      </c>
      <c r="M30">
        <f>IF(Table1[[#This Row],[Team]]="WHU",1,0)</f>
        <v>0</v>
      </c>
      <c r="N30">
        <v>4.7</v>
      </c>
      <c r="O30">
        <v>258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1:24" x14ac:dyDescent="0.3">
      <c r="A31" t="s">
        <v>89</v>
      </c>
      <c r="B31" t="s">
        <v>163</v>
      </c>
      <c r="C31" s="2" t="s">
        <v>163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162</v>
      </c>
      <c r="J31">
        <f>IF(Table1[[#This Row],[Team]]="WOL",1,0)</f>
        <v>1</v>
      </c>
      <c r="K31">
        <f>IF(Table1[[#This Row],[Team]]="ARS",1,0)</f>
        <v>0</v>
      </c>
      <c r="L31">
        <f>IF(Table1[[#This Row],[Team]]="TOT",1,0)</f>
        <v>0</v>
      </c>
      <c r="M31">
        <f>IF(Table1[[#This Row],[Team]]="WHU",1,0)</f>
        <v>0</v>
      </c>
      <c r="N31">
        <v>4.8</v>
      </c>
      <c r="O31">
        <v>478</v>
      </c>
      <c r="P31">
        <v>3.6904664470431898</v>
      </c>
      <c r="Q31">
        <v>5.6636180675117203</v>
      </c>
      <c r="R31">
        <v>3.9632707622847301</v>
      </c>
      <c r="S31">
        <v>0</v>
      </c>
      <c r="T31">
        <v>1</v>
      </c>
    </row>
    <row r="32" spans="1:24" hidden="1" x14ac:dyDescent="0.3">
      <c r="A32" t="s">
        <v>17</v>
      </c>
      <c r="B32" t="s">
        <v>18</v>
      </c>
      <c r="C32" s="2" t="s">
        <v>18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16</v>
      </c>
      <c r="J32">
        <f>IF(Table1[[#This Row],[Team]]="WOL",1,0)</f>
        <v>0</v>
      </c>
      <c r="K32">
        <f>IF(Table1[[#This Row],[Team]]="ARS",1,0)</f>
        <v>1</v>
      </c>
      <c r="L32">
        <f>IF(Table1[[#This Row],[Team]]="TOT",1,0)</f>
        <v>0</v>
      </c>
      <c r="M32">
        <f>IF(Table1[[#This Row],[Team]]="WHU",1,0)</f>
        <v>0</v>
      </c>
      <c r="N32">
        <v>8.4</v>
      </c>
      <c r="O32">
        <v>3</v>
      </c>
      <c r="P32">
        <v>2.95891599717954</v>
      </c>
      <c r="Q32">
        <v>5.3714726611155497</v>
      </c>
      <c r="R32">
        <v>4.2210286383532303</v>
      </c>
      <c r="S32">
        <v>0</v>
      </c>
      <c r="T32">
        <v>0</v>
      </c>
    </row>
    <row r="33" spans="1:20" hidden="1" x14ac:dyDescent="0.3">
      <c r="A33" t="s">
        <v>135</v>
      </c>
      <c r="B33" t="s">
        <v>136</v>
      </c>
      <c r="C33" t="s">
        <v>136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133</v>
      </c>
      <c r="J33">
        <f>IF(Table1[[#This Row],[Team]]="WOL",1,0)</f>
        <v>0</v>
      </c>
      <c r="K33">
        <f>IF(Table1[[#This Row],[Team]]="ARS",1,0)</f>
        <v>0</v>
      </c>
      <c r="L33">
        <f>IF(Table1[[#This Row],[Team]]="TOT",1,0)</f>
        <v>1</v>
      </c>
      <c r="M33">
        <f>IF(Table1[[#This Row],[Team]]="WHU",1,0)</f>
        <v>0</v>
      </c>
      <c r="N33">
        <v>10.9</v>
      </c>
      <c r="O33">
        <v>406</v>
      </c>
      <c r="P33">
        <v>4.4987581175322404</v>
      </c>
      <c r="Q33">
        <v>5.5954753244088202</v>
      </c>
      <c r="R33">
        <v>5.10263765283608</v>
      </c>
      <c r="S33">
        <v>0</v>
      </c>
      <c r="T33">
        <v>0</v>
      </c>
    </row>
    <row r="34" spans="1:20" hidden="1" x14ac:dyDescent="0.3">
      <c r="A34" t="s">
        <v>131</v>
      </c>
      <c r="B34" t="s">
        <v>132</v>
      </c>
      <c r="C34" t="s">
        <v>132</v>
      </c>
      <c r="D34" t="s">
        <v>4</v>
      </c>
      <c r="E34">
        <v>1</v>
      </c>
      <c r="F34">
        <v>0</v>
      </c>
      <c r="G34">
        <v>0</v>
      </c>
      <c r="H34">
        <v>0</v>
      </c>
      <c r="I34" t="s">
        <v>133</v>
      </c>
      <c r="J34">
        <f>IF(Table1[[#This Row],[Team]]="WOL",1,0)</f>
        <v>0</v>
      </c>
      <c r="K34">
        <f>IF(Table1[[#This Row],[Team]]="ARS",1,0)</f>
        <v>0</v>
      </c>
      <c r="L34">
        <f>IF(Table1[[#This Row],[Team]]="TOT",1,0)</f>
        <v>1</v>
      </c>
      <c r="M34">
        <f>IF(Table1[[#This Row],[Team]]="WHU",1,0)</f>
        <v>0</v>
      </c>
      <c r="N34">
        <v>5.4</v>
      </c>
      <c r="O34">
        <v>404</v>
      </c>
      <c r="P34">
        <v>3.99999999813735</v>
      </c>
      <c r="Q34">
        <v>4.9315867918133698</v>
      </c>
      <c r="R34">
        <v>4.5125394004733899</v>
      </c>
      <c r="S34">
        <v>1</v>
      </c>
      <c r="T34">
        <v>0</v>
      </c>
    </row>
    <row r="35" spans="1:20" hidden="1" x14ac:dyDescent="0.3">
      <c r="A35" t="s">
        <v>103</v>
      </c>
      <c r="B35" t="s">
        <v>104</v>
      </c>
      <c r="C35" t="s">
        <v>104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98</v>
      </c>
      <c r="J35">
        <f>IF(Table1[[#This Row],[Team]]="WOL",1,0)</f>
        <v>0</v>
      </c>
      <c r="K35">
        <f>IF(Table1[[#This Row],[Team]]="ARS",1,0)</f>
        <v>0</v>
      </c>
      <c r="L35">
        <f>IF(Table1[[#This Row],[Team]]="TOT",1,0)</f>
        <v>0</v>
      </c>
      <c r="M35">
        <f>IF(Table1[[#This Row],[Team]]="WHU",1,0)</f>
        <v>0</v>
      </c>
      <c r="N35">
        <v>6</v>
      </c>
      <c r="O35">
        <v>228</v>
      </c>
      <c r="P35">
        <v>2.6201681977886002</v>
      </c>
      <c r="Q35">
        <v>4.41461930321364</v>
      </c>
      <c r="R35">
        <v>2.68252102126463</v>
      </c>
      <c r="S35">
        <v>0</v>
      </c>
      <c r="T35">
        <v>0</v>
      </c>
    </row>
    <row r="36" spans="1:20" hidden="1" x14ac:dyDescent="0.3">
      <c r="A36" t="s">
        <v>54</v>
      </c>
      <c r="B36" t="s">
        <v>138</v>
      </c>
      <c r="C36" t="s">
        <v>139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133</v>
      </c>
      <c r="J36">
        <f>IF(Table1[[#This Row],[Team]]="WOL",1,0)</f>
        <v>0</v>
      </c>
      <c r="K36">
        <f>IF(Table1[[#This Row],[Team]]="ARS",1,0)</f>
        <v>0</v>
      </c>
      <c r="L36">
        <f>IF(Table1[[#This Row],[Team]]="TOT",1,0)</f>
        <v>1</v>
      </c>
      <c r="M36">
        <f>IF(Table1[[#This Row],[Team]]="WHU",1,0)</f>
        <v>0</v>
      </c>
      <c r="N36">
        <v>6.1</v>
      </c>
      <c r="O36">
        <v>409</v>
      </c>
      <c r="P36">
        <v>2.6944444444444402</v>
      </c>
      <c r="Q36">
        <v>4.2214854731333302</v>
      </c>
      <c r="R36">
        <v>3.54356973229054</v>
      </c>
      <c r="S36">
        <v>0</v>
      </c>
      <c r="T36">
        <v>0</v>
      </c>
    </row>
    <row r="37" spans="1:20" hidden="1" x14ac:dyDescent="0.3">
      <c r="A37" t="s">
        <v>84</v>
      </c>
      <c r="B37" t="s">
        <v>102</v>
      </c>
      <c r="C37" t="s">
        <v>102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98</v>
      </c>
      <c r="J37">
        <f>IF(Table1[[#This Row],[Team]]="WOL",1,0)</f>
        <v>0</v>
      </c>
      <c r="K37">
        <f>IF(Table1[[#This Row],[Team]]="ARS",1,0)</f>
        <v>0</v>
      </c>
      <c r="L37">
        <f>IF(Table1[[#This Row],[Team]]="TOT",1,0)</f>
        <v>0</v>
      </c>
      <c r="M37">
        <f>IF(Table1[[#This Row],[Team]]="WHU",1,0)</f>
        <v>0</v>
      </c>
      <c r="N37">
        <v>6.7</v>
      </c>
      <c r="O37">
        <v>215</v>
      </c>
      <c r="P37">
        <v>2.9342215199100501</v>
      </c>
      <c r="Q37">
        <v>4.8663213142053596</v>
      </c>
      <c r="R37">
        <v>2.9712288492299499</v>
      </c>
      <c r="S37">
        <v>0</v>
      </c>
      <c r="T37">
        <v>0</v>
      </c>
    </row>
    <row r="38" spans="1:20" hidden="1" x14ac:dyDescent="0.3">
      <c r="A38" t="s">
        <v>123</v>
      </c>
      <c r="B38" t="s">
        <v>167</v>
      </c>
      <c r="C38" t="s">
        <v>167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162</v>
      </c>
      <c r="J38">
        <f>IF(Table1[[#This Row],[Team]]="WOL",1,0)</f>
        <v>1</v>
      </c>
      <c r="K38">
        <f>IF(Table1[[#This Row],[Team]]="ARS",1,0)</f>
        <v>0</v>
      </c>
      <c r="L38">
        <f>IF(Table1[[#This Row],[Team]]="TOT",1,0)</f>
        <v>0</v>
      </c>
      <c r="M38">
        <f>IF(Table1[[#This Row],[Team]]="WHU",1,0)</f>
        <v>0</v>
      </c>
      <c r="N38">
        <v>4.2</v>
      </c>
      <c r="O38">
        <v>481</v>
      </c>
      <c r="P38">
        <v>2.6111111105028302</v>
      </c>
      <c r="Q38">
        <v>3.8249220081267601</v>
      </c>
      <c r="R38">
        <v>2.73550117165906</v>
      </c>
      <c r="S38">
        <v>0</v>
      </c>
      <c r="T38">
        <v>0</v>
      </c>
    </row>
    <row r="39" spans="1:20" hidden="1" x14ac:dyDescent="0.3">
      <c r="A39" t="s">
        <v>25</v>
      </c>
      <c r="B39" t="s">
        <v>26</v>
      </c>
      <c r="C39" t="s">
        <v>27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16</v>
      </c>
      <c r="J39">
        <f>IF(Table1[[#This Row],[Team]]="WOL",1,0)</f>
        <v>0</v>
      </c>
      <c r="K39">
        <f>IF(Table1[[#This Row],[Team]]="ARS",1,0)</f>
        <v>1</v>
      </c>
      <c r="L39">
        <f>IF(Table1[[#This Row],[Team]]="TOT",1,0)</f>
        <v>0</v>
      </c>
      <c r="M39">
        <f>IF(Table1[[#This Row],[Team]]="WHU",1,0)</f>
        <v>0</v>
      </c>
      <c r="N39">
        <v>5.3</v>
      </c>
      <c r="O39">
        <v>13</v>
      </c>
      <c r="P39">
        <v>2.6666666666666599</v>
      </c>
      <c r="Q39">
        <v>4.3384938671642903</v>
      </c>
      <c r="R39">
        <v>3.5267264738338899</v>
      </c>
      <c r="S39">
        <v>0</v>
      </c>
      <c r="T39">
        <v>0</v>
      </c>
    </row>
    <row r="40" spans="1:20" hidden="1" x14ac:dyDescent="0.3">
      <c r="A40" t="s">
        <v>35</v>
      </c>
      <c r="B40" t="s">
        <v>36</v>
      </c>
      <c r="C40" t="s">
        <v>36</v>
      </c>
      <c r="D40" t="s">
        <v>4</v>
      </c>
      <c r="E40">
        <v>1</v>
      </c>
      <c r="F40">
        <v>0</v>
      </c>
      <c r="G40">
        <v>0</v>
      </c>
      <c r="H40">
        <v>0</v>
      </c>
      <c r="I40" t="s">
        <v>34</v>
      </c>
      <c r="J40">
        <f>IF(Table1[[#This Row],[Team]]="WOL",1,0)</f>
        <v>0</v>
      </c>
      <c r="K40">
        <f>IF(Table1[[#This Row],[Team]]="ARS",1,0)</f>
        <v>0</v>
      </c>
      <c r="L40">
        <f>IF(Table1[[#This Row],[Team]]="TOT",1,0)</f>
        <v>0</v>
      </c>
      <c r="M40">
        <f>IF(Table1[[#This Row],[Team]]="WHU",1,0)</f>
        <v>0</v>
      </c>
      <c r="N40">
        <v>5.5</v>
      </c>
      <c r="O40">
        <v>27</v>
      </c>
      <c r="P40">
        <v>3.4166666710279801</v>
      </c>
      <c r="Q40">
        <v>5.5276204559341702</v>
      </c>
      <c r="R40">
        <v>3.4796895442351401</v>
      </c>
      <c r="S40">
        <v>0</v>
      </c>
      <c r="T40">
        <v>0</v>
      </c>
    </row>
    <row r="41" spans="1:20" hidden="1" x14ac:dyDescent="0.3">
      <c r="A41" t="s">
        <v>76</v>
      </c>
      <c r="B41" t="s">
        <v>77</v>
      </c>
      <c r="C41" t="s">
        <v>77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60</v>
      </c>
      <c r="J41">
        <f>IF(Table1[[#This Row],[Team]]="WOL",1,0)</f>
        <v>0</v>
      </c>
      <c r="K41">
        <f>IF(Table1[[#This Row],[Team]]="ARS",1,0)</f>
        <v>0</v>
      </c>
      <c r="L41">
        <f>IF(Table1[[#This Row],[Team]]="TOT",1,0)</f>
        <v>0</v>
      </c>
      <c r="M41">
        <f>IF(Table1[[#This Row],[Team]]="WHU",1,0)</f>
        <v>0</v>
      </c>
      <c r="N41">
        <v>5.2</v>
      </c>
      <c r="O41">
        <v>66</v>
      </c>
      <c r="P41">
        <v>3.8572403137954598</v>
      </c>
      <c r="Q41">
        <v>5.1393882721891204</v>
      </c>
      <c r="R41">
        <v>1.9153552389639701</v>
      </c>
      <c r="S41">
        <v>0</v>
      </c>
      <c r="T41">
        <v>0</v>
      </c>
    </row>
    <row r="42" spans="1:20" hidden="1" x14ac:dyDescent="0.3">
      <c r="A42" t="s">
        <v>37</v>
      </c>
      <c r="B42" t="s">
        <v>38</v>
      </c>
      <c r="C42" t="s">
        <v>38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34</v>
      </c>
      <c r="J42">
        <f>IF(Table1[[#This Row],[Team]]="WOL",1,0)</f>
        <v>0</v>
      </c>
      <c r="K42">
        <f>IF(Table1[[#This Row],[Team]]="ARS",1,0)</f>
        <v>0</v>
      </c>
      <c r="L42">
        <f>IF(Table1[[#This Row],[Team]]="TOT",1,0)</f>
        <v>0</v>
      </c>
      <c r="M42">
        <f>IF(Table1[[#This Row],[Team]]="WHU",1,0)</f>
        <v>0</v>
      </c>
      <c r="N42">
        <v>5.7</v>
      </c>
      <c r="O42">
        <v>30</v>
      </c>
      <c r="P42">
        <v>2.9166666666666599</v>
      </c>
      <c r="Q42">
        <v>4.4281237996273601</v>
      </c>
      <c r="R42">
        <v>2.8487177751429198</v>
      </c>
      <c r="S42">
        <v>0</v>
      </c>
      <c r="T42">
        <v>0</v>
      </c>
    </row>
    <row r="43" spans="1:20" hidden="1" x14ac:dyDescent="0.3">
      <c r="A43" t="s">
        <v>111</v>
      </c>
      <c r="B43" t="s">
        <v>112</v>
      </c>
      <c r="C43" t="s">
        <v>112</v>
      </c>
      <c r="D43" t="s">
        <v>4</v>
      </c>
      <c r="E43">
        <v>1</v>
      </c>
      <c r="F43">
        <v>0</v>
      </c>
      <c r="G43">
        <v>0</v>
      </c>
      <c r="H43">
        <v>0</v>
      </c>
      <c r="I43" t="s">
        <v>105</v>
      </c>
      <c r="J43">
        <f>IF(Table1[[#This Row],[Team]]="WOL",1,0)</f>
        <v>0</v>
      </c>
      <c r="K43">
        <f>IF(Table1[[#This Row],[Team]]="ARS",1,0)</f>
        <v>0</v>
      </c>
      <c r="L43">
        <f>IF(Table1[[#This Row],[Team]]="TOT",1,0)</f>
        <v>0</v>
      </c>
      <c r="M43">
        <f>IF(Table1[[#This Row],[Team]]="WHU",1,0)</f>
        <v>0</v>
      </c>
      <c r="N43">
        <v>4.8</v>
      </c>
      <c r="O43">
        <v>241</v>
      </c>
      <c r="P43">
        <v>2.8611111059029302</v>
      </c>
      <c r="Q43">
        <v>4.4640730346996298</v>
      </c>
      <c r="R43">
        <v>2.7168443043536699</v>
      </c>
      <c r="S43">
        <v>0</v>
      </c>
      <c r="T43">
        <v>0</v>
      </c>
    </row>
    <row r="44" spans="1:20" hidden="1" x14ac:dyDescent="0.3">
      <c r="A44" t="s">
        <v>39</v>
      </c>
      <c r="B44" t="s">
        <v>40</v>
      </c>
      <c r="C44" t="s">
        <v>40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34</v>
      </c>
      <c r="J44">
        <f>IF(Table1[[#This Row],[Team]]="WOL",1,0)</f>
        <v>0</v>
      </c>
      <c r="K44">
        <f>IF(Table1[[#This Row],[Team]]="ARS",1,0)</f>
        <v>0</v>
      </c>
      <c r="L44">
        <f>IF(Table1[[#This Row],[Team]]="TOT",1,0)</f>
        <v>0</v>
      </c>
      <c r="M44">
        <f>IF(Table1[[#This Row],[Team]]="WHU",1,0)</f>
        <v>0</v>
      </c>
      <c r="N44">
        <v>5</v>
      </c>
      <c r="O44">
        <v>32</v>
      </c>
      <c r="P44">
        <v>0.57705443973497395</v>
      </c>
      <c r="Q44">
        <v>4.3895548890323202</v>
      </c>
      <c r="R44">
        <v>2.03571942089008</v>
      </c>
      <c r="S44">
        <v>0</v>
      </c>
      <c r="T44">
        <v>0</v>
      </c>
    </row>
    <row r="45" spans="1:20" x14ac:dyDescent="0.3">
      <c r="A45" t="s">
        <v>155</v>
      </c>
      <c r="B45" t="s">
        <v>156</v>
      </c>
      <c r="C45" s="2" t="s">
        <v>156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146</v>
      </c>
      <c r="J45">
        <f>IF(Table1[[#This Row],[Team]]="WOL",1,0)</f>
        <v>0</v>
      </c>
      <c r="K45">
        <f>IF(Table1[[#This Row],[Team]]="ARS",1,0)</f>
        <v>0</v>
      </c>
      <c r="L45">
        <f>IF(Table1[[#This Row],[Team]]="TOT",1,0)</f>
        <v>0</v>
      </c>
      <c r="M45">
        <f>IF(Table1[[#This Row],[Team]]="WHU",1,0)</f>
        <v>1</v>
      </c>
      <c r="N45">
        <v>5.7</v>
      </c>
      <c r="O45">
        <v>462</v>
      </c>
      <c r="P45">
        <v>2.8789034651263701</v>
      </c>
      <c r="Q45">
        <v>4.7437124444659897</v>
      </c>
      <c r="R45">
        <v>3.93809085669437</v>
      </c>
      <c r="S45">
        <v>0</v>
      </c>
      <c r="T45">
        <v>1</v>
      </c>
    </row>
    <row r="46" spans="1:20" hidden="1" x14ac:dyDescent="0.3">
      <c r="A46" t="s">
        <v>168</v>
      </c>
      <c r="B46" t="s">
        <v>169</v>
      </c>
      <c r="C46" t="s">
        <v>170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162</v>
      </c>
      <c r="J46">
        <f>IF(Table1[[#This Row],[Team]]="WOL",1,0)</f>
        <v>1</v>
      </c>
      <c r="K46">
        <f>IF(Table1[[#This Row],[Team]]="ARS",1,0)</f>
        <v>0</v>
      </c>
      <c r="L46">
        <f>IF(Table1[[#This Row],[Team]]="TOT",1,0)</f>
        <v>0</v>
      </c>
      <c r="M46">
        <f>IF(Table1[[#This Row],[Team]]="WHU",1,0)</f>
        <v>0</v>
      </c>
      <c r="N46">
        <v>5.3</v>
      </c>
      <c r="O46">
        <v>484</v>
      </c>
      <c r="P46">
        <v>2.3579151334418502</v>
      </c>
      <c r="Q46">
        <v>4.4359562541481301</v>
      </c>
      <c r="R46">
        <v>2.83999169429348</v>
      </c>
      <c r="S46">
        <v>0</v>
      </c>
      <c r="T46">
        <v>0</v>
      </c>
    </row>
    <row r="47" spans="1:20" hidden="1" x14ac:dyDescent="0.3">
      <c r="A47" t="s">
        <v>93</v>
      </c>
      <c r="B47" t="s">
        <v>94</v>
      </c>
      <c r="C47" t="s">
        <v>93</v>
      </c>
      <c r="D47" t="s">
        <v>7</v>
      </c>
      <c r="E47">
        <v>0</v>
      </c>
      <c r="F47">
        <v>0</v>
      </c>
      <c r="G47">
        <v>0</v>
      </c>
      <c r="H47">
        <v>1</v>
      </c>
      <c r="I47" t="s">
        <v>91</v>
      </c>
      <c r="J47">
        <f>IF(Table1[[#This Row],[Team]]="WOL",1,0)</f>
        <v>0</v>
      </c>
      <c r="K47">
        <f>IF(Table1[[#This Row],[Team]]="ARS",1,0)</f>
        <v>0</v>
      </c>
      <c r="L47">
        <f>IF(Table1[[#This Row],[Team]]="TOT",1,0)</f>
        <v>0</v>
      </c>
      <c r="M47">
        <f>IF(Table1[[#This Row],[Team]]="WHU",1,0)</f>
        <v>0</v>
      </c>
      <c r="N47">
        <v>7.5</v>
      </c>
      <c r="O47">
        <v>269</v>
      </c>
      <c r="P47">
        <v>0</v>
      </c>
      <c r="Q47">
        <v>0</v>
      </c>
      <c r="R47">
        <v>0</v>
      </c>
      <c r="S47">
        <v>1</v>
      </c>
      <c r="T47">
        <v>0</v>
      </c>
    </row>
    <row r="48" spans="1:20" hidden="1" x14ac:dyDescent="0.3">
      <c r="A48" t="s">
        <v>61</v>
      </c>
      <c r="B48" t="s">
        <v>62</v>
      </c>
      <c r="C48" t="s">
        <v>62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60</v>
      </c>
      <c r="J48">
        <f>IF(Table1[[#This Row],[Team]]="WOL",1,0)</f>
        <v>0</v>
      </c>
      <c r="K48">
        <f>IF(Table1[[#This Row],[Team]]="ARS",1,0)</f>
        <v>0</v>
      </c>
      <c r="L48">
        <f>IF(Table1[[#This Row],[Team]]="TOT",1,0)</f>
        <v>0</v>
      </c>
      <c r="M48">
        <f>IF(Table1[[#This Row],[Team]]="WHU",1,0)</f>
        <v>0</v>
      </c>
      <c r="N48">
        <v>5</v>
      </c>
      <c r="O48">
        <v>54</v>
      </c>
      <c r="P48">
        <v>3.2112818318385998</v>
      </c>
      <c r="Q48">
        <v>4.5225793784335</v>
      </c>
      <c r="R48">
        <v>1.6854819381885899</v>
      </c>
      <c r="S48">
        <v>0</v>
      </c>
      <c r="T48">
        <v>0</v>
      </c>
    </row>
    <row r="49" spans="1:20" hidden="1" x14ac:dyDescent="0.3">
      <c r="A49" t="s">
        <v>149</v>
      </c>
      <c r="B49" t="s">
        <v>87</v>
      </c>
      <c r="C49" t="s">
        <v>87</v>
      </c>
      <c r="D49" t="s">
        <v>7</v>
      </c>
      <c r="E49">
        <v>0</v>
      </c>
      <c r="F49">
        <v>0</v>
      </c>
      <c r="G49">
        <v>0</v>
      </c>
      <c r="H49">
        <v>1</v>
      </c>
      <c r="I49" t="s">
        <v>146</v>
      </c>
      <c r="J49">
        <f>IF(Table1[[#This Row],[Team]]="WOL",1,0)</f>
        <v>0</v>
      </c>
      <c r="K49">
        <f>IF(Table1[[#This Row],[Team]]="ARS",1,0)</f>
        <v>0</v>
      </c>
      <c r="L49">
        <f>IF(Table1[[#This Row],[Team]]="TOT",1,0)</f>
        <v>0</v>
      </c>
      <c r="M49">
        <f>IF(Table1[[#This Row],[Team]]="WHU",1,0)</f>
        <v>1</v>
      </c>
      <c r="N49">
        <v>7.5</v>
      </c>
      <c r="O49">
        <v>455</v>
      </c>
      <c r="P49">
        <v>2.8604458467760701</v>
      </c>
      <c r="Q49">
        <v>4.8676939555569296</v>
      </c>
      <c r="R49">
        <f>3.98463486156695*0.75</f>
        <v>2.9884761461752127</v>
      </c>
      <c r="S49">
        <v>0</v>
      </c>
      <c r="T49">
        <v>0</v>
      </c>
    </row>
    <row r="50" spans="1:20" hidden="1" x14ac:dyDescent="0.3">
      <c r="A50" t="s">
        <v>127</v>
      </c>
      <c r="B50" t="s">
        <v>128</v>
      </c>
      <c r="C50" t="s">
        <v>128</v>
      </c>
      <c r="D50" t="s">
        <v>7</v>
      </c>
      <c r="E50">
        <v>0</v>
      </c>
      <c r="F50">
        <v>0</v>
      </c>
      <c r="G50">
        <v>0</v>
      </c>
      <c r="H50">
        <v>1</v>
      </c>
      <c r="I50" t="s">
        <v>126</v>
      </c>
      <c r="J50">
        <f>IF(Table1[[#This Row],[Team]]="WOL",1,0)</f>
        <v>0</v>
      </c>
      <c r="K50">
        <f>IF(Table1[[#This Row],[Team]]="ARS",1,0)</f>
        <v>0</v>
      </c>
      <c r="L50">
        <f>IF(Table1[[#This Row],[Team]]="TOT",1,0)</f>
        <v>0</v>
      </c>
      <c r="M50">
        <f>IF(Table1[[#This Row],[Team]]="WHU",1,0)</f>
        <v>0</v>
      </c>
      <c r="N50">
        <v>6.7</v>
      </c>
      <c r="O50">
        <v>465</v>
      </c>
      <c r="P50">
        <v>0</v>
      </c>
      <c r="Q50">
        <v>0</v>
      </c>
      <c r="R50">
        <v>0</v>
      </c>
      <c r="S50">
        <v>1</v>
      </c>
      <c r="T50">
        <v>0</v>
      </c>
    </row>
    <row r="51" spans="1:20" hidden="1" x14ac:dyDescent="0.3">
      <c r="A51" t="s">
        <v>79</v>
      </c>
      <c r="B51" t="s">
        <v>80</v>
      </c>
      <c r="C51" t="s">
        <v>80</v>
      </c>
      <c r="D51" t="s">
        <v>7</v>
      </c>
      <c r="E51">
        <v>0</v>
      </c>
      <c r="F51">
        <v>0</v>
      </c>
      <c r="G51">
        <v>0</v>
      </c>
      <c r="H51">
        <v>1</v>
      </c>
      <c r="I51" t="s">
        <v>78</v>
      </c>
      <c r="J51">
        <f>IF(Table1[[#This Row],[Team]]="WOL",1,0)</f>
        <v>0</v>
      </c>
      <c r="K51">
        <f>IF(Table1[[#This Row],[Team]]="ARS",1,0)</f>
        <v>0</v>
      </c>
      <c r="L51">
        <f>IF(Table1[[#This Row],[Team]]="TOT",1,0)</f>
        <v>0</v>
      </c>
      <c r="M51">
        <f>IF(Table1[[#This Row],[Team]]="WHU",1,0)</f>
        <v>0</v>
      </c>
      <c r="N51">
        <v>6.5</v>
      </c>
      <c r="O51">
        <v>129</v>
      </c>
      <c r="P51">
        <v>0</v>
      </c>
      <c r="Q51">
        <v>0</v>
      </c>
      <c r="R51">
        <v>0</v>
      </c>
      <c r="S51">
        <v>1</v>
      </c>
      <c r="T51">
        <v>0</v>
      </c>
    </row>
    <row r="52" spans="1:20" hidden="1" x14ac:dyDescent="0.3">
      <c r="A52" t="s">
        <v>74</v>
      </c>
      <c r="B52" t="s">
        <v>75</v>
      </c>
      <c r="C52" t="s">
        <v>75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60</v>
      </c>
      <c r="J52">
        <f>IF(Table1[[#This Row],[Team]]="WOL",1,0)</f>
        <v>0</v>
      </c>
      <c r="K52">
        <f>IF(Table1[[#This Row],[Team]]="ARS",1,0)</f>
        <v>0</v>
      </c>
      <c r="L52">
        <f>IF(Table1[[#This Row],[Team]]="TOT",1,0)</f>
        <v>0</v>
      </c>
      <c r="M52">
        <f>IF(Table1[[#This Row],[Team]]="WHU",1,0)</f>
        <v>0</v>
      </c>
      <c r="N52">
        <v>4.5</v>
      </c>
      <c r="O52">
        <v>65</v>
      </c>
      <c r="P52">
        <v>4.3981718387774604</v>
      </c>
      <c r="Q52">
        <v>5.5206634209204699</v>
      </c>
      <c r="R52">
        <v>2.0574494562001302</v>
      </c>
      <c r="S52">
        <v>0</v>
      </c>
      <c r="T52">
        <v>0</v>
      </c>
    </row>
    <row r="53" spans="1:20" hidden="1" x14ac:dyDescent="0.3">
      <c r="A53" t="s">
        <v>159</v>
      </c>
      <c r="B53" t="s">
        <v>160</v>
      </c>
      <c r="C53" s="2" t="s">
        <v>161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162</v>
      </c>
      <c r="J53">
        <f>IF(Table1[[#This Row],[Team]]="WOL",1,0)</f>
        <v>1</v>
      </c>
      <c r="K53">
        <f>IF(Table1[[#This Row],[Team]]="ARS",1,0)</f>
        <v>0</v>
      </c>
      <c r="L53">
        <f>IF(Table1[[#This Row],[Team]]="TOT",1,0)</f>
        <v>0</v>
      </c>
      <c r="M53">
        <f>IF(Table1[[#This Row],[Team]]="WHU",1,0)</f>
        <v>0</v>
      </c>
      <c r="N53">
        <v>4.9000000000000004</v>
      </c>
      <c r="O53">
        <v>476</v>
      </c>
      <c r="P53">
        <v>4.4444444444444402</v>
      </c>
      <c r="Q53">
        <v>4.3789345963812503</v>
      </c>
      <c r="R53">
        <v>3.8535248269193598</v>
      </c>
      <c r="S53">
        <v>0</v>
      </c>
      <c r="T53">
        <v>0</v>
      </c>
    </row>
    <row r="54" spans="1:20" hidden="1" x14ac:dyDescent="0.3">
      <c r="A54" t="s">
        <v>52</v>
      </c>
      <c r="B54" t="s">
        <v>53</v>
      </c>
      <c r="C54" t="s">
        <v>53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34</v>
      </c>
      <c r="J54">
        <f>IF(Table1[[#This Row],[Team]]="WOL",1,0)</f>
        <v>0</v>
      </c>
      <c r="K54">
        <f>IF(Table1[[#This Row],[Team]]="ARS",1,0)</f>
        <v>0</v>
      </c>
      <c r="L54">
        <f>IF(Table1[[#This Row],[Team]]="TOT",1,0)</f>
        <v>0</v>
      </c>
      <c r="M54">
        <f>IF(Table1[[#This Row],[Team]]="WHU",1,0)</f>
        <v>0</v>
      </c>
      <c r="N54">
        <v>4.8</v>
      </c>
      <c r="O54">
        <v>38</v>
      </c>
      <c r="P54">
        <v>0.60491814388462595</v>
      </c>
      <c r="Q54">
        <v>4.5924624124750002</v>
      </c>
      <c r="R54">
        <v>2.1302257770734401</v>
      </c>
      <c r="S54">
        <v>0</v>
      </c>
      <c r="T54">
        <v>0</v>
      </c>
    </row>
    <row r="55" spans="1:20" hidden="1" x14ac:dyDescent="0.3">
      <c r="A55" t="s">
        <v>108</v>
      </c>
      <c r="B55" t="s">
        <v>109</v>
      </c>
      <c r="C55" t="s">
        <v>110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105</v>
      </c>
      <c r="J55">
        <f>IF(Table1[[#This Row],[Team]]="WOL",1,0)</f>
        <v>0</v>
      </c>
      <c r="K55">
        <f>IF(Table1[[#This Row],[Team]]="ARS",1,0)</f>
        <v>0</v>
      </c>
      <c r="L55">
        <f>IF(Table1[[#This Row],[Team]]="TOT",1,0)</f>
        <v>0</v>
      </c>
      <c r="M55">
        <f>IF(Table1[[#This Row],[Team]]="WHU",1,0)</f>
        <v>0</v>
      </c>
      <c r="N55">
        <v>6.5</v>
      </c>
      <c r="O55">
        <v>238</v>
      </c>
      <c r="P55">
        <v>3.7222222222222201</v>
      </c>
      <c r="Q55">
        <v>5.0567398872161498</v>
      </c>
      <c r="R55">
        <v>3.22408035134649</v>
      </c>
      <c r="S55">
        <v>0</v>
      </c>
      <c r="T55">
        <v>0</v>
      </c>
    </row>
    <row r="56" spans="1:20" hidden="1" x14ac:dyDescent="0.3">
      <c r="A56" t="s">
        <v>65</v>
      </c>
      <c r="B56" t="s">
        <v>66</v>
      </c>
      <c r="C56" t="s">
        <v>67</v>
      </c>
      <c r="D56" t="s">
        <v>4</v>
      </c>
      <c r="E56">
        <v>1</v>
      </c>
      <c r="F56">
        <v>0</v>
      </c>
      <c r="G56">
        <v>0</v>
      </c>
      <c r="H56">
        <v>0</v>
      </c>
      <c r="I56" t="s">
        <v>60</v>
      </c>
      <c r="J56">
        <f>IF(Table1[[#This Row],[Team]]="WOL",1,0)</f>
        <v>0</v>
      </c>
      <c r="K56">
        <f>IF(Table1[[#This Row],[Team]]="ARS",1,0)</f>
        <v>0</v>
      </c>
      <c r="L56">
        <f>IF(Table1[[#This Row],[Team]]="TOT",1,0)</f>
        <v>0</v>
      </c>
      <c r="M56">
        <f>IF(Table1[[#This Row],[Team]]="WHU",1,0)</f>
        <v>0</v>
      </c>
      <c r="N56">
        <v>4.3</v>
      </c>
      <c r="O56">
        <v>57</v>
      </c>
      <c r="P56">
        <v>4.27846804409839</v>
      </c>
      <c r="Q56">
        <v>4.6717765587697402</v>
      </c>
      <c r="R56">
        <v>1.74108497611084</v>
      </c>
      <c r="S56">
        <v>0</v>
      </c>
      <c r="T56">
        <v>0</v>
      </c>
    </row>
    <row r="57" spans="1:20" hidden="1" x14ac:dyDescent="0.3">
      <c r="A57" t="s">
        <v>32</v>
      </c>
      <c r="B57" t="s">
        <v>114</v>
      </c>
      <c r="C57" s="2" t="s">
        <v>114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146</v>
      </c>
      <c r="J57">
        <f>IF(Table1[[#This Row],[Team]]="WOL",1,0)</f>
        <v>0</v>
      </c>
      <c r="K57">
        <f>IF(Table1[[#This Row],[Team]]="ARS",1,0)</f>
        <v>0</v>
      </c>
      <c r="L57">
        <f>IF(Table1[[#This Row],[Team]]="TOT",1,0)</f>
        <v>0</v>
      </c>
      <c r="M57">
        <f>IF(Table1[[#This Row],[Team]]="WHU",1,0)</f>
        <v>1</v>
      </c>
      <c r="N57">
        <v>5.4</v>
      </c>
      <c r="O57">
        <v>454</v>
      </c>
      <c r="P57">
        <v>2.88888888888888</v>
      </c>
      <c r="Q57">
        <v>4.5126593451639998</v>
      </c>
      <c r="R57">
        <f>3.8366615244871*0.75</f>
        <v>2.8774961433653248</v>
      </c>
      <c r="S57">
        <v>0</v>
      </c>
      <c r="T57">
        <v>0</v>
      </c>
    </row>
    <row r="58" spans="1:20" hidden="1" x14ac:dyDescent="0.3">
      <c r="A58" t="s">
        <v>153</v>
      </c>
      <c r="B58" t="s">
        <v>154</v>
      </c>
      <c r="C58" t="s">
        <v>154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146</v>
      </c>
      <c r="J58">
        <f>IF(Table1[[#This Row],[Team]]="WOL",1,0)</f>
        <v>0</v>
      </c>
      <c r="K58">
        <f>IF(Table1[[#This Row],[Team]]="ARS",1,0)</f>
        <v>0</v>
      </c>
      <c r="L58">
        <f>IF(Table1[[#This Row],[Team]]="TOT",1,0)</f>
        <v>0</v>
      </c>
      <c r="M58">
        <f>IF(Table1[[#This Row],[Team]]="WHU",1,0)</f>
        <v>1</v>
      </c>
      <c r="N58">
        <v>5</v>
      </c>
      <c r="O58">
        <v>461</v>
      </c>
      <c r="P58">
        <v>2.0277777777777701</v>
      </c>
      <c r="Q58">
        <v>4.1138954033649497</v>
      </c>
      <c r="R58">
        <v>3.1330888830709598</v>
      </c>
      <c r="S58">
        <v>0</v>
      </c>
      <c r="T58">
        <v>0</v>
      </c>
    </row>
    <row r="59" spans="1:20" hidden="1" x14ac:dyDescent="0.3">
      <c r="A59" t="s">
        <v>118</v>
      </c>
      <c r="B59" t="s">
        <v>119</v>
      </c>
      <c r="C59" t="s">
        <v>119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115</v>
      </c>
      <c r="J59">
        <f>IF(Table1[[#This Row],[Team]]="WOL",1,0)</f>
        <v>0</v>
      </c>
      <c r="K59">
        <f>IF(Table1[[#This Row],[Team]]="ARS",1,0)</f>
        <v>0</v>
      </c>
      <c r="L59">
        <f>IF(Table1[[#This Row],[Team]]="TOT",1,0)</f>
        <v>0</v>
      </c>
      <c r="M59">
        <f>IF(Table1[[#This Row],[Team]]="WHU",1,0)</f>
        <v>0</v>
      </c>
      <c r="N59">
        <v>7.2</v>
      </c>
      <c r="O59">
        <v>375</v>
      </c>
      <c r="P59">
        <v>0</v>
      </c>
      <c r="Q59">
        <v>0</v>
      </c>
      <c r="R59">
        <v>0</v>
      </c>
      <c r="S59">
        <v>1</v>
      </c>
      <c r="T59">
        <v>0</v>
      </c>
    </row>
    <row r="60" spans="1:20" hidden="1" x14ac:dyDescent="0.3">
      <c r="A60" t="s">
        <v>129</v>
      </c>
      <c r="B60" t="s">
        <v>171</v>
      </c>
      <c r="C60" t="s">
        <v>171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162</v>
      </c>
      <c r="J60">
        <f>IF(Table1[[#This Row],[Team]]="WOL",1,0)</f>
        <v>1</v>
      </c>
      <c r="K60">
        <f>IF(Table1[[#This Row],[Team]]="ARS",1,0)</f>
        <v>0</v>
      </c>
      <c r="L60">
        <f>IF(Table1[[#This Row],[Team]]="TOT",1,0)</f>
        <v>0</v>
      </c>
      <c r="M60">
        <f>IF(Table1[[#This Row],[Team]]="WHU",1,0)</f>
        <v>0</v>
      </c>
      <c r="N60">
        <v>4.5999999999999996</v>
      </c>
      <c r="O60">
        <v>486</v>
      </c>
      <c r="P60">
        <v>2.50209182131701</v>
      </c>
      <c r="Q60">
        <v>4.6679649936799201</v>
      </c>
      <c r="R60">
        <v>2.9988726521009998</v>
      </c>
      <c r="S60">
        <v>0</v>
      </c>
      <c r="T60">
        <v>0</v>
      </c>
    </row>
    <row r="61" spans="1:20" x14ac:dyDescent="0.3">
      <c r="A61" t="s">
        <v>23</v>
      </c>
      <c r="B61" t="s">
        <v>24</v>
      </c>
      <c r="C61" s="2" t="s">
        <v>23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16</v>
      </c>
      <c r="J61">
        <f>IF(Table1[[#This Row],[Team]]="WOL",1,0)</f>
        <v>0</v>
      </c>
      <c r="K61">
        <f>IF(Table1[[#This Row],[Team]]="ARS",1,0)</f>
        <v>1</v>
      </c>
      <c r="L61">
        <f>IF(Table1[[#This Row],[Team]]="TOT",1,0)</f>
        <v>0</v>
      </c>
      <c r="M61">
        <f>IF(Table1[[#This Row],[Team]]="WHU",1,0)</f>
        <v>0</v>
      </c>
      <c r="N61">
        <v>5.3</v>
      </c>
      <c r="O61">
        <v>12</v>
      </c>
      <c r="P61">
        <v>2.2727943782222302</v>
      </c>
      <c r="Q61">
        <v>5.1320614278974599</v>
      </c>
      <c r="R61">
        <v>3.79772730407959</v>
      </c>
      <c r="S61">
        <v>1</v>
      </c>
      <c r="T61">
        <v>1</v>
      </c>
    </row>
    <row r="62" spans="1:20" hidden="1" x14ac:dyDescent="0.3">
      <c r="A62" t="s">
        <v>21</v>
      </c>
      <c r="B62" t="s">
        <v>22</v>
      </c>
      <c r="C62" t="s">
        <v>22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16</v>
      </c>
      <c r="J62">
        <f>IF(Table1[[#This Row],[Team]]="WOL",1,0)</f>
        <v>0</v>
      </c>
      <c r="K62">
        <f>IF(Table1[[#This Row],[Team]]="ARS",1,0)</f>
        <v>1</v>
      </c>
      <c r="L62">
        <f>IF(Table1[[#This Row],[Team]]="TOT",1,0)</f>
        <v>0</v>
      </c>
      <c r="M62">
        <f>IF(Table1[[#This Row],[Team]]="WHU",1,0)</f>
        <v>0</v>
      </c>
      <c r="N62">
        <v>6.6</v>
      </c>
      <c r="O62">
        <v>11</v>
      </c>
      <c r="P62">
        <v>3.0385386067466</v>
      </c>
      <c r="Q62">
        <v>5.1283712805513098</v>
      </c>
      <c r="R62">
        <v>4.1205984607668</v>
      </c>
      <c r="S62">
        <v>0</v>
      </c>
      <c r="T62">
        <v>0</v>
      </c>
    </row>
    <row r="63" spans="1:20" hidden="1" x14ac:dyDescent="0.3">
      <c r="A63" t="s">
        <v>116</v>
      </c>
      <c r="B63" t="s">
        <v>117</v>
      </c>
      <c r="C63" t="s">
        <v>117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115</v>
      </c>
      <c r="J63">
        <f>IF(Table1[[#This Row],[Team]]="WOL",1,0)</f>
        <v>0</v>
      </c>
      <c r="K63">
        <f>IF(Table1[[#This Row],[Team]]="ARS",1,0)</f>
        <v>0</v>
      </c>
      <c r="L63">
        <f>IF(Table1[[#This Row],[Team]]="TOT",1,0)</f>
        <v>0</v>
      </c>
      <c r="M63">
        <f>IF(Table1[[#This Row],[Team]]="WHU",1,0)</f>
        <v>0</v>
      </c>
      <c r="N63">
        <v>13.3</v>
      </c>
      <c r="O63">
        <v>374</v>
      </c>
      <c r="P63">
        <v>0</v>
      </c>
      <c r="Q63">
        <v>0</v>
      </c>
      <c r="R63">
        <v>0</v>
      </c>
      <c r="S63">
        <v>1</v>
      </c>
      <c r="T63">
        <v>0</v>
      </c>
    </row>
    <row r="64" spans="1:20" hidden="1" x14ac:dyDescent="0.3">
      <c r="A64" t="s">
        <v>142</v>
      </c>
      <c r="B64" t="s">
        <v>83</v>
      </c>
      <c r="C64" t="s">
        <v>83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133</v>
      </c>
      <c r="J64">
        <f>IF(Table1[[#This Row],[Team]]="WOL",1,0)</f>
        <v>0</v>
      </c>
      <c r="K64">
        <f>IF(Table1[[#This Row],[Team]]="ARS",1,0)</f>
        <v>0</v>
      </c>
      <c r="L64">
        <f>IF(Table1[[#This Row],[Team]]="TOT",1,0)</f>
        <v>1</v>
      </c>
      <c r="M64">
        <f>IF(Table1[[#This Row],[Team]]="WHU",1,0)</f>
        <v>0</v>
      </c>
      <c r="N64">
        <v>4.5</v>
      </c>
      <c r="O64">
        <v>413</v>
      </c>
      <c r="P64">
        <v>2.0833333332767299</v>
      </c>
      <c r="Q64">
        <v>3.9195384849786801</v>
      </c>
      <c r="R64">
        <v>3.10706126273648</v>
      </c>
      <c r="S64">
        <v>0</v>
      </c>
      <c r="T64">
        <v>0</v>
      </c>
    </row>
    <row r="65" spans="1:20" hidden="1" x14ac:dyDescent="0.3">
      <c r="A65" t="s">
        <v>96</v>
      </c>
      <c r="B65" t="s">
        <v>97</v>
      </c>
      <c r="C65" t="s">
        <v>97</v>
      </c>
      <c r="D65" t="s">
        <v>4</v>
      </c>
      <c r="E65">
        <v>1</v>
      </c>
      <c r="F65">
        <v>0</v>
      </c>
      <c r="G65">
        <v>0</v>
      </c>
      <c r="H65">
        <v>0</v>
      </c>
      <c r="I65" t="s">
        <v>98</v>
      </c>
      <c r="J65">
        <f>IF(Table1[[#This Row],[Team]]="WOL",1,0)</f>
        <v>0</v>
      </c>
      <c r="K65">
        <f>IF(Table1[[#This Row],[Team]]="ARS",1,0)</f>
        <v>0</v>
      </c>
      <c r="L65">
        <f>IF(Table1[[#This Row],[Team]]="TOT",1,0)</f>
        <v>0</v>
      </c>
      <c r="M65">
        <f>IF(Table1[[#This Row],[Team]]="WHU",1,0)</f>
        <v>0</v>
      </c>
      <c r="N65">
        <v>4.8</v>
      </c>
      <c r="O65">
        <v>208</v>
      </c>
      <c r="P65">
        <v>2.9996005607871701</v>
      </c>
      <c r="Q65">
        <v>4.50339232040211</v>
      </c>
      <c r="R65">
        <v>2.8376556868443199</v>
      </c>
      <c r="S65">
        <v>0</v>
      </c>
      <c r="T65">
        <v>0</v>
      </c>
    </row>
    <row r="66" spans="1:20" hidden="1" x14ac:dyDescent="0.3">
      <c r="A66" t="s">
        <v>130</v>
      </c>
      <c r="B66" t="s">
        <v>166</v>
      </c>
      <c r="C66" t="s">
        <v>166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162</v>
      </c>
      <c r="J66">
        <f>IF(Table1[[#This Row],[Team]]="WOL",1,0)</f>
        <v>1</v>
      </c>
      <c r="K66">
        <f>IF(Table1[[#This Row],[Team]]="ARS",1,0)</f>
        <v>0</v>
      </c>
      <c r="L66">
        <f>IF(Table1[[#This Row],[Team]]="TOT",1,0)</f>
        <v>0</v>
      </c>
      <c r="M66">
        <f>IF(Table1[[#This Row],[Team]]="WHU",1,0)</f>
        <v>0</v>
      </c>
      <c r="N66">
        <v>5</v>
      </c>
      <c r="O66">
        <v>480</v>
      </c>
      <c r="P66">
        <v>3.3611111111111098</v>
      </c>
      <c r="Q66">
        <v>4.5618148284553603</v>
      </c>
      <c r="R66">
        <v>3.3850106538120599</v>
      </c>
      <c r="S66">
        <v>0</v>
      </c>
      <c r="T66">
        <v>0</v>
      </c>
    </row>
    <row r="67" spans="1:20" x14ac:dyDescent="0.3">
      <c r="A67" t="s">
        <v>100</v>
      </c>
      <c r="B67" t="s">
        <v>101</v>
      </c>
      <c r="C67" s="2" t="s">
        <v>101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98</v>
      </c>
      <c r="J67">
        <f>IF(Table1[[#This Row],[Team]]="WOL",1,0)</f>
        <v>0</v>
      </c>
      <c r="K67">
        <f>IF(Table1[[#This Row],[Team]]="ARS",1,0)</f>
        <v>0</v>
      </c>
      <c r="L67">
        <f>IF(Table1[[#This Row],[Team]]="TOT",1,0)</f>
        <v>0</v>
      </c>
      <c r="M67">
        <f>IF(Table1[[#This Row],[Team]]="WHU",1,0)</f>
        <v>0</v>
      </c>
      <c r="N67">
        <v>6.4</v>
      </c>
      <c r="O67">
        <v>213</v>
      </c>
      <c r="P67">
        <v>4.4807336977961603</v>
      </c>
      <c r="Q67">
        <v>4.4235223718766097</v>
      </c>
      <c r="R67">
        <v>3.2625096133387999</v>
      </c>
      <c r="S67">
        <v>0</v>
      </c>
      <c r="T67">
        <v>1</v>
      </c>
    </row>
    <row r="68" spans="1:20" x14ac:dyDescent="0.3">
      <c r="A68" t="s">
        <v>41</v>
      </c>
      <c r="B68" t="s">
        <v>42</v>
      </c>
      <c r="C68" s="2" t="s">
        <v>42</v>
      </c>
      <c r="D68" t="s">
        <v>7</v>
      </c>
      <c r="E68">
        <v>0</v>
      </c>
      <c r="F68">
        <v>0</v>
      </c>
      <c r="G68">
        <v>0</v>
      </c>
      <c r="H68">
        <v>1</v>
      </c>
      <c r="I68" t="s">
        <v>34</v>
      </c>
      <c r="J68">
        <f>IF(Table1[[#This Row],[Team]]="WOL",1,0)</f>
        <v>0</v>
      </c>
      <c r="K68">
        <f>IF(Table1[[#This Row],[Team]]="ARS",1,0)</f>
        <v>0</v>
      </c>
      <c r="L68">
        <f>IF(Table1[[#This Row],[Team]]="TOT",1,0)</f>
        <v>0</v>
      </c>
      <c r="M68">
        <f>IF(Table1[[#This Row],[Team]]="WHU",1,0)</f>
        <v>0</v>
      </c>
      <c r="N68">
        <v>7.5</v>
      </c>
      <c r="O68">
        <v>33</v>
      </c>
      <c r="P68">
        <v>3.5833333333333299</v>
      </c>
      <c r="Q68">
        <v>4.7334090934950197</v>
      </c>
      <c r="R68">
        <v>3.2036865900615998</v>
      </c>
      <c r="S68">
        <v>0</v>
      </c>
      <c r="T68">
        <v>1</v>
      </c>
    </row>
    <row r="69" spans="1:20" hidden="1" x14ac:dyDescent="0.3">
      <c r="A69" t="s">
        <v>19</v>
      </c>
      <c r="B69" t="s">
        <v>20</v>
      </c>
      <c r="C69" t="s">
        <v>20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16</v>
      </c>
      <c r="J69">
        <f>IF(Table1[[#This Row],[Team]]="WOL",1,0)</f>
        <v>0</v>
      </c>
      <c r="K69">
        <f>IF(Table1[[#This Row],[Team]]="ARS",1,0)</f>
        <v>1</v>
      </c>
      <c r="L69">
        <f>IF(Table1[[#This Row],[Team]]="TOT",1,0)</f>
        <v>0</v>
      </c>
      <c r="M69">
        <f>IF(Table1[[#This Row],[Team]]="WHU",1,0)</f>
        <v>0</v>
      </c>
      <c r="N69">
        <v>5.0999999999999996</v>
      </c>
      <c r="O69">
        <v>8</v>
      </c>
      <c r="P69">
        <v>2.3318276925321499</v>
      </c>
      <c r="Q69">
        <v>4.6828939892676802</v>
      </c>
      <c r="R69">
        <v>3.5747935347857398</v>
      </c>
      <c r="S69">
        <v>0</v>
      </c>
      <c r="T69">
        <v>0</v>
      </c>
    </row>
    <row r="70" spans="1:20" hidden="1" x14ac:dyDescent="0.3">
      <c r="A70" t="s">
        <v>63</v>
      </c>
      <c r="B70" t="s">
        <v>64</v>
      </c>
      <c r="C70" t="s">
        <v>64</v>
      </c>
      <c r="D70" t="s">
        <v>7</v>
      </c>
      <c r="E70">
        <v>0</v>
      </c>
      <c r="F70">
        <v>0</v>
      </c>
      <c r="G70">
        <v>0</v>
      </c>
      <c r="H70">
        <v>1</v>
      </c>
      <c r="I70" t="s">
        <v>60</v>
      </c>
      <c r="J70">
        <f>IF(Table1[[#This Row],[Team]]="WOL",1,0)</f>
        <v>0</v>
      </c>
      <c r="K70">
        <f>IF(Table1[[#This Row],[Team]]="ARS",1,0)</f>
        <v>0</v>
      </c>
      <c r="L70">
        <f>IF(Table1[[#This Row],[Team]]="TOT",1,0)</f>
        <v>0</v>
      </c>
      <c r="M70">
        <f>IF(Table1[[#This Row],[Team]]="WHU",1,0)</f>
        <v>0</v>
      </c>
      <c r="N70">
        <v>6.6</v>
      </c>
      <c r="O70">
        <v>55</v>
      </c>
      <c r="P70">
        <v>4.9534241887411099</v>
      </c>
      <c r="Q70">
        <v>5.9971547165420303</v>
      </c>
      <c r="R70">
        <v>2.2350289756009301</v>
      </c>
      <c r="S70">
        <v>0</v>
      </c>
      <c r="T70">
        <v>0</v>
      </c>
    </row>
    <row r="71" spans="1:20" hidden="1" x14ac:dyDescent="0.3">
      <c r="A71" t="s">
        <v>81</v>
      </c>
      <c r="B71" t="s">
        <v>82</v>
      </c>
      <c r="C71" t="s">
        <v>82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78</v>
      </c>
      <c r="J71">
        <f>IF(Table1[[#This Row],[Team]]="WOL",1,0)</f>
        <v>0</v>
      </c>
      <c r="K71">
        <f>IF(Table1[[#This Row],[Team]]="ARS",1,0)</f>
        <v>0</v>
      </c>
      <c r="L71">
        <f>IF(Table1[[#This Row],[Team]]="TOT",1,0)</f>
        <v>0</v>
      </c>
      <c r="M71">
        <f>IF(Table1[[#This Row],[Team]]="WHU",1,0)</f>
        <v>0</v>
      </c>
      <c r="N71">
        <v>5.9</v>
      </c>
      <c r="O71">
        <v>130</v>
      </c>
      <c r="P71">
        <v>0</v>
      </c>
      <c r="Q71">
        <v>0</v>
      </c>
      <c r="R71">
        <v>0</v>
      </c>
      <c r="S71">
        <v>1</v>
      </c>
      <c r="T71">
        <v>0</v>
      </c>
    </row>
    <row r="72" spans="1:20" x14ac:dyDescent="0.3">
      <c r="A72" t="s">
        <v>164</v>
      </c>
      <c r="B72" t="s">
        <v>165</v>
      </c>
      <c r="C72" s="2" t="s">
        <v>165</v>
      </c>
      <c r="D72" t="s">
        <v>7</v>
      </c>
      <c r="E72">
        <v>0</v>
      </c>
      <c r="F72">
        <v>0</v>
      </c>
      <c r="G72">
        <v>0</v>
      </c>
      <c r="H72">
        <v>1</v>
      </c>
      <c r="I72" t="s">
        <v>162</v>
      </c>
      <c r="J72">
        <f>IF(Table1[[#This Row],[Team]]="WOL",1,0)</f>
        <v>1</v>
      </c>
      <c r="K72">
        <f>IF(Table1[[#This Row],[Team]]="ARS",1,0)</f>
        <v>0</v>
      </c>
      <c r="L72">
        <f>IF(Table1[[#This Row],[Team]]="TOT",1,0)</f>
        <v>0</v>
      </c>
      <c r="M72">
        <f>IF(Table1[[#This Row],[Team]]="WHU",1,0)</f>
        <v>0</v>
      </c>
      <c r="N72">
        <v>7.6</v>
      </c>
      <c r="O72">
        <v>479</v>
      </c>
      <c r="P72">
        <v>2.8401501806548701</v>
      </c>
      <c r="Q72">
        <v>4.5527698408206403</v>
      </c>
      <c r="R72">
        <v>3.1231865976164102</v>
      </c>
      <c r="S72">
        <v>0</v>
      </c>
      <c r="T72">
        <v>1</v>
      </c>
    </row>
    <row r="73" spans="1:20" x14ac:dyDescent="0.3">
      <c r="A73" t="s">
        <v>47</v>
      </c>
      <c r="B73" t="s">
        <v>48</v>
      </c>
      <c r="C73" s="2" t="s">
        <v>49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34</v>
      </c>
      <c r="J73">
        <f>IF(Table1[[#This Row],[Team]]="WOL",1,0)</f>
        <v>0</v>
      </c>
      <c r="K73">
        <f>IF(Table1[[#This Row],[Team]]="ARS",1,0)</f>
        <v>0</v>
      </c>
      <c r="L73">
        <f>IF(Table1[[#This Row],[Team]]="TOT",1,0)</f>
        <v>0</v>
      </c>
      <c r="M73">
        <f>IF(Table1[[#This Row],[Team]]="WHU",1,0)</f>
        <v>0</v>
      </c>
      <c r="N73">
        <v>4.9000000000000004</v>
      </c>
      <c r="O73">
        <v>36</v>
      </c>
      <c r="P73">
        <v>3.4314969133486199</v>
      </c>
      <c r="Q73">
        <v>3.7967952658800699</v>
      </c>
      <c r="R73">
        <v>2.7595407406232502</v>
      </c>
      <c r="S73">
        <v>0</v>
      </c>
      <c r="T73">
        <v>1</v>
      </c>
    </row>
    <row r="74" spans="1:20" hidden="1" x14ac:dyDescent="0.3">
      <c r="A74" t="s">
        <v>122</v>
      </c>
      <c r="B74" t="s">
        <v>125</v>
      </c>
      <c r="C74" t="s">
        <v>125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126</v>
      </c>
      <c r="J74">
        <f>IF(Table1[[#This Row],[Team]]="WOL",1,0)</f>
        <v>0</v>
      </c>
      <c r="K74">
        <f>IF(Table1[[#This Row],[Team]]="ARS",1,0)</f>
        <v>0</v>
      </c>
      <c r="L74">
        <f>IF(Table1[[#This Row],[Team]]="TOT",1,0)</f>
        <v>0</v>
      </c>
      <c r="M74">
        <f>IF(Table1[[#This Row],[Team]]="WHU",1,0)</f>
        <v>0</v>
      </c>
      <c r="N74">
        <v>5.8</v>
      </c>
      <c r="O74">
        <v>462</v>
      </c>
      <c r="P74">
        <v>0</v>
      </c>
      <c r="Q74">
        <v>0</v>
      </c>
      <c r="R74">
        <v>0</v>
      </c>
      <c r="S74">
        <v>1</v>
      </c>
      <c r="T74">
        <v>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2022-03-17T19:56:57Z</dcterms:created>
  <dcterms:modified xsi:type="dcterms:W3CDTF">2022-03-17T20:24:02Z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ac7c6463-e3a5-4aa2-abe7-fe295ac3447c</vt:lpwstr>
  </property>
</Properties>
</file>