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B169225D-B3BD-9C41-BE51-FB36B0FDE3C1}" xr6:coauthVersionLast="47" xr6:coauthVersionMax="47" xr10:uidLastSave="{00000000-0000-0000-0000-000000000000}"/>
  <bookViews>
    <workbookView xWindow="240" yWindow="760" windowWidth="23500" windowHeight="20160" xr2:uid="{00000000-000D-0000-FFFF-FFFF00000000}"/>
  </bookViews>
  <sheets>
    <sheet name="Sheet1" sheetId="1" r:id="rId1"/>
  </sheets>
  <definedNames>
    <definedName name="solver_adj" localSheetId="0" hidden="1">Sheet1!$AJ$2:$AJ$152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Sheet1!$AJ$2:$AJ$152</definedName>
    <definedName name="solver_lhs2" localSheetId="0" hidden="1">Sheet1!$AN$4:$AN$8</definedName>
    <definedName name="solver_lhs3" localSheetId="0" hidden="1">Sheet1!$AN$4:$AN$8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"binary"</definedName>
    <definedName name="solver_rhs2" localSheetId="0" hidden="1">Sheet1!$AO$4:$AO$8</definedName>
    <definedName name="solver_rhs3" localSheetId="0" hidden="1">Sheet1!$AM$4:$AM$8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2" i="1" l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93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40" i="1"/>
  <c r="AH115" i="1"/>
  <c r="AH59" i="1"/>
  <c r="AH113" i="1"/>
  <c r="AH112" i="1"/>
  <c r="AH111" i="1"/>
  <c r="AH110" i="1"/>
  <c r="AH109" i="1"/>
  <c r="AH108" i="1"/>
  <c r="AH107" i="1"/>
  <c r="AH106" i="1"/>
  <c r="AH52" i="1"/>
  <c r="AH104" i="1"/>
  <c r="AH103" i="1"/>
  <c r="AH102" i="1"/>
  <c r="AH101" i="1"/>
  <c r="AH100" i="1"/>
  <c r="AH99" i="1"/>
  <c r="AH98" i="1"/>
  <c r="AH97" i="1"/>
  <c r="AH96" i="1"/>
  <c r="AH95" i="1"/>
  <c r="AH94" i="1"/>
  <c r="AH129" i="1"/>
  <c r="AH92" i="1"/>
  <c r="AH6" i="1"/>
  <c r="AH90" i="1"/>
  <c r="AH89" i="1"/>
  <c r="AH88" i="1"/>
  <c r="AH87" i="1"/>
  <c r="AH86" i="1"/>
  <c r="AH85" i="1"/>
  <c r="AH83" i="1"/>
  <c r="AH82" i="1"/>
  <c r="AH81" i="1"/>
  <c r="AH105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2" i="1"/>
  <c r="AH58" i="1"/>
  <c r="AH57" i="1"/>
  <c r="AH56" i="1"/>
  <c r="AH55" i="1"/>
  <c r="AH54" i="1"/>
  <c r="AH53" i="1"/>
  <c r="AH91" i="1"/>
  <c r="AH51" i="1"/>
  <c r="AH50" i="1"/>
  <c r="AH49" i="1"/>
  <c r="AH48" i="1"/>
  <c r="AH47" i="1"/>
  <c r="AH46" i="1"/>
  <c r="AH45" i="1"/>
  <c r="AH44" i="1"/>
  <c r="AH43" i="1"/>
  <c r="AH42" i="1"/>
  <c r="AH41" i="1"/>
  <c r="AH9" i="1"/>
  <c r="AH39" i="1"/>
  <c r="AH38" i="1"/>
  <c r="AM29" i="1"/>
  <c r="AH37" i="1"/>
  <c r="AM28" i="1"/>
  <c r="AH36" i="1"/>
  <c r="AM27" i="1"/>
  <c r="AH35" i="1"/>
  <c r="AM26" i="1"/>
  <c r="AH34" i="1"/>
  <c r="AM25" i="1"/>
  <c r="AH33" i="1"/>
  <c r="AM24" i="1"/>
  <c r="AH32" i="1"/>
  <c r="AM23" i="1"/>
  <c r="AH31" i="1"/>
  <c r="AM22" i="1"/>
  <c r="AH30" i="1"/>
  <c r="AM21" i="1"/>
  <c r="AH29" i="1"/>
  <c r="AM20" i="1"/>
  <c r="AH28" i="1"/>
  <c r="AM19" i="1"/>
  <c r="AH27" i="1"/>
  <c r="AM18" i="1"/>
  <c r="AH26" i="1"/>
  <c r="AM17" i="1"/>
  <c r="AH25" i="1"/>
  <c r="AM16" i="1"/>
  <c r="AH24" i="1"/>
  <c r="AM15" i="1"/>
  <c r="AH23" i="1"/>
  <c r="AM14" i="1"/>
  <c r="AH22" i="1"/>
  <c r="AM13" i="1"/>
  <c r="AH21" i="1"/>
  <c r="AM12" i="1"/>
  <c r="AH20" i="1"/>
  <c r="AM11" i="1"/>
  <c r="AH19" i="1"/>
  <c r="AM10" i="1"/>
  <c r="AH18" i="1"/>
  <c r="AH17" i="1"/>
  <c r="AH16" i="1"/>
  <c r="AH15" i="1"/>
  <c r="AH14" i="1"/>
  <c r="AH13" i="1"/>
  <c r="AH12" i="1"/>
  <c r="AH11" i="1"/>
  <c r="AH10" i="1"/>
  <c r="AN7" i="1"/>
  <c r="AH116" i="1"/>
  <c r="AN6" i="1"/>
  <c r="AH8" i="1"/>
  <c r="AN5" i="1"/>
  <c r="AH7" i="1"/>
  <c r="AN4" i="1"/>
  <c r="AH80" i="1"/>
  <c r="AH5" i="1"/>
  <c r="AH4" i="1"/>
  <c r="AH3" i="1"/>
  <c r="AH114" i="1"/>
  <c r="AN8" i="1" l="1"/>
  <c r="AM2" i="1"/>
</calcChain>
</file>

<file path=xl/sharedStrings.xml><?xml version="1.0" encoding="utf-8"?>
<sst xmlns="http://schemas.openxmlformats.org/spreadsheetml/2006/main" count="817" uniqueCount="357">
  <si>
    <t>Total Points</t>
  </si>
  <si>
    <t>MAX</t>
  </si>
  <si>
    <t>GKP</t>
  </si>
  <si>
    <t>DEF</t>
  </si>
  <si>
    <t>MID</t>
  </si>
  <si>
    <t>FWD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</si>
  <si>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</si>
  <si>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</si>
  <si>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</si>
  <si>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</si>
  <si>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</si>
  <si>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</si>
  <si>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</si>
  <si>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</si>
  <si>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</si>
  <si>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</si>
  <si>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</si>
  <si>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</si>
  <si>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</si>
  <si>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</si>
  <si>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</si>
  <si>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</si>
  <si>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</si>
  <si>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</si>
  <si>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</si>
  <si>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</si>
  <si>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</si>
  <si>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</si>
  <si>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</si>
  <si>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</si>
  <si>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</si>
  <si>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</si>
  <si>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</si>
  <si>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</si>
  <si>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</si>
  <si>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</si>
  <si>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</si>
  <si>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</si>
  <si>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</si>
  <si>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</si>
  <si>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</si>
  <si>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</si>
  <si>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</si>
  <si>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</si>
  <si>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</si>
  <si>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</si>
  <si>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</si>
  <si>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</si>
  <si>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</si>
  <si>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</si>
  <si>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</si>
  <si>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</si>
  <si>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</si>
  <si>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</si>
  <si>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</si>
  <si>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</si>
  <si>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</si>
  <si>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</si>
  <si>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</si>
  <si>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</si>
  <si>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</si>
  <si>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Norberto</t>
  </si>
  <si>
    <t>Murara Neto</t>
  </si>
  <si>
    <t>Neto</t>
  </si>
  <si>
    <t>Raheem</t>
  </si>
  <si>
    <t>Sterling</t>
  </si>
  <si>
    <t>Leon</t>
  </si>
  <si>
    <t>Bailey</t>
  </si>
  <si>
    <t>Matty</t>
  </si>
  <si>
    <t>Cash</t>
  </si>
  <si>
    <t>Moussa</t>
  </si>
  <si>
    <t>Diaby</t>
  </si>
  <si>
    <t>Diego Carlos</t>
  </si>
  <si>
    <t>Santos Silva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</si>
  <si>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</si>
  <si>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</si>
  <si>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</si>
  <si>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</si>
  <si>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</si>
  <si>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</si>
  <si>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</si>
  <si>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</si>
  <si>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</si>
  <si>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</si>
  <si>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</si>
  <si>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Pau</t>
  </si>
  <si>
    <t>Torres</t>
  </si>
  <si>
    <t>Youri</t>
  </si>
  <si>
    <t>Tielemans</t>
  </si>
  <si>
    <t>Ollie</t>
  </si>
  <si>
    <t>Watkins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</si>
  <si>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</si>
  <si>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</si>
  <si>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</si>
  <si>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</si>
  <si>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</si>
  <si>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</si>
  <si>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</si>
  <si>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</si>
  <si>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Antoine</t>
  </si>
  <si>
    <t>Semenyo</t>
  </si>
  <si>
    <t>Marcos</t>
  </si>
  <si>
    <t>Senesi</t>
  </si>
  <si>
    <t>Marcus</t>
  </si>
  <si>
    <t>Tavernier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</si>
  <si>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</si>
  <si>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</si>
  <si>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</si>
  <si>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</si>
  <si>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</si>
  <si>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</si>
  <si>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</si>
  <si>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</si>
  <si>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</si>
  <si>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</si>
  <si>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</si>
  <si>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</si>
  <si>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</si>
  <si>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</si>
  <si>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</si>
  <si>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</si>
  <si>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</si>
  <si>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</si>
  <si>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</si>
  <si>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</si>
  <si>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</si>
  <si>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</si>
  <si>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Simon</t>
  </si>
  <si>
    <t>Adingra</t>
  </si>
  <si>
    <t>Dunk</t>
  </si>
  <si>
    <t>Evan</t>
  </si>
  <si>
    <t>Ferguson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</si>
  <si>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</si>
  <si>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</si>
  <si>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</si>
  <si>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</si>
  <si>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</si>
  <si>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</si>
  <si>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</si>
  <si>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</si>
  <si>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</si>
  <si>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</si>
  <si>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</si>
  <si>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</si>
  <si>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</si>
  <si>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</si>
  <si>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</si>
  <si>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</si>
  <si>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</si>
  <si>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</si>
  <si>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</si>
  <si>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</si>
  <si>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</si>
  <si>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</si>
  <si>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Conor</t>
  </si>
  <si>
    <t>Gallagher</t>
  </si>
  <si>
    <t>Noni</t>
  </si>
  <si>
    <t>Madueke</t>
  </si>
  <si>
    <t>Nicolas</t>
  </si>
  <si>
    <t>Jackson</t>
  </si>
  <si>
    <t>N.Jackson</t>
  </si>
  <si>
    <t>Cole</t>
  </si>
  <si>
    <t>Palmer</t>
  </si>
  <si>
    <t>Chris</t>
  </si>
  <si>
    <t>Richards</t>
  </si>
  <si>
    <t>C.Richards</t>
  </si>
  <si>
    <t>Eberechi</t>
  </si>
  <si>
    <t>Eze</t>
  </si>
  <si>
    <t>Guéhi</t>
  </si>
  <si>
    <t>Jean-Philippe</t>
  </si>
  <si>
    <t>Mateta</t>
  </si>
  <si>
    <t>Tyrick</t>
  </si>
  <si>
    <t>Mitchell</t>
  </si>
  <si>
    <t>Abdoulaye</t>
  </si>
  <si>
    <t>Doucouré</t>
  </si>
  <si>
    <t>A.Doucoure</t>
  </si>
  <si>
    <t>Jarrad</t>
  </si>
  <si>
    <t>Branthwaite</t>
  </si>
  <si>
    <t>Jack</t>
  </si>
  <si>
    <t>Harrison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</si>
  <si>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</si>
  <si>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</si>
  <si>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</si>
  <si>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</si>
  <si>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</si>
  <si>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</si>
  <si>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</si>
  <si>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</si>
  <si>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</si>
  <si>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</si>
  <si>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Joachim</t>
  </si>
  <si>
    <t>Andersen</t>
  </si>
  <si>
    <t>Andreas</t>
  </si>
  <si>
    <t>Hoelgebaum Pereira</t>
  </si>
  <si>
    <t>Calvin</t>
  </si>
  <si>
    <t>Bassey</t>
  </si>
  <si>
    <t>Timothy</t>
  </si>
  <si>
    <t>Castagne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</si>
  <si>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</si>
  <si>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</si>
  <si>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</si>
  <si>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</si>
  <si>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</si>
  <si>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</si>
  <si>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</si>
  <si>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</si>
  <si>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</si>
  <si>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</si>
  <si>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</si>
  <si>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Facundo</t>
  </si>
  <si>
    <t>Buonanotte</t>
  </si>
  <si>
    <t>Ayew</t>
  </si>
  <si>
    <t>J.Ayew</t>
  </si>
  <si>
    <t>Alisson</t>
  </si>
  <si>
    <t>Ramses Becker</t>
  </si>
  <si>
    <t>A.Becker</t>
  </si>
  <si>
    <t>Trent</t>
  </si>
  <si>
    <t>Alexander-Arnold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</si>
  <si>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</si>
  <si>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</si>
  <si>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</si>
  <si>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</si>
  <si>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</si>
  <si>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</si>
  <si>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</si>
  <si>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</si>
  <si>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</si>
  <si>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</si>
  <si>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</si>
  <si>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</si>
  <si>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</si>
  <si>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</si>
  <si>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</si>
  <si>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</si>
  <si>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</si>
  <si>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</si>
  <si>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</si>
  <si>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Virgil</t>
  </si>
  <si>
    <t>van Dijk</t>
  </si>
  <si>
    <t>Manuel</t>
  </si>
  <si>
    <t>Akanji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</si>
  <si>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</si>
  <si>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</si>
  <si>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</si>
  <si>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</si>
  <si>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</si>
  <si>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</si>
  <si>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</si>
  <si>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</si>
  <si>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</si>
  <si>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</si>
  <si>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Grealish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</si>
  <si>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</si>
  <si>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</si>
  <si>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</si>
  <si>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</si>
  <si>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</si>
  <si>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</si>
  <si>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</si>
  <si>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</si>
  <si>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</si>
  <si>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Rúben</t>
  </si>
  <si>
    <t>Gato Alves Dias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</si>
  <si>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</si>
  <si>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</si>
  <si>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</si>
  <si>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</si>
  <si>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</si>
  <si>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</si>
  <si>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</si>
  <si>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</si>
  <si>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Eriksen</t>
  </si>
  <si>
    <t>Jonny</t>
  </si>
  <si>
    <t>Evans</t>
  </si>
  <si>
    <t>Alejandro</t>
  </si>
  <si>
    <t>Garnacho</t>
  </si>
  <si>
    <t>Rasmus</t>
  </si>
  <si>
    <t>Højlund</t>
  </si>
  <si>
    <t>André</t>
  </si>
  <si>
    <t>Onana</t>
  </si>
  <si>
    <t>Rashford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</si>
  <si>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</si>
  <si>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</si>
  <si>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</si>
  <si>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</si>
  <si>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</si>
  <si>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</si>
  <si>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</si>
  <si>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</si>
  <si>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</si>
  <si>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</si>
  <si>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</si>
  <si>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</si>
  <si>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</si>
  <si>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</si>
  <si>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</si>
  <si>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</si>
  <si>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Kieran</t>
  </si>
  <si>
    <t>Trippier</t>
  </si>
  <si>
    <t>Danilo</t>
  </si>
  <si>
    <t>dos Santos de Oliveira</t>
  </si>
  <si>
    <t>Morgan</t>
  </si>
  <si>
    <t>Gibbs-White</t>
  </si>
  <si>
    <t>Callum</t>
  </si>
  <si>
    <t>Hudson-Odoi</t>
  </si>
  <si>
    <t>Murillo</t>
  </si>
  <si>
    <t>Santiago Costa dos Santos</t>
  </si>
  <si>
    <t>Wood</t>
  </si>
  <si>
    <t>Cameron</t>
  </si>
  <si>
    <t>Archer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</si>
  <si>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</si>
  <si>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</si>
  <si>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</si>
  <si>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</si>
  <si>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</si>
  <si>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</si>
  <si>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</si>
  <si>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</si>
  <si>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</si>
  <si>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</si>
  <si>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</si>
  <si>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</si>
  <si>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</si>
  <si>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</si>
  <si>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P.M.Sarr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</si>
  <si>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</si>
  <si>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</si>
  <si>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</si>
  <si>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</si>
  <si>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</si>
  <si>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</si>
  <si>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</si>
  <si>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</si>
  <si>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</si>
  <si>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Wilson</t>
  </si>
  <si>
    <t>Odobert</t>
  </si>
  <si>
    <t>Michail</t>
  </si>
  <si>
    <t>Antonio</t>
  </si>
  <si>
    <t>Jarrod</t>
  </si>
  <si>
    <t>Bowen</t>
  </si>
  <si>
    <t>Vladimír</t>
  </si>
  <si>
    <t>Coufal</t>
  </si>
  <si>
    <t>Wes</t>
  </si>
  <si>
    <t>Foderingham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</si>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</sst>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52" totalsRowShown="0">
  <autoFilter ref="A1:AJ152" xr:uid="{00000000-0009-0000-0100-000001000000}">
    <filterColumn colId="35">
      <filters>
        <filter val="1"/>
      </filters>
    </filterColumn>
  </autoFilter>
  <sortState xmlns:xlrd2="http://schemas.microsoft.com/office/spreadsheetml/2017/richdata2" ref="A2:AJ134">
    <sortCondition descending="1" ref="D1:D152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2"/>
  <sheetViews>
    <sheetView tabSelected="1" workbookViewId="0">
      <selection activeCell="C128" sqref="C128"/>
    </sheetView>
  </sheetViews>
  <sheetFormatPr baseColWidth="10" defaultColWidth="8.83203125" defaultRowHeight="15" x14ac:dyDescent="0.2"/>
  <cols>
    <col min="5" max="8" width="0" hidden="1" customWidth="1"/>
    <col min="10" max="33" width="0" hidden="1" customWidth="1"/>
  </cols>
  <sheetData>
    <row r="1" spans="1:41" x14ac:dyDescent="0.2">
      <c r="A1" t="s">
        <v>26</v>
      </c>
      <c r="B1" t="s">
        <v>27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41" x14ac:dyDescent="0.2">
      <c r="A2" t="s">
        <v>161</v>
      </c>
      <c r="B2" t="s">
        <v>162</v>
      </c>
      <c r="C2" t="s">
        <v>162</v>
      </c>
      <c r="D2" t="s">
        <v>4</v>
      </c>
      <c r="E2">
        <v>0</v>
      </c>
      <c r="F2">
        <v>0</v>
      </c>
      <c r="G2">
        <v>1</v>
      </c>
      <c r="H2">
        <v>0</v>
      </c>
      <c r="I2" t="s">
        <v>11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207</v>
      </c>
      <c r="AE2">
        <v>45.694710383636668</v>
      </c>
      <c r="AF2">
        <v>32.688133227844247</v>
      </c>
      <c r="AG2">
        <v>58.285714285714292</v>
      </c>
      <c r="AH2">
        <f>8.70138351035173*1</f>
        <v>8.7013835103517305</v>
      </c>
      <c r="AI2">
        <v>1</v>
      </c>
      <c r="AJ2">
        <v>1</v>
      </c>
      <c r="AL2" t="s">
        <v>0</v>
      </c>
      <c r="AM2">
        <f>SUMPRODUCT(Table1[Selected], Table1[NEXT])</f>
        <v>30.549821059449812</v>
      </c>
      <c r="AN2" t="s">
        <v>1</v>
      </c>
    </row>
    <row r="3" spans="1:41" hidden="1" x14ac:dyDescent="0.2">
      <c r="A3" t="s">
        <v>40</v>
      </c>
      <c r="B3" t="s">
        <v>41</v>
      </c>
      <c r="C3" t="s">
        <v>41</v>
      </c>
      <c r="D3" t="s">
        <v>5</v>
      </c>
      <c r="E3">
        <v>0</v>
      </c>
      <c r="F3">
        <v>0</v>
      </c>
      <c r="G3">
        <v>0</v>
      </c>
      <c r="H3">
        <v>1</v>
      </c>
      <c r="I3" t="s">
        <v>6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26.347396964259669</v>
      </c>
      <c r="AF3">
        <v>17.063232167435899</v>
      </c>
      <c r="AG3">
        <v>18.36788825757576</v>
      </c>
      <c r="AH3">
        <f>4.18740207355672*1</f>
        <v>4.1874020735567203</v>
      </c>
      <c r="AI3">
        <v>1</v>
      </c>
      <c r="AJ3">
        <v>0</v>
      </c>
    </row>
    <row r="4" spans="1:41" hidden="1" x14ac:dyDescent="0.2">
      <c r="A4" t="s">
        <v>38</v>
      </c>
      <c r="B4" t="s">
        <v>42</v>
      </c>
      <c r="C4" t="s">
        <v>43</v>
      </c>
      <c r="D4" t="s">
        <v>4</v>
      </c>
      <c r="E4">
        <v>0</v>
      </c>
      <c r="F4">
        <v>0</v>
      </c>
      <c r="G4">
        <v>1</v>
      </c>
      <c r="H4">
        <v>0</v>
      </c>
      <c r="I4" t="s">
        <v>6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22.012987012987001</v>
      </c>
      <c r="AF4">
        <v>27.06604757559046</v>
      </c>
      <c r="AG4">
        <v>16.336443387562859</v>
      </c>
      <c r="AH4">
        <f>3.27864194969521*1</f>
        <v>3.2786419496952099</v>
      </c>
      <c r="AI4">
        <v>1</v>
      </c>
      <c r="AJ4">
        <v>0</v>
      </c>
      <c r="AL4" t="s">
        <v>2</v>
      </c>
      <c r="AM4">
        <v>1</v>
      </c>
      <c r="AN4">
        <f>SUMPRODUCT(Table1[Selected],Table1[GKP])</f>
        <v>1</v>
      </c>
      <c r="AO4">
        <v>1</v>
      </c>
    </row>
    <row r="5" spans="1:41" hidden="1" x14ac:dyDescent="0.2">
      <c r="A5" t="s">
        <v>44</v>
      </c>
      <c r="B5" t="s">
        <v>45</v>
      </c>
      <c r="C5" t="s">
        <v>45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6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</v>
      </c>
      <c r="AE5">
        <v>23.432203389830509</v>
      </c>
      <c r="AF5">
        <v>23.684342401094419</v>
      </c>
      <c r="AG5">
        <v>22.70251410877535</v>
      </c>
      <c r="AH5">
        <f>1.5571744793478*1</f>
        <v>1.5571744793478</v>
      </c>
      <c r="AI5">
        <v>1</v>
      </c>
      <c r="AJ5">
        <v>0</v>
      </c>
      <c r="AL5" t="s">
        <v>3</v>
      </c>
      <c r="AM5">
        <v>1</v>
      </c>
      <c r="AN5">
        <f>SUMPRODUCT(Table1[Selected],Table1[DEF])</f>
        <v>1</v>
      </c>
      <c r="AO5">
        <v>2</v>
      </c>
    </row>
    <row r="6" spans="1:41" hidden="1" x14ac:dyDescent="0.2">
      <c r="A6" t="s">
        <v>229</v>
      </c>
      <c r="B6" t="s">
        <v>230</v>
      </c>
      <c r="C6" t="s">
        <v>231</v>
      </c>
      <c r="D6" t="s">
        <v>4</v>
      </c>
      <c r="E6">
        <v>0</v>
      </c>
      <c r="F6">
        <v>0</v>
      </c>
      <c r="G6">
        <v>1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391</v>
      </c>
      <c r="AE6">
        <v>20.285714285714281</v>
      </c>
      <c r="AF6">
        <v>16.712841434906409</v>
      </c>
      <c r="AG6">
        <v>21.35267537535205</v>
      </c>
      <c r="AH6">
        <f>6.190680335418*1</f>
        <v>6.1906803354179996</v>
      </c>
      <c r="AI6">
        <v>1</v>
      </c>
      <c r="AJ6">
        <v>0</v>
      </c>
      <c r="AL6" t="s">
        <v>4</v>
      </c>
      <c r="AM6">
        <v>1</v>
      </c>
      <c r="AN6">
        <f>SUMPRODUCT(Table1[Selected],Table1[MID])</f>
        <v>2</v>
      </c>
      <c r="AO6">
        <v>2</v>
      </c>
    </row>
    <row r="7" spans="1:41" hidden="1" x14ac:dyDescent="0.2">
      <c r="A7" t="s">
        <v>49</v>
      </c>
      <c r="B7" t="s">
        <v>50</v>
      </c>
      <c r="C7" t="s">
        <v>50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6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12</v>
      </c>
      <c r="AE7">
        <v>17.700029772701921</v>
      </c>
      <c r="AF7">
        <v>14.91083771845069</v>
      </c>
      <c r="AG7">
        <v>8.8700736233190582</v>
      </c>
      <c r="AH7">
        <f>0.324297138392942*1</f>
        <v>0.324297138392942</v>
      </c>
      <c r="AI7">
        <v>1</v>
      </c>
      <c r="AJ7">
        <v>0</v>
      </c>
      <c r="AL7" t="s">
        <v>5</v>
      </c>
      <c r="AM7">
        <v>1</v>
      </c>
      <c r="AN7">
        <f>SUMPRODUCT(Table1[Selected],Table1[FWD])</f>
        <v>1</v>
      </c>
      <c r="AO7">
        <v>2</v>
      </c>
    </row>
    <row r="8" spans="1:41" hidden="1" x14ac:dyDescent="0.2">
      <c r="A8" t="s">
        <v>51</v>
      </c>
      <c r="B8" t="s">
        <v>52</v>
      </c>
      <c r="C8" t="s">
        <v>52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6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13</v>
      </c>
      <c r="AE8">
        <v>35.026702685433087</v>
      </c>
      <c r="AF8">
        <v>26.271362307326552</v>
      </c>
      <c r="AG8">
        <v>60.865777237954013</v>
      </c>
      <c r="AH8">
        <f>5.73410452897071*1</f>
        <v>5.7341045289707102</v>
      </c>
      <c r="AI8">
        <v>1</v>
      </c>
      <c r="AJ8">
        <v>0</v>
      </c>
      <c r="AM8">
        <v>5</v>
      </c>
      <c r="AN8">
        <f>SUM(AN4:AN7)</f>
        <v>5</v>
      </c>
      <c r="AO8">
        <v>5</v>
      </c>
    </row>
    <row r="9" spans="1:41" hidden="1" x14ac:dyDescent="0.2">
      <c r="A9" t="s">
        <v>119</v>
      </c>
      <c r="B9" t="s">
        <v>120</v>
      </c>
      <c r="C9" t="s">
        <v>120</v>
      </c>
      <c r="D9" t="s">
        <v>4</v>
      </c>
      <c r="E9">
        <v>0</v>
      </c>
      <c r="F9">
        <v>0</v>
      </c>
      <c r="G9">
        <v>1</v>
      </c>
      <c r="H9">
        <v>0</v>
      </c>
      <c r="I9" t="s">
        <v>9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113</v>
      </c>
      <c r="AE9">
        <v>29.733404176985619</v>
      </c>
      <c r="AF9">
        <v>19.1333649716412</v>
      </c>
      <c r="AG9">
        <v>38.183609201256253</v>
      </c>
      <c r="AH9">
        <f>4.47349986114639*1</f>
        <v>4.4734998611463901</v>
      </c>
      <c r="AI9">
        <v>1</v>
      </c>
      <c r="AJ9">
        <v>0</v>
      </c>
    </row>
    <row r="10" spans="1:41" hidden="1" x14ac:dyDescent="0.2">
      <c r="A10" t="s">
        <v>55</v>
      </c>
      <c r="B10" t="s">
        <v>56</v>
      </c>
      <c r="C10" t="s">
        <v>56</v>
      </c>
      <c r="D10" t="s">
        <v>4</v>
      </c>
      <c r="E10">
        <v>0</v>
      </c>
      <c r="F10">
        <v>0</v>
      </c>
      <c r="G10">
        <v>1</v>
      </c>
      <c r="H10">
        <v>0</v>
      </c>
      <c r="I10" t="s">
        <v>6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18</v>
      </c>
      <c r="AE10">
        <v>19.36781609195403</v>
      </c>
      <c r="AF10">
        <v>18.121040023720418</v>
      </c>
      <c r="AG10">
        <v>15.42409579600778</v>
      </c>
      <c r="AH10">
        <f>1.34414825991488*1</f>
        <v>1.34414825991488</v>
      </c>
      <c r="AI10">
        <v>1</v>
      </c>
      <c r="AJ10">
        <v>0</v>
      </c>
      <c r="AL10" t="s">
        <v>6</v>
      </c>
      <c r="AM10">
        <f>SUMPRODUCT(Table1[Selected],Table1[ARS])</f>
        <v>0</v>
      </c>
      <c r="AN10">
        <v>3</v>
      </c>
    </row>
    <row r="11" spans="1:41" hidden="1" x14ac:dyDescent="0.2">
      <c r="A11" t="s">
        <v>57</v>
      </c>
      <c r="B11" t="s">
        <v>58</v>
      </c>
      <c r="C11" t="s">
        <v>58</v>
      </c>
      <c r="D11" t="s">
        <v>3</v>
      </c>
      <c r="E11">
        <v>0</v>
      </c>
      <c r="F11">
        <v>1</v>
      </c>
      <c r="G11">
        <v>0</v>
      </c>
      <c r="H11">
        <v>0</v>
      </c>
      <c r="I11" t="s">
        <v>6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19</v>
      </c>
      <c r="AE11">
        <v>19.265987428509519</v>
      </c>
      <c r="AF11">
        <v>20.93061679125768</v>
      </c>
      <c r="AG11">
        <v>8.7530070527336754</v>
      </c>
      <c r="AH11">
        <f>1.63601980485064*1</f>
        <v>1.63601980485064</v>
      </c>
      <c r="AI11">
        <v>1</v>
      </c>
      <c r="AJ11">
        <v>0</v>
      </c>
      <c r="AL11" t="s">
        <v>7</v>
      </c>
      <c r="AM11">
        <f>SUMPRODUCT(Table1[Selected],Table1[AVL])</f>
        <v>1</v>
      </c>
      <c r="AN11">
        <v>3</v>
      </c>
    </row>
    <row r="12" spans="1:41" hidden="1" x14ac:dyDescent="0.2">
      <c r="A12" t="s">
        <v>59</v>
      </c>
      <c r="B12" t="s">
        <v>60</v>
      </c>
      <c r="C12" t="s">
        <v>60</v>
      </c>
      <c r="D12" t="s">
        <v>3</v>
      </c>
      <c r="E12">
        <v>0</v>
      </c>
      <c r="F12">
        <v>1</v>
      </c>
      <c r="G12">
        <v>0</v>
      </c>
      <c r="H12">
        <v>0</v>
      </c>
      <c r="I12" t="s">
        <v>6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20</v>
      </c>
      <c r="AE12">
        <v>17.008547008547001</v>
      </c>
      <c r="AF12">
        <v>16.704827204271851</v>
      </c>
      <c r="AG12">
        <v>16.910180917280648</v>
      </c>
      <c r="AH12">
        <f>1.92748138849952*1</f>
        <v>1.9274813884995201</v>
      </c>
      <c r="AI12">
        <v>1</v>
      </c>
      <c r="AJ12">
        <v>0</v>
      </c>
      <c r="AL12" t="s">
        <v>8</v>
      </c>
      <c r="AM12">
        <f>SUMPRODUCT(Table1[Selected],Table1[BOU])</f>
        <v>0</v>
      </c>
      <c r="AN12">
        <v>3</v>
      </c>
    </row>
    <row r="13" spans="1:41" hidden="1" x14ac:dyDescent="0.2">
      <c r="A13" t="s">
        <v>61</v>
      </c>
      <c r="B13" t="s">
        <v>62</v>
      </c>
      <c r="C13" t="s">
        <v>63</v>
      </c>
      <c r="D13" t="s">
        <v>2</v>
      </c>
      <c r="E13">
        <v>1</v>
      </c>
      <c r="F13">
        <v>0</v>
      </c>
      <c r="G13">
        <v>0</v>
      </c>
      <c r="H13">
        <v>0</v>
      </c>
      <c r="I13" t="s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21</v>
      </c>
      <c r="AE13">
        <v>17.324115509868388</v>
      </c>
      <c r="AF13">
        <v>18.57572638690414</v>
      </c>
      <c r="AG13">
        <v>11.03955803530261</v>
      </c>
      <c r="AH13">
        <f>2.14321438052404*1</f>
        <v>2.1432143805240398</v>
      </c>
      <c r="AI13">
        <v>1</v>
      </c>
      <c r="AJ13">
        <v>0</v>
      </c>
      <c r="AL13" t="s">
        <v>9</v>
      </c>
      <c r="AM13">
        <f>SUMPRODUCT(Table1[Selected],Table1[BRE])</f>
        <v>0</v>
      </c>
      <c r="AN13">
        <v>3</v>
      </c>
    </row>
    <row r="14" spans="1:41" hidden="1" x14ac:dyDescent="0.2">
      <c r="A14" t="s">
        <v>64</v>
      </c>
      <c r="B14" t="s">
        <v>65</v>
      </c>
      <c r="C14" t="s">
        <v>65</v>
      </c>
      <c r="D14" t="s">
        <v>4</v>
      </c>
      <c r="E14">
        <v>0</v>
      </c>
      <c r="F14">
        <v>0</v>
      </c>
      <c r="G14">
        <v>1</v>
      </c>
      <c r="H14">
        <v>0</v>
      </c>
      <c r="I14" t="s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22</v>
      </c>
      <c r="AE14">
        <v>16.837103165663041</v>
      </c>
      <c r="AF14">
        <v>26.673665816684771</v>
      </c>
      <c r="AG14">
        <v>5.6070550803517856</v>
      </c>
      <c r="AH14">
        <f>1.99464448287446*1</f>
        <v>1.9946444828744601</v>
      </c>
      <c r="AI14">
        <v>1</v>
      </c>
      <c r="AJ14">
        <v>0</v>
      </c>
      <c r="AL14" t="s">
        <v>10</v>
      </c>
      <c r="AM14">
        <f>SUMPRODUCT(Table1[Selected],Table1[BHA])</f>
        <v>1</v>
      </c>
      <c r="AN14">
        <v>3</v>
      </c>
    </row>
    <row r="15" spans="1:41" hidden="1" x14ac:dyDescent="0.2">
      <c r="A15" t="s">
        <v>66</v>
      </c>
      <c r="B15" t="s">
        <v>67</v>
      </c>
      <c r="C15" t="s">
        <v>67</v>
      </c>
      <c r="D15" t="s">
        <v>4</v>
      </c>
      <c r="E15">
        <v>0</v>
      </c>
      <c r="F15">
        <v>0</v>
      </c>
      <c r="G15">
        <v>1</v>
      </c>
      <c r="H15">
        <v>0</v>
      </c>
      <c r="I15" t="s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33</v>
      </c>
      <c r="AE15">
        <v>16.236559139784941</v>
      </c>
      <c r="AF15">
        <v>16.803092205424129</v>
      </c>
      <c r="AG15">
        <v>11.68333333333333</v>
      </c>
      <c r="AH15">
        <f>1.23054909634372*1</f>
        <v>1.23054909634372</v>
      </c>
      <c r="AI15">
        <v>1</v>
      </c>
      <c r="AJ15">
        <v>0</v>
      </c>
      <c r="AL15" t="s">
        <v>11</v>
      </c>
      <c r="AM15">
        <f>SUMPRODUCT(Table1[Selected],Table1[CHE])</f>
        <v>1</v>
      </c>
      <c r="AN15">
        <v>3</v>
      </c>
    </row>
    <row r="16" spans="1:41" hidden="1" x14ac:dyDescent="0.2">
      <c r="A16" t="s">
        <v>68</v>
      </c>
      <c r="B16" t="s">
        <v>69</v>
      </c>
      <c r="C16" t="s">
        <v>69</v>
      </c>
      <c r="D16" t="s">
        <v>3</v>
      </c>
      <c r="E16">
        <v>0</v>
      </c>
      <c r="F16">
        <v>1</v>
      </c>
      <c r="G16">
        <v>0</v>
      </c>
      <c r="H16">
        <v>0</v>
      </c>
      <c r="I16" t="s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37</v>
      </c>
      <c r="AE16">
        <v>11.08333333333333</v>
      </c>
      <c r="AF16">
        <v>11.885261072677761</v>
      </c>
      <c r="AG16">
        <v>10.89702576527405</v>
      </c>
      <c r="AH16">
        <f>2.24216600834222*1</f>
        <v>2.2421660083422199</v>
      </c>
      <c r="AI16">
        <v>1</v>
      </c>
      <c r="AJ16">
        <v>0</v>
      </c>
      <c r="AL16" t="s">
        <v>12</v>
      </c>
      <c r="AM16">
        <f>SUMPRODUCT(Table1[Selected],Table1[CRY])</f>
        <v>0</v>
      </c>
      <c r="AN16">
        <v>3</v>
      </c>
    </row>
    <row r="17" spans="1:40" hidden="1" x14ac:dyDescent="0.2">
      <c r="A17" t="s">
        <v>70</v>
      </c>
      <c r="B17" t="s">
        <v>71</v>
      </c>
      <c r="C17" t="s">
        <v>71</v>
      </c>
      <c r="D17" t="s">
        <v>4</v>
      </c>
      <c r="E17">
        <v>0</v>
      </c>
      <c r="F17">
        <v>0</v>
      </c>
      <c r="G17">
        <v>1</v>
      </c>
      <c r="H17">
        <v>0</v>
      </c>
      <c r="I17" t="s">
        <v>7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39</v>
      </c>
      <c r="AE17">
        <v>18.684210526315798</v>
      </c>
      <c r="AF17">
        <v>25.807194687902669</v>
      </c>
      <c r="AG17">
        <v>13.65784033511135</v>
      </c>
      <c r="AH17">
        <f>5.82265285439073*1</f>
        <v>5.8226528543907303</v>
      </c>
      <c r="AI17">
        <v>1</v>
      </c>
      <c r="AJ17">
        <v>0</v>
      </c>
      <c r="AL17" t="s">
        <v>13</v>
      </c>
      <c r="AM17">
        <f>SUMPRODUCT(Table1[Selected],Table1[EVE])</f>
        <v>0</v>
      </c>
      <c r="AN17">
        <v>3</v>
      </c>
    </row>
    <row r="18" spans="1:40" hidden="1" x14ac:dyDescent="0.2">
      <c r="A18" t="s">
        <v>72</v>
      </c>
      <c r="B18" t="s">
        <v>73</v>
      </c>
      <c r="C18" t="s">
        <v>72</v>
      </c>
      <c r="D18" t="s">
        <v>3</v>
      </c>
      <c r="E18">
        <v>0</v>
      </c>
      <c r="F18">
        <v>1</v>
      </c>
      <c r="G18">
        <v>0</v>
      </c>
      <c r="H18">
        <v>0</v>
      </c>
      <c r="I18" t="s">
        <v>7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40</v>
      </c>
      <c r="AE18">
        <v>10.294117647058821</v>
      </c>
      <c r="AF18">
        <v>12.38614125614207</v>
      </c>
      <c r="AG18">
        <v>23.36</v>
      </c>
      <c r="AH18">
        <f>1.01498954943968*1</f>
        <v>1.0149895494396799</v>
      </c>
      <c r="AI18">
        <v>1</v>
      </c>
      <c r="AJ18">
        <v>0</v>
      </c>
      <c r="AL18" t="s">
        <v>14</v>
      </c>
      <c r="AM18">
        <f>SUMPRODUCT(Table1[Selected],Table1[FUL])</f>
        <v>0</v>
      </c>
      <c r="AN18">
        <v>3</v>
      </c>
    </row>
    <row r="19" spans="1:40" hidden="1" x14ac:dyDescent="0.2">
      <c r="A19" t="s">
        <v>74</v>
      </c>
      <c r="B19" t="s">
        <v>75</v>
      </c>
      <c r="C19" t="s">
        <v>75</v>
      </c>
      <c r="D19" t="s">
        <v>3</v>
      </c>
      <c r="E19">
        <v>0</v>
      </c>
      <c r="F19">
        <v>1</v>
      </c>
      <c r="G19">
        <v>0</v>
      </c>
      <c r="H19">
        <v>0</v>
      </c>
      <c r="I19" t="s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41</v>
      </c>
      <c r="AE19">
        <v>13.43776965874557</v>
      </c>
      <c r="AF19">
        <v>17.214609234173771</v>
      </c>
      <c r="AG19">
        <v>24.20031548566066</v>
      </c>
      <c r="AH19">
        <f>4.38857867873281*1</f>
        <v>4.3885786787328103</v>
      </c>
      <c r="AI19">
        <v>1</v>
      </c>
      <c r="AJ19">
        <v>0</v>
      </c>
      <c r="AL19" t="s">
        <v>15</v>
      </c>
      <c r="AM19">
        <f>SUMPRODUCT(Table1[Selected],Table1[IPS])</f>
        <v>0</v>
      </c>
      <c r="AN19">
        <v>3</v>
      </c>
    </row>
    <row r="20" spans="1:40" hidden="1" x14ac:dyDescent="0.2">
      <c r="A20" t="s">
        <v>76</v>
      </c>
      <c r="B20" t="s">
        <v>77</v>
      </c>
      <c r="C20" t="s">
        <v>78</v>
      </c>
      <c r="D20" t="s">
        <v>5</v>
      </c>
      <c r="E20">
        <v>0</v>
      </c>
      <c r="F20">
        <v>0</v>
      </c>
      <c r="G20">
        <v>0</v>
      </c>
      <c r="H20">
        <v>1</v>
      </c>
      <c r="I20" t="s">
        <v>7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43</v>
      </c>
      <c r="AE20">
        <v>10.22727272727272</v>
      </c>
      <c r="AF20">
        <v>8.5545469356112012</v>
      </c>
      <c r="AG20">
        <v>7.5750000000000011</v>
      </c>
      <c r="AH20">
        <f>0.354478662169287*1</f>
        <v>0.35447866216928697</v>
      </c>
      <c r="AI20">
        <v>1</v>
      </c>
      <c r="AJ20">
        <v>0</v>
      </c>
      <c r="AL20" t="s">
        <v>16</v>
      </c>
      <c r="AM20">
        <f>SUMPRODUCT(Table1[Selected],Table1[LEI])</f>
        <v>0</v>
      </c>
      <c r="AN20">
        <v>3</v>
      </c>
    </row>
    <row r="21" spans="1:40" hidden="1" x14ac:dyDescent="0.2">
      <c r="A21" t="s">
        <v>79</v>
      </c>
      <c r="B21" t="s">
        <v>80</v>
      </c>
      <c r="C21" t="s">
        <v>81</v>
      </c>
      <c r="D21" t="s">
        <v>3</v>
      </c>
      <c r="E21">
        <v>0</v>
      </c>
      <c r="F21">
        <v>1</v>
      </c>
      <c r="G21">
        <v>0</v>
      </c>
      <c r="H21">
        <v>0</v>
      </c>
      <c r="I21" t="s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49</v>
      </c>
      <c r="AE21">
        <v>13.909090909090921</v>
      </c>
      <c r="AF21">
        <v>14.23477548923292</v>
      </c>
      <c r="AG21">
        <v>8.3704893467966048</v>
      </c>
      <c r="AH21">
        <f>1.97353870580234*1</f>
        <v>1.9735387058023399</v>
      </c>
      <c r="AI21">
        <v>1</v>
      </c>
      <c r="AJ21">
        <v>0</v>
      </c>
      <c r="AL21" t="s">
        <v>17</v>
      </c>
      <c r="AM21">
        <f>SUMPRODUCT(Table1[Selected],Table1[LIV])</f>
        <v>1</v>
      </c>
      <c r="AN21">
        <v>3</v>
      </c>
    </row>
    <row r="22" spans="1:40" x14ac:dyDescent="0.2">
      <c r="A22" t="s">
        <v>82</v>
      </c>
      <c r="B22" t="s">
        <v>83</v>
      </c>
      <c r="C22" t="s">
        <v>84</v>
      </c>
      <c r="D22" t="s">
        <v>2</v>
      </c>
      <c r="E22">
        <v>1</v>
      </c>
      <c r="F22">
        <v>0</v>
      </c>
      <c r="G22">
        <v>0</v>
      </c>
      <c r="H22">
        <v>0</v>
      </c>
      <c r="I22" t="s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52</v>
      </c>
      <c r="AE22">
        <v>17.243589743589741</v>
      </c>
      <c r="AF22">
        <v>14.65776107622837</v>
      </c>
      <c r="AG22">
        <v>27.394285714285719</v>
      </c>
      <c r="AH22">
        <f>3.21078288587372*1</f>
        <v>3.2107828858737202</v>
      </c>
      <c r="AI22">
        <v>1</v>
      </c>
      <c r="AJ22">
        <v>1</v>
      </c>
      <c r="AL22" t="s">
        <v>18</v>
      </c>
      <c r="AM22">
        <f>SUMPRODUCT(Table1[Selected],Table1[MCI])</f>
        <v>0</v>
      </c>
      <c r="AN22">
        <v>3</v>
      </c>
    </row>
    <row r="23" spans="1:40" hidden="1" x14ac:dyDescent="0.2">
      <c r="A23" t="s">
        <v>85</v>
      </c>
      <c r="B23" t="s">
        <v>86</v>
      </c>
      <c r="C23" t="s">
        <v>85</v>
      </c>
      <c r="D23" t="s">
        <v>3</v>
      </c>
      <c r="E23">
        <v>0</v>
      </c>
      <c r="F23">
        <v>1</v>
      </c>
      <c r="G23">
        <v>0</v>
      </c>
      <c r="H23">
        <v>0</v>
      </c>
      <c r="I23" t="s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57</v>
      </c>
      <c r="AE23">
        <v>13.552631578947381</v>
      </c>
      <c r="AF23">
        <v>15.119818574862821</v>
      </c>
      <c r="AG23">
        <v>9.1526226551226539</v>
      </c>
      <c r="AH23">
        <f>1.71537927980584*1</f>
        <v>1.71537927980584</v>
      </c>
      <c r="AI23">
        <v>1</v>
      </c>
      <c r="AJ23">
        <v>0</v>
      </c>
      <c r="AL23" t="s">
        <v>19</v>
      </c>
      <c r="AM23">
        <f>SUMPRODUCT(Table1[Selected],Table1[MUN])</f>
        <v>0</v>
      </c>
      <c r="AN23">
        <v>3</v>
      </c>
    </row>
    <row r="24" spans="1:40" hidden="1" x14ac:dyDescent="0.2">
      <c r="A24" t="s">
        <v>87</v>
      </c>
      <c r="B24" t="s">
        <v>88</v>
      </c>
      <c r="C24" t="s">
        <v>88</v>
      </c>
      <c r="D24" t="s">
        <v>4</v>
      </c>
      <c r="E24">
        <v>0</v>
      </c>
      <c r="F24">
        <v>0</v>
      </c>
      <c r="G24">
        <v>1</v>
      </c>
      <c r="H24">
        <v>0</v>
      </c>
      <c r="I24" t="s">
        <v>7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62</v>
      </c>
      <c r="AE24">
        <v>16.096256684491991</v>
      </c>
      <c r="AF24">
        <v>17.251473202500591</v>
      </c>
      <c r="AG24">
        <v>20.330882053301512</v>
      </c>
      <c r="AH24">
        <f>2.55808633592393*1</f>
        <v>2.5580863359239299</v>
      </c>
      <c r="AI24">
        <v>1</v>
      </c>
      <c r="AJ24">
        <v>0</v>
      </c>
      <c r="AL24" t="s">
        <v>20</v>
      </c>
      <c r="AM24">
        <f>SUMPRODUCT(Table1[Selected],Table1[NEW])</f>
        <v>0</v>
      </c>
      <c r="AN24">
        <v>3</v>
      </c>
    </row>
    <row r="25" spans="1:40" hidden="1" x14ac:dyDescent="0.2">
      <c r="A25" t="s">
        <v>89</v>
      </c>
      <c r="B25" t="s">
        <v>90</v>
      </c>
      <c r="C25" t="s">
        <v>90</v>
      </c>
      <c r="D25" t="s">
        <v>5</v>
      </c>
      <c r="E25">
        <v>0</v>
      </c>
      <c r="F25">
        <v>0</v>
      </c>
      <c r="G25">
        <v>0</v>
      </c>
      <c r="H25">
        <v>1</v>
      </c>
      <c r="I25" t="s">
        <v>7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63</v>
      </c>
      <c r="AE25">
        <v>28.13184088463397</v>
      </c>
      <c r="AF25">
        <v>22.00297881681502</v>
      </c>
      <c r="AG25">
        <v>24.298820477169169</v>
      </c>
      <c r="AH25">
        <f>4.20908648466221*1</f>
        <v>4.20908648466221</v>
      </c>
      <c r="AI25">
        <v>1</v>
      </c>
      <c r="AJ25">
        <v>0</v>
      </c>
      <c r="AL25" t="s">
        <v>21</v>
      </c>
      <c r="AM25">
        <f>SUMPRODUCT(Table1[Selected],Table1[NFO])</f>
        <v>1</v>
      </c>
      <c r="AN25">
        <v>3</v>
      </c>
    </row>
    <row r="26" spans="1:40" hidden="1" x14ac:dyDescent="0.2">
      <c r="A26" t="s">
        <v>91</v>
      </c>
      <c r="B26" t="s">
        <v>92</v>
      </c>
      <c r="C26" t="s">
        <v>92</v>
      </c>
      <c r="D26" t="s">
        <v>4</v>
      </c>
      <c r="E26">
        <v>0</v>
      </c>
      <c r="F26">
        <v>0</v>
      </c>
      <c r="G26">
        <v>1</v>
      </c>
      <c r="H26">
        <v>0</v>
      </c>
      <c r="I26" t="s">
        <v>8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74</v>
      </c>
      <c r="AE26">
        <v>10.733333333333331</v>
      </c>
      <c r="AF26">
        <v>9.5054796628080762</v>
      </c>
      <c r="AG26">
        <v>13.409904771637899</v>
      </c>
      <c r="AH26">
        <f>1.9358569886127*1</f>
        <v>1.9358569886126999</v>
      </c>
      <c r="AI26">
        <v>1</v>
      </c>
      <c r="AJ26">
        <v>0</v>
      </c>
      <c r="AL26" t="s">
        <v>22</v>
      </c>
      <c r="AM26">
        <f>SUMPRODUCT(Table1[Selected],Table1[SOU])</f>
        <v>0</v>
      </c>
      <c r="AN26">
        <v>3</v>
      </c>
    </row>
    <row r="27" spans="1:40" hidden="1" x14ac:dyDescent="0.2">
      <c r="A27" t="s">
        <v>93</v>
      </c>
      <c r="B27" t="s">
        <v>94</v>
      </c>
      <c r="C27" t="s">
        <v>94</v>
      </c>
      <c r="D27" t="s">
        <v>4</v>
      </c>
      <c r="E27">
        <v>0</v>
      </c>
      <c r="F27">
        <v>0</v>
      </c>
      <c r="G27">
        <v>1</v>
      </c>
      <c r="H27">
        <v>0</v>
      </c>
      <c r="I27" t="s">
        <v>8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75</v>
      </c>
      <c r="AE27">
        <v>12.673979738811729</v>
      </c>
      <c r="AF27">
        <v>7.4207598130345982</v>
      </c>
      <c r="AG27">
        <v>21.263571428571431</v>
      </c>
      <c r="AH27">
        <f>3.03965074454859*1</f>
        <v>3.0396507445485899</v>
      </c>
      <c r="AI27">
        <v>1</v>
      </c>
      <c r="AJ27">
        <v>0</v>
      </c>
      <c r="AL27" t="s">
        <v>23</v>
      </c>
      <c r="AM27">
        <f>SUMPRODUCT(Table1[Selected],Table1[TOT])</f>
        <v>0</v>
      </c>
      <c r="AN27">
        <v>3</v>
      </c>
    </row>
    <row r="28" spans="1:40" hidden="1" x14ac:dyDescent="0.2">
      <c r="A28" t="s">
        <v>95</v>
      </c>
      <c r="B28" t="s">
        <v>96</v>
      </c>
      <c r="C28" t="s">
        <v>96</v>
      </c>
      <c r="D28" t="s">
        <v>3</v>
      </c>
      <c r="E28">
        <v>0</v>
      </c>
      <c r="F28">
        <v>1</v>
      </c>
      <c r="G28">
        <v>0</v>
      </c>
      <c r="H28">
        <v>0</v>
      </c>
      <c r="I28" t="s">
        <v>8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81</v>
      </c>
      <c r="AE28">
        <v>10.27777777777778</v>
      </c>
      <c r="AF28">
        <v>10.025914612888901</v>
      </c>
      <c r="AG28">
        <v>21.265675617193661</v>
      </c>
      <c r="AH28">
        <f>1.59659175316138*1</f>
        <v>1.59659175316138</v>
      </c>
      <c r="AI28">
        <v>1</v>
      </c>
      <c r="AJ28">
        <v>0</v>
      </c>
      <c r="AL28" t="s">
        <v>24</v>
      </c>
      <c r="AM28">
        <f>SUMPRODUCT(Table1[Selected],Table1[WHU])</f>
        <v>0</v>
      </c>
      <c r="AN28">
        <v>3</v>
      </c>
    </row>
    <row r="29" spans="1:40" hidden="1" x14ac:dyDescent="0.2">
      <c r="A29" t="s">
        <v>97</v>
      </c>
      <c r="B29" t="s">
        <v>98</v>
      </c>
      <c r="C29" t="s">
        <v>98</v>
      </c>
      <c r="D29" t="s">
        <v>4</v>
      </c>
      <c r="E29">
        <v>0</v>
      </c>
      <c r="F29">
        <v>0</v>
      </c>
      <c r="G29">
        <v>1</v>
      </c>
      <c r="H29">
        <v>0</v>
      </c>
      <c r="I29" t="s">
        <v>8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82</v>
      </c>
      <c r="AE29">
        <v>15.375</v>
      </c>
      <c r="AF29">
        <v>18.920257997711051</v>
      </c>
      <c r="AG29">
        <v>30.763636363636358</v>
      </c>
      <c r="AH29">
        <f>2.36511735705843*1</f>
        <v>2.3651173570584301</v>
      </c>
      <c r="AI29">
        <v>1</v>
      </c>
      <c r="AJ29">
        <v>0</v>
      </c>
      <c r="AL29" t="s">
        <v>25</v>
      </c>
      <c r="AM29">
        <f>SUMPRODUCT(Table1[Selected],Table1[WOL])</f>
        <v>0</v>
      </c>
      <c r="AN29">
        <v>3</v>
      </c>
    </row>
    <row r="30" spans="1:40" hidden="1" x14ac:dyDescent="0.2">
      <c r="A30" t="s">
        <v>99</v>
      </c>
      <c r="B30" t="s">
        <v>100</v>
      </c>
      <c r="C30" t="s">
        <v>100</v>
      </c>
      <c r="D30" t="s">
        <v>4</v>
      </c>
      <c r="E30">
        <v>0</v>
      </c>
      <c r="F30">
        <v>0</v>
      </c>
      <c r="G30">
        <v>1</v>
      </c>
      <c r="H30">
        <v>0</v>
      </c>
      <c r="I30" t="s">
        <v>8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88</v>
      </c>
      <c r="AE30">
        <v>15.5</v>
      </c>
      <c r="AF30">
        <v>10.978916219174209</v>
      </c>
      <c r="AG30">
        <v>12.58976351764278</v>
      </c>
      <c r="AH30">
        <f>2.39292709855472*1</f>
        <v>2.3929270985547202</v>
      </c>
      <c r="AI30">
        <v>1</v>
      </c>
      <c r="AJ30">
        <v>0</v>
      </c>
    </row>
    <row r="31" spans="1:40" hidden="1" x14ac:dyDescent="0.2">
      <c r="A31" t="s">
        <v>101</v>
      </c>
      <c r="B31" t="s">
        <v>102</v>
      </c>
      <c r="C31" t="s">
        <v>102</v>
      </c>
      <c r="D31" t="s">
        <v>3</v>
      </c>
      <c r="E31">
        <v>0</v>
      </c>
      <c r="F31">
        <v>1</v>
      </c>
      <c r="G31">
        <v>0</v>
      </c>
      <c r="H31">
        <v>0</v>
      </c>
      <c r="I31" t="s">
        <v>8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89</v>
      </c>
      <c r="AE31">
        <v>13.604366178320779</v>
      </c>
      <c r="AF31">
        <v>12.73095182119595</v>
      </c>
      <c r="AG31">
        <v>32.906666666666673</v>
      </c>
      <c r="AH31">
        <f>1.15584455318254*1</f>
        <v>1.1558445531825401</v>
      </c>
      <c r="AI31">
        <v>1</v>
      </c>
      <c r="AJ31">
        <v>0</v>
      </c>
    </row>
    <row r="32" spans="1:40" hidden="1" x14ac:dyDescent="0.2">
      <c r="A32" t="s">
        <v>103</v>
      </c>
      <c r="B32" t="s">
        <v>104</v>
      </c>
      <c r="C32" t="s">
        <v>104</v>
      </c>
      <c r="D32" t="s">
        <v>4</v>
      </c>
      <c r="E32">
        <v>0</v>
      </c>
      <c r="F32">
        <v>0</v>
      </c>
      <c r="G32">
        <v>1</v>
      </c>
      <c r="H32">
        <v>0</v>
      </c>
      <c r="I32" t="s">
        <v>8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</v>
      </c>
      <c r="AE32">
        <v>17.000000000000011</v>
      </c>
      <c r="AF32">
        <v>21.5655343804533</v>
      </c>
      <c r="AG32">
        <v>15.06350167481544</v>
      </c>
      <c r="AH32">
        <f>2.59114584382561*1</f>
        <v>2.5911458438256099</v>
      </c>
      <c r="AI32">
        <v>1</v>
      </c>
      <c r="AJ32">
        <v>0</v>
      </c>
    </row>
    <row r="33" spans="1:36" hidden="1" x14ac:dyDescent="0.2">
      <c r="A33" t="s">
        <v>105</v>
      </c>
      <c r="B33" t="s">
        <v>106</v>
      </c>
      <c r="C33" t="s">
        <v>106</v>
      </c>
      <c r="D33" t="s">
        <v>3</v>
      </c>
      <c r="E33">
        <v>0</v>
      </c>
      <c r="F33">
        <v>1</v>
      </c>
      <c r="G33">
        <v>0</v>
      </c>
      <c r="H33">
        <v>0</v>
      </c>
      <c r="I33" t="s">
        <v>8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94</v>
      </c>
      <c r="AE33">
        <v>11.22448979591837</v>
      </c>
      <c r="AF33">
        <v>12.305247567631691</v>
      </c>
      <c r="AG33">
        <v>12.583063501996021</v>
      </c>
      <c r="AH33">
        <f>1.57671152305877*1</f>
        <v>1.57671152305877</v>
      </c>
      <c r="AI33">
        <v>1</v>
      </c>
      <c r="AJ33">
        <v>0</v>
      </c>
    </row>
    <row r="34" spans="1:36" hidden="1" x14ac:dyDescent="0.2">
      <c r="A34" t="s">
        <v>107</v>
      </c>
      <c r="B34" t="s">
        <v>108</v>
      </c>
      <c r="C34" t="s">
        <v>108</v>
      </c>
      <c r="D34" t="s">
        <v>3</v>
      </c>
      <c r="E34">
        <v>0</v>
      </c>
      <c r="F34">
        <v>1</v>
      </c>
      <c r="G34">
        <v>0</v>
      </c>
      <c r="H34">
        <v>0</v>
      </c>
      <c r="I34" t="s">
        <v>9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102</v>
      </c>
      <c r="AE34">
        <v>12.55952380952381</v>
      </c>
      <c r="AF34">
        <v>8.3642409922948602</v>
      </c>
      <c r="AG34">
        <v>9.5872923152915259</v>
      </c>
      <c r="AH34">
        <f>1.85869509709661*1</f>
        <v>1.8586950970966101</v>
      </c>
      <c r="AI34">
        <v>1</v>
      </c>
      <c r="AJ34">
        <v>0</v>
      </c>
    </row>
    <row r="35" spans="1:36" hidden="1" x14ac:dyDescent="0.2">
      <c r="A35" t="s">
        <v>109</v>
      </c>
      <c r="B35" t="s">
        <v>110</v>
      </c>
      <c r="C35" t="s">
        <v>110</v>
      </c>
      <c r="D35" t="s">
        <v>4</v>
      </c>
      <c r="E35">
        <v>0</v>
      </c>
      <c r="F35">
        <v>0</v>
      </c>
      <c r="G35">
        <v>1</v>
      </c>
      <c r="H35">
        <v>0</v>
      </c>
      <c r="I35" t="s">
        <v>9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103</v>
      </c>
      <c r="AE35">
        <v>23.651117766260761</v>
      </c>
      <c r="AF35">
        <v>6.4798963937434104</v>
      </c>
      <c r="AG35">
        <v>24.674545454545449</v>
      </c>
      <c r="AH35">
        <f>3.15970327080209*1</f>
        <v>3.15970327080209</v>
      </c>
      <c r="AI35">
        <v>1</v>
      </c>
      <c r="AJ35">
        <v>0</v>
      </c>
    </row>
    <row r="36" spans="1:36" hidden="1" x14ac:dyDescent="0.2">
      <c r="A36" t="s">
        <v>111</v>
      </c>
      <c r="B36" t="s">
        <v>112</v>
      </c>
      <c r="C36" t="s">
        <v>112</v>
      </c>
      <c r="D36" t="s">
        <v>2</v>
      </c>
      <c r="E36">
        <v>1</v>
      </c>
      <c r="F36">
        <v>0</v>
      </c>
      <c r="G36">
        <v>0</v>
      </c>
      <c r="H36">
        <v>0</v>
      </c>
      <c r="I36" t="s">
        <v>9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105</v>
      </c>
      <c r="AE36">
        <v>15.77777777777778</v>
      </c>
      <c r="AF36">
        <v>20.329929177766669</v>
      </c>
      <c r="AG36">
        <v>15.485714285714289</v>
      </c>
      <c r="AH36">
        <f>1.26834326609654*1</f>
        <v>1.2683432660965399</v>
      </c>
      <c r="AI36">
        <v>1</v>
      </c>
      <c r="AJ36">
        <v>0</v>
      </c>
    </row>
    <row r="37" spans="1:36" hidden="1" x14ac:dyDescent="0.2">
      <c r="A37" t="s">
        <v>113</v>
      </c>
      <c r="B37" t="s">
        <v>114</v>
      </c>
      <c r="C37" t="s">
        <v>114</v>
      </c>
      <c r="D37" t="s">
        <v>4</v>
      </c>
      <c r="E37">
        <v>0</v>
      </c>
      <c r="F37">
        <v>0</v>
      </c>
      <c r="G37">
        <v>1</v>
      </c>
      <c r="H37">
        <v>0</v>
      </c>
      <c r="I37" t="s">
        <v>9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108</v>
      </c>
      <c r="AE37">
        <v>13.073394495412829</v>
      </c>
      <c r="AF37">
        <v>13.314160355159389</v>
      </c>
      <c r="AG37">
        <v>13.48273937427755</v>
      </c>
      <c r="AH37">
        <f>2.22524515842304*1</f>
        <v>2.2252451584230402</v>
      </c>
      <c r="AI37">
        <v>1</v>
      </c>
      <c r="AJ37">
        <v>0</v>
      </c>
    </row>
    <row r="38" spans="1:36" hidden="1" x14ac:dyDescent="0.2">
      <c r="A38" t="s">
        <v>115</v>
      </c>
      <c r="B38" t="s">
        <v>116</v>
      </c>
      <c r="C38" t="s">
        <v>116</v>
      </c>
      <c r="D38" t="s">
        <v>4</v>
      </c>
      <c r="E38">
        <v>0</v>
      </c>
      <c r="F38">
        <v>0</v>
      </c>
      <c r="G38">
        <v>1</v>
      </c>
      <c r="H38">
        <v>0</v>
      </c>
      <c r="I38" t="s">
        <v>9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109</v>
      </c>
      <c r="AE38">
        <v>14.540676566898791</v>
      </c>
      <c r="AF38">
        <v>12.72390194611134</v>
      </c>
      <c r="AG38">
        <v>15.3852991030847</v>
      </c>
      <c r="AH38">
        <f>1.69574409722446*1</f>
        <v>1.69574409722446</v>
      </c>
      <c r="AI38">
        <v>1</v>
      </c>
      <c r="AJ38">
        <v>0</v>
      </c>
    </row>
    <row r="39" spans="1:36" hidden="1" x14ac:dyDescent="0.2">
      <c r="A39" t="s">
        <v>117</v>
      </c>
      <c r="B39" t="s">
        <v>118</v>
      </c>
      <c r="C39" t="s">
        <v>118</v>
      </c>
      <c r="D39" t="s">
        <v>4</v>
      </c>
      <c r="E39">
        <v>0</v>
      </c>
      <c r="F39">
        <v>0</v>
      </c>
      <c r="G39">
        <v>1</v>
      </c>
      <c r="H39">
        <v>0</v>
      </c>
      <c r="I39" t="s">
        <v>9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112</v>
      </c>
      <c r="AE39">
        <v>11.458333333333339</v>
      </c>
      <c r="AF39">
        <v>8.2546358698705866</v>
      </c>
      <c r="AG39">
        <v>21.507657363724441</v>
      </c>
      <c r="AH39">
        <f>1.15821216273134*1</f>
        <v>1.15821216273134</v>
      </c>
      <c r="AI39">
        <v>1</v>
      </c>
      <c r="AJ39">
        <v>0</v>
      </c>
    </row>
    <row r="40" spans="1:36" hidden="1" x14ac:dyDescent="0.2">
      <c r="A40" t="s">
        <v>223</v>
      </c>
      <c r="B40" t="s">
        <v>281</v>
      </c>
      <c r="C40" t="s">
        <v>281</v>
      </c>
      <c r="D40" t="s">
        <v>4</v>
      </c>
      <c r="E40">
        <v>0</v>
      </c>
      <c r="F40">
        <v>0</v>
      </c>
      <c r="G40">
        <v>1</v>
      </c>
      <c r="H40">
        <v>0</v>
      </c>
      <c r="I40" t="s">
        <v>20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467</v>
      </c>
      <c r="AE40">
        <v>20.075042753821432</v>
      </c>
      <c r="AF40">
        <v>22.323794907020272</v>
      </c>
      <c r="AG40">
        <v>9.4679289160382503</v>
      </c>
      <c r="AH40">
        <f>4.25895440789104*1</f>
        <v>4.2589544078910402</v>
      </c>
      <c r="AI40">
        <v>1</v>
      </c>
      <c r="AJ40">
        <v>0</v>
      </c>
    </row>
    <row r="41" spans="1:36" hidden="1" x14ac:dyDescent="0.2">
      <c r="A41" t="s">
        <v>121</v>
      </c>
      <c r="B41" t="s">
        <v>122</v>
      </c>
      <c r="C41" t="s">
        <v>122</v>
      </c>
      <c r="D41" t="s">
        <v>4</v>
      </c>
      <c r="E41">
        <v>0</v>
      </c>
      <c r="F41">
        <v>0</v>
      </c>
      <c r="G41">
        <v>1</v>
      </c>
      <c r="H41">
        <v>0</v>
      </c>
      <c r="I41" t="s">
        <v>9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115</v>
      </c>
      <c r="AE41">
        <v>14.111111111111111</v>
      </c>
      <c r="AF41">
        <v>14.34655903879492</v>
      </c>
      <c r="AG41">
        <v>10.96335075510515</v>
      </c>
      <c r="AH41">
        <f>1.99140235301837*1</f>
        <v>1.99140235301837</v>
      </c>
      <c r="AI41">
        <v>1</v>
      </c>
      <c r="AJ41">
        <v>0</v>
      </c>
    </row>
    <row r="42" spans="1:36" hidden="1" x14ac:dyDescent="0.2">
      <c r="A42" t="s">
        <v>123</v>
      </c>
      <c r="B42" t="s">
        <v>124</v>
      </c>
      <c r="C42" t="s">
        <v>124</v>
      </c>
      <c r="D42" t="s">
        <v>3</v>
      </c>
      <c r="E42">
        <v>0</v>
      </c>
      <c r="F42">
        <v>1</v>
      </c>
      <c r="G42">
        <v>0</v>
      </c>
      <c r="H42">
        <v>0</v>
      </c>
      <c r="I42" t="s">
        <v>9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118</v>
      </c>
      <c r="AE42">
        <v>15.000000000000011</v>
      </c>
      <c r="AF42">
        <v>14.224832672597101</v>
      </c>
      <c r="AG42">
        <v>24.55353789944996</v>
      </c>
      <c r="AH42">
        <f>1.36497531757736*1</f>
        <v>1.36497531757736</v>
      </c>
      <c r="AI42">
        <v>1</v>
      </c>
      <c r="AJ42">
        <v>0</v>
      </c>
    </row>
    <row r="43" spans="1:36" hidden="1" x14ac:dyDescent="0.2">
      <c r="A43" t="s">
        <v>125</v>
      </c>
      <c r="B43" t="s">
        <v>126</v>
      </c>
      <c r="C43" t="s">
        <v>126</v>
      </c>
      <c r="D43" t="s">
        <v>5</v>
      </c>
      <c r="E43">
        <v>0</v>
      </c>
      <c r="F43">
        <v>0</v>
      </c>
      <c r="G43">
        <v>0</v>
      </c>
      <c r="H43">
        <v>1</v>
      </c>
      <c r="I43" t="s">
        <v>9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124</v>
      </c>
      <c r="AE43">
        <v>23.793703200864989</v>
      </c>
      <c r="AF43">
        <v>15.074965886210039</v>
      </c>
      <c r="AG43">
        <v>28.66439696106363</v>
      </c>
      <c r="AH43">
        <f>3.0714230288523*1</f>
        <v>3.0714230288522999</v>
      </c>
      <c r="AI43">
        <v>1</v>
      </c>
      <c r="AJ43">
        <v>0</v>
      </c>
    </row>
    <row r="44" spans="1:36" hidden="1" x14ac:dyDescent="0.2">
      <c r="A44" t="s">
        <v>127</v>
      </c>
      <c r="B44" t="s">
        <v>128</v>
      </c>
      <c r="C44" t="s">
        <v>128</v>
      </c>
      <c r="D44" t="s">
        <v>4</v>
      </c>
      <c r="E44">
        <v>0</v>
      </c>
      <c r="F44">
        <v>0</v>
      </c>
      <c r="G44">
        <v>1</v>
      </c>
      <c r="H44">
        <v>0</v>
      </c>
      <c r="I44" t="s">
        <v>10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133</v>
      </c>
      <c r="AE44">
        <v>16.118220032018851</v>
      </c>
      <c r="AF44">
        <v>18.782448149609881</v>
      </c>
      <c r="AG44">
        <v>12.21394948389201</v>
      </c>
      <c r="AH44">
        <f>2.3014682942575*1</f>
        <v>2.3014682942575</v>
      </c>
      <c r="AI44">
        <v>1</v>
      </c>
      <c r="AJ44">
        <v>0</v>
      </c>
    </row>
    <row r="45" spans="1:36" hidden="1" x14ac:dyDescent="0.2">
      <c r="A45" t="s">
        <v>93</v>
      </c>
      <c r="B45" t="s">
        <v>129</v>
      </c>
      <c r="C45" t="s">
        <v>129</v>
      </c>
      <c r="D45" t="s">
        <v>3</v>
      </c>
      <c r="E45">
        <v>0</v>
      </c>
      <c r="F45">
        <v>1</v>
      </c>
      <c r="G45">
        <v>0</v>
      </c>
      <c r="H45">
        <v>0</v>
      </c>
      <c r="I45" t="s">
        <v>10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139</v>
      </c>
      <c r="AE45">
        <v>15.725</v>
      </c>
      <c r="AF45">
        <v>16.598344367551292</v>
      </c>
      <c r="AG45">
        <v>12.1564856695956</v>
      </c>
      <c r="AH45">
        <f>1.96657541964718*1</f>
        <v>1.9665754196471801</v>
      </c>
      <c r="AI45">
        <v>1</v>
      </c>
      <c r="AJ45">
        <v>0</v>
      </c>
    </row>
    <row r="46" spans="1:36" hidden="1" x14ac:dyDescent="0.2">
      <c r="A46" t="s">
        <v>130</v>
      </c>
      <c r="B46" t="s">
        <v>131</v>
      </c>
      <c r="C46" t="s">
        <v>131</v>
      </c>
      <c r="D46" t="s">
        <v>5</v>
      </c>
      <c r="E46">
        <v>0</v>
      </c>
      <c r="F46">
        <v>0</v>
      </c>
      <c r="G46">
        <v>0</v>
      </c>
      <c r="H46">
        <v>1</v>
      </c>
      <c r="I46" t="s">
        <v>10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142</v>
      </c>
      <c r="AE46">
        <v>13.163265306122449</v>
      </c>
      <c r="AF46">
        <v>18.798126544179759</v>
      </c>
      <c r="AG46">
        <v>11.142857142857141</v>
      </c>
      <c r="AH46">
        <f>1.92426841875364*1</f>
        <v>1.9242684187536401</v>
      </c>
      <c r="AI46">
        <v>1</v>
      </c>
      <c r="AJ46">
        <v>0</v>
      </c>
    </row>
    <row r="47" spans="1:36" hidden="1" x14ac:dyDescent="0.2">
      <c r="A47" t="s">
        <v>132</v>
      </c>
      <c r="B47" t="s">
        <v>133</v>
      </c>
      <c r="C47" t="s">
        <v>134</v>
      </c>
      <c r="D47" t="s">
        <v>4</v>
      </c>
      <c r="E47">
        <v>0</v>
      </c>
      <c r="F47">
        <v>0</v>
      </c>
      <c r="G47">
        <v>1</v>
      </c>
      <c r="H47">
        <v>0</v>
      </c>
      <c r="I47" t="s">
        <v>10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144</v>
      </c>
      <c r="AE47">
        <v>17.8611111111111</v>
      </c>
      <c r="AF47">
        <v>17.44274421950227</v>
      </c>
      <c r="AG47">
        <v>10.322017196122239</v>
      </c>
      <c r="AH47">
        <f>1.22936488665735*1</f>
        <v>1.2293648866573501</v>
      </c>
      <c r="AI47">
        <v>1</v>
      </c>
      <c r="AJ47">
        <v>0</v>
      </c>
    </row>
    <row r="48" spans="1:36" hidden="1" x14ac:dyDescent="0.2">
      <c r="A48" t="s">
        <v>135</v>
      </c>
      <c r="B48" t="s">
        <v>136</v>
      </c>
      <c r="C48" t="s">
        <v>135</v>
      </c>
      <c r="D48" t="s">
        <v>5</v>
      </c>
      <c r="E48">
        <v>0</v>
      </c>
      <c r="F48">
        <v>0</v>
      </c>
      <c r="G48">
        <v>0</v>
      </c>
      <c r="H48">
        <v>1</v>
      </c>
      <c r="I48" t="s">
        <v>10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148</v>
      </c>
      <c r="AE48">
        <v>17.74234071341338</v>
      </c>
      <c r="AF48">
        <v>13.709403110487701</v>
      </c>
      <c r="AG48">
        <v>29.568611659673159</v>
      </c>
      <c r="AH48">
        <f>1.89707136212792*1</f>
        <v>1.89707136212792</v>
      </c>
      <c r="AI48">
        <v>1</v>
      </c>
      <c r="AJ48">
        <v>0</v>
      </c>
    </row>
    <row r="49" spans="1:36" hidden="1" x14ac:dyDescent="0.2">
      <c r="A49" t="s">
        <v>137</v>
      </c>
      <c r="B49" t="s">
        <v>138</v>
      </c>
      <c r="C49" t="s">
        <v>139</v>
      </c>
      <c r="D49" t="s">
        <v>3</v>
      </c>
      <c r="E49">
        <v>0</v>
      </c>
      <c r="F49">
        <v>1</v>
      </c>
      <c r="G49">
        <v>0</v>
      </c>
      <c r="H49">
        <v>0</v>
      </c>
      <c r="I49" t="s">
        <v>10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163</v>
      </c>
      <c r="AE49">
        <v>12.53589106223874</v>
      </c>
      <c r="AF49">
        <v>9.4779793728195543</v>
      </c>
      <c r="AG49">
        <v>10.023999999999999</v>
      </c>
      <c r="AH49">
        <f>1.00661688325214*1</f>
        <v>1.00661688325214</v>
      </c>
      <c r="AI49">
        <v>1</v>
      </c>
      <c r="AJ49">
        <v>0</v>
      </c>
    </row>
    <row r="50" spans="1:36" hidden="1" x14ac:dyDescent="0.2">
      <c r="A50" t="s">
        <v>140</v>
      </c>
      <c r="B50" t="s">
        <v>141</v>
      </c>
      <c r="C50" t="s">
        <v>141</v>
      </c>
      <c r="D50" t="s">
        <v>3</v>
      </c>
      <c r="E50">
        <v>0</v>
      </c>
      <c r="F50">
        <v>1</v>
      </c>
      <c r="G50">
        <v>0</v>
      </c>
      <c r="H50">
        <v>0</v>
      </c>
      <c r="I50" t="s">
        <v>10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164</v>
      </c>
      <c r="AE50">
        <v>13.904375715753771</v>
      </c>
      <c r="AF50">
        <v>16.84181939007766</v>
      </c>
      <c r="AG50">
        <v>15.59748153922944</v>
      </c>
      <c r="AH50">
        <f>3.5791477835407*1</f>
        <v>3.5791477835407002</v>
      </c>
      <c r="AI50">
        <v>1</v>
      </c>
      <c r="AJ50">
        <v>0</v>
      </c>
    </row>
    <row r="51" spans="1:36" hidden="1" x14ac:dyDescent="0.2">
      <c r="A51" t="s">
        <v>142</v>
      </c>
      <c r="B51" t="s">
        <v>143</v>
      </c>
      <c r="C51" t="s">
        <v>143</v>
      </c>
      <c r="D51" t="s">
        <v>2</v>
      </c>
      <c r="E51">
        <v>1</v>
      </c>
      <c r="F51">
        <v>0</v>
      </c>
      <c r="G51">
        <v>0</v>
      </c>
      <c r="H51">
        <v>0</v>
      </c>
      <c r="I51" t="s">
        <v>10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165</v>
      </c>
      <c r="AE51">
        <v>0</v>
      </c>
      <c r="AF51">
        <v>23.265239562150111</v>
      </c>
      <c r="AG51">
        <v>22.348942515916089</v>
      </c>
      <c r="AH51">
        <f>2.02239400245595*1</f>
        <v>2.0223940024559499</v>
      </c>
      <c r="AI51">
        <v>1</v>
      </c>
      <c r="AJ51">
        <v>0</v>
      </c>
    </row>
    <row r="52" spans="1:36" hidden="1" x14ac:dyDescent="0.2">
      <c r="A52" t="s">
        <v>259</v>
      </c>
      <c r="B52" t="s">
        <v>260</v>
      </c>
      <c r="C52" t="s">
        <v>260</v>
      </c>
      <c r="D52" t="s">
        <v>4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420</v>
      </c>
      <c r="AE52">
        <v>23.5313110703887</v>
      </c>
      <c r="AF52">
        <v>10.277071046406689</v>
      </c>
      <c r="AG52">
        <v>26.76135593860565</v>
      </c>
      <c r="AH52">
        <f>3.18581283975356*1</f>
        <v>3.1858128397535599</v>
      </c>
      <c r="AI52">
        <v>1</v>
      </c>
      <c r="AJ52">
        <v>0</v>
      </c>
    </row>
    <row r="53" spans="1:36" hidden="1" x14ac:dyDescent="0.2">
      <c r="A53" t="s">
        <v>146</v>
      </c>
      <c r="B53" t="s">
        <v>147</v>
      </c>
      <c r="C53" t="s">
        <v>148</v>
      </c>
      <c r="D53" t="s">
        <v>4</v>
      </c>
      <c r="E53">
        <v>0</v>
      </c>
      <c r="F53">
        <v>0</v>
      </c>
      <c r="G53">
        <v>1</v>
      </c>
      <c r="H53">
        <v>0</v>
      </c>
      <c r="I53" t="s">
        <v>11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183</v>
      </c>
      <c r="AE53">
        <v>11.41891891891893</v>
      </c>
      <c r="AF53">
        <v>7.6458540123501866</v>
      </c>
      <c r="AG53">
        <v>14.0495345711496</v>
      </c>
      <c r="AH53">
        <f>1.09238386407681*1</f>
        <v>1.09238386407681</v>
      </c>
      <c r="AI53">
        <v>1</v>
      </c>
      <c r="AJ53">
        <v>0</v>
      </c>
    </row>
    <row r="54" spans="1:36" hidden="1" x14ac:dyDescent="0.2">
      <c r="A54" t="s">
        <v>149</v>
      </c>
      <c r="B54" t="s">
        <v>150</v>
      </c>
      <c r="C54" t="s">
        <v>150</v>
      </c>
      <c r="D54" t="s">
        <v>3</v>
      </c>
      <c r="E54">
        <v>0</v>
      </c>
      <c r="F54">
        <v>1</v>
      </c>
      <c r="G54">
        <v>0</v>
      </c>
      <c r="H54">
        <v>0</v>
      </c>
      <c r="I54" t="s">
        <v>11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187</v>
      </c>
      <c r="AE54">
        <v>13.125</v>
      </c>
      <c r="AF54">
        <v>14.75830613002141</v>
      </c>
      <c r="AG54">
        <v>8.5</v>
      </c>
      <c r="AH54">
        <f>2.04245969012412*1</f>
        <v>2.0424596901241201</v>
      </c>
      <c r="AI54">
        <v>1</v>
      </c>
      <c r="AJ54">
        <v>0</v>
      </c>
    </row>
    <row r="55" spans="1:36" hidden="1" x14ac:dyDescent="0.2">
      <c r="A55" t="s">
        <v>151</v>
      </c>
      <c r="B55" t="s">
        <v>152</v>
      </c>
      <c r="C55" t="s">
        <v>153</v>
      </c>
      <c r="D55" t="s">
        <v>3</v>
      </c>
      <c r="E55">
        <v>0</v>
      </c>
      <c r="F55">
        <v>1</v>
      </c>
      <c r="G55">
        <v>0</v>
      </c>
      <c r="H55">
        <v>0</v>
      </c>
      <c r="I55" t="s">
        <v>11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188</v>
      </c>
      <c r="AE55">
        <v>12.44897959183673</v>
      </c>
      <c r="AF55">
        <v>12.12862929540065</v>
      </c>
      <c r="AG55">
        <v>2.7111777111777111</v>
      </c>
      <c r="AH55">
        <f>0.458913241954312*1</f>
        <v>0.45891324195431199</v>
      </c>
      <c r="AI55">
        <v>1</v>
      </c>
      <c r="AJ55">
        <v>0</v>
      </c>
    </row>
    <row r="56" spans="1:36" hidden="1" x14ac:dyDescent="0.2">
      <c r="A56" t="s">
        <v>154</v>
      </c>
      <c r="B56" t="s">
        <v>155</v>
      </c>
      <c r="C56" t="s">
        <v>155</v>
      </c>
      <c r="D56" t="s">
        <v>4</v>
      </c>
      <c r="E56">
        <v>0</v>
      </c>
      <c r="F56">
        <v>0</v>
      </c>
      <c r="G56">
        <v>1</v>
      </c>
      <c r="H56">
        <v>0</v>
      </c>
      <c r="I56" t="s">
        <v>11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194</v>
      </c>
      <c r="AE56">
        <v>15.14988984423073</v>
      </c>
      <c r="AF56">
        <v>12.09743464077888</v>
      </c>
      <c r="AG56">
        <v>14.13545577134024</v>
      </c>
      <c r="AH56">
        <f>3.52401978549038*1</f>
        <v>3.5240197854903799</v>
      </c>
      <c r="AI56">
        <v>1</v>
      </c>
      <c r="AJ56">
        <v>0</v>
      </c>
    </row>
    <row r="57" spans="1:36" hidden="1" x14ac:dyDescent="0.2">
      <c r="A57" t="s">
        <v>156</v>
      </c>
      <c r="B57" t="s">
        <v>157</v>
      </c>
      <c r="C57" t="s">
        <v>157</v>
      </c>
      <c r="D57" t="s">
        <v>4</v>
      </c>
      <c r="E57">
        <v>0</v>
      </c>
      <c r="F57">
        <v>0</v>
      </c>
      <c r="G57">
        <v>1</v>
      </c>
      <c r="H57">
        <v>0</v>
      </c>
      <c r="I57" t="s">
        <v>11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202</v>
      </c>
      <c r="AE57">
        <v>23.26621169180417</v>
      </c>
      <c r="AF57">
        <v>14.791938745786039</v>
      </c>
      <c r="AG57">
        <v>26.509090909090911</v>
      </c>
      <c r="AH57">
        <f>2.2165974051969*1</f>
        <v>2.2165974051969002</v>
      </c>
      <c r="AI57">
        <v>1</v>
      </c>
      <c r="AJ57">
        <v>0</v>
      </c>
    </row>
    <row r="58" spans="1:36" hidden="1" x14ac:dyDescent="0.2">
      <c r="A58" t="s">
        <v>158</v>
      </c>
      <c r="B58" t="s">
        <v>159</v>
      </c>
      <c r="C58" t="s">
        <v>160</v>
      </c>
      <c r="D58" t="s">
        <v>5</v>
      </c>
      <c r="E58">
        <v>0</v>
      </c>
      <c r="F58">
        <v>0</v>
      </c>
      <c r="G58">
        <v>0</v>
      </c>
      <c r="H58">
        <v>1</v>
      </c>
      <c r="I58" t="s">
        <v>11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205</v>
      </c>
      <c r="AE58">
        <v>29.39165646473106</v>
      </c>
      <c r="AF58">
        <v>21.6758711903509</v>
      </c>
      <c r="AG58">
        <v>35.336350947464467</v>
      </c>
      <c r="AH58">
        <f>2.80627233148235*1</f>
        <v>2.8062723314823499</v>
      </c>
      <c r="AI58">
        <v>1</v>
      </c>
      <c r="AJ58">
        <v>0</v>
      </c>
    </row>
    <row r="59" spans="1:36" hidden="1" x14ac:dyDescent="0.2">
      <c r="A59" t="s">
        <v>278</v>
      </c>
      <c r="B59" t="s">
        <v>279</v>
      </c>
      <c r="C59" t="s">
        <v>279</v>
      </c>
      <c r="D59" t="s">
        <v>2</v>
      </c>
      <c r="E59">
        <v>1</v>
      </c>
      <c r="F59">
        <v>0</v>
      </c>
      <c r="G59">
        <v>0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452</v>
      </c>
      <c r="AE59">
        <v>18.695652173913039</v>
      </c>
      <c r="AF59">
        <v>12.21260264552042</v>
      </c>
      <c r="AG59">
        <v>18.623171716411981</v>
      </c>
      <c r="AH59">
        <f>3.18260101264415*1</f>
        <v>3.1826010126441502</v>
      </c>
      <c r="AI59">
        <v>1</v>
      </c>
      <c r="AJ59">
        <v>0</v>
      </c>
    </row>
    <row r="60" spans="1:36" hidden="1" x14ac:dyDescent="0.2">
      <c r="A60" t="s">
        <v>163</v>
      </c>
      <c r="B60" t="s">
        <v>164</v>
      </c>
      <c r="C60" t="s">
        <v>165</v>
      </c>
      <c r="D60" t="s">
        <v>3</v>
      </c>
      <c r="E60">
        <v>0</v>
      </c>
      <c r="F60">
        <v>1</v>
      </c>
      <c r="G60">
        <v>0</v>
      </c>
      <c r="H60">
        <v>0</v>
      </c>
      <c r="I60" t="s">
        <v>12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222</v>
      </c>
      <c r="AE60">
        <v>14.89866202641522</v>
      </c>
      <c r="AF60">
        <v>9.1831946143742922</v>
      </c>
      <c r="AG60">
        <v>16.517361932061348</v>
      </c>
      <c r="AH60">
        <f>0.713643061294047*1</f>
        <v>0.71364306129404698</v>
      </c>
      <c r="AI60">
        <v>1</v>
      </c>
      <c r="AJ60">
        <v>0</v>
      </c>
    </row>
    <row r="61" spans="1:36" hidden="1" x14ac:dyDescent="0.2">
      <c r="A61" t="s">
        <v>166</v>
      </c>
      <c r="B61" t="s">
        <v>167</v>
      </c>
      <c r="C61" t="s">
        <v>167</v>
      </c>
      <c r="D61" t="s">
        <v>4</v>
      </c>
      <c r="E61">
        <v>0</v>
      </c>
      <c r="F61">
        <v>0</v>
      </c>
      <c r="G61">
        <v>1</v>
      </c>
      <c r="H61">
        <v>0</v>
      </c>
      <c r="I61" t="s">
        <v>12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226</v>
      </c>
      <c r="AE61">
        <v>19.565217391304341</v>
      </c>
      <c r="AF61">
        <v>15.2294662366083</v>
      </c>
      <c r="AG61">
        <v>17.249370593723391</v>
      </c>
      <c r="AH61">
        <f>0.603475148158234*1</f>
        <v>0.603475148158234</v>
      </c>
      <c r="AI61">
        <v>1</v>
      </c>
      <c r="AJ61">
        <v>0</v>
      </c>
    </row>
    <row r="62" spans="1:36" hidden="1" x14ac:dyDescent="0.2">
      <c r="A62" t="s">
        <v>151</v>
      </c>
      <c r="B62" t="s">
        <v>168</v>
      </c>
      <c r="C62" t="s">
        <v>168</v>
      </c>
      <c r="D62" t="s">
        <v>3</v>
      </c>
      <c r="E62">
        <v>0</v>
      </c>
      <c r="F62">
        <v>1</v>
      </c>
      <c r="G62">
        <v>0</v>
      </c>
      <c r="H62">
        <v>0</v>
      </c>
      <c r="I62" t="s">
        <v>12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227</v>
      </c>
      <c r="AE62">
        <v>14.5631067961165</v>
      </c>
      <c r="AF62">
        <v>15.44423101316749</v>
      </c>
      <c r="AG62">
        <v>18.13064516027978</v>
      </c>
      <c r="AH62">
        <f>2.36755986417215*1</f>
        <v>2.3675598641721498</v>
      </c>
      <c r="AI62">
        <v>1</v>
      </c>
      <c r="AJ62">
        <v>0</v>
      </c>
    </row>
    <row r="63" spans="1:36" hidden="1" x14ac:dyDescent="0.2">
      <c r="A63" t="s">
        <v>169</v>
      </c>
      <c r="B63" t="s">
        <v>170</v>
      </c>
      <c r="C63" t="s">
        <v>170</v>
      </c>
      <c r="D63" t="s">
        <v>5</v>
      </c>
      <c r="E63">
        <v>0</v>
      </c>
      <c r="F63">
        <v>0</v>
      </c>
      <c r="G63">
        <v>0</v>
      </c>
      <c r="H63">
        <v>1</v>
      </c>
      <c r="I63" t="s">
        <v>12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233</v>
      </c>
      <c r="AE63">
        <v>23.728523902727019</v>
      </c>
      <c r="AF63">
        <v>10.94425534956409</v>
      </c>
      <c r="AG63">
        <v>13.02857142857143</v>
      </c>
      <c r="AH63">
        <f>1.23933478606523*1</f>
        <v>1.23933478606523</v>
      </c>
      <c r="AI63">
        <v>1</v>
      </c>
      <c r="AJ63">
        <v>0</v>
      </c>
    </row>
    <row r="64" spans="1:36" hidden="1" x14ac:dyDescent="0.2">
      <c r="A64" t="s">
        <v>171</v>
      </c>
      <c r="B64" t="s">
        <v>172</v>
      </c>
      <c r="C64" t="s">
        <v>172</v>
      </c>
      <c r="D64" t="s">
        <v>3</v>
      </c>
      <c r="E64">
        <v>0</v>
      </c>
      <c r="F64">
        <v>1</v>
      </c>
      <c r="G64">
        <v>0</v>
      </c>
      <c r="H64">
        <v>0</v>
      </c>
      <c r="I64" t="s">
        <v>12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236</v>
      </c>
      <c r="AE64">
        <v>14.118778697607929</v>
      </c>
      <c r="AF64">
        <v>13.849121054857839</v>
      </c>
      <c r="AG64">
        <v>12.90115990052105</v>
      </c>
      <c r="AH64">
        <f>0.64839348374753*1</f>
        <v>0.64839348374753003</v>
      </c>
      <c r="AI64">
        <v>1</v>
      </c>
      <c r="AJ64">
        <v>0</v>
      </c>
    </row>
    <row r="65" spans="1:36" hidden="1" x14ac:dyDescent="0.2">
      <c r="A65" t="s">
        <v>173</v>
      </c>
      <c r="B65" t="s">
        <v>174</v>
      </c>
      <c r="C65" t="s">
        <v>175</v>
      </c>
      <c r="D65" t="s">
        <v>4</v>
      </c>
      <c r="E65">
        <v>0</v>
      </c>
      <c r="F65">
        <v>0</v>
      </c>
      <c r="G65">
        <v>1</v>
      </c>
      <c r="H65">
        <v>0</v>
      </c>
      <c r="I65" t="s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252</v>
      </c>
      <c r="AE65">
        <v>15.61827956989246</v>
      </c>
      <c r="AF65">
        <v>15.18558975318429</v>
      </c>
      <c r="AG65">
        <v>13.062604874476641</v>
      </c>
      <c r="AH65">
        <f>1.00108566312295*1</f>
        <v>1.0010856631229501</v>
      </c>
      <c r="AI65">
        <v>1</v>
      </c>
      <c r="AJ65">
        <v>0</v>
      </c>
    </row>
    <row r="66" spans="1:36" hidden="1" x14ac:dyDescent="0.2">
      <c r="A66" t="s">
        <v>176</v>
      </c>
      <c r="B66" t="s">
        <v>177</v>
      </c>
      <c r="C66" t="s">
        <v>177</v>
      </c>
      <c r="D66" t="s">
        <v>3</v>
      </c>
      <c r="E66">
        <v>0</v>
      </c>
      <c r="F66">
        <v>1</v>
      </c>
      <c r="G66">
        <v>0</v>
      </c>
      <c r="H66">
        <v>0</v>
      </c>
      <c r="I66" t="s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254</v>
      </c>
      <c r="AE66">
        <v>15.21739130434783</v>
      </c>
      <c r="AF66">
        <v>12.68032512492905</v>
      </c>
      <c r="AG66">
        <v>13.730785141274559</v>
      </c>
      <c r="AH66">
        <f>3.7062700663452*1</f>
        <v>3.7062700663452</v>
      </c>
      <c r="AI66">
        <v>1</v>
      </c>
      <c r="AJ66">
        <v>0</v>
      </c>
    </row>
    <row r="67" spans="1:36" hidden="1" x14ac:dyDescent="0.2">
      <c r="A67" t="s">
        <v>178</v>
      </c>
      <c r="B67" t="s">
        <v>179</v>
      </c>
      <c r="C67" t="s">
        <v>179</v>
      </c>
      <c r="D67" t="s">
        <v>4</v>
      </c>
      <c r="E67">
        <v>0</v>
      </c>
      <c r="F67">
        <v>0</v>
      </c>
      <c r="G67">
        <v>1</v>
      </c>
      <c r="H67">
        <v>0</v>
      </c>
      <c r="I67" t="s">
        <v>13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259</v>
      </c>
      <c r="AE67">
        <v>18.478260869565229</v>
      </c>
      <c r="AF67">
        <v>16.41984593319378</v>
      </c>
      <c r="AG67">
        <v>12.72</v>
      </c>
      <c r="AH67">
        <f>1.74940264918703*1</f>
        <v>1.74940264918703</v>
      </c>
      <c r="AI67">
        <v>1</v>
      </c>
      <c r="AJ67">
        <v>0</v>
      </c>
    </row>
    <row r="68" spans="1:36" hidden="1" x14ac:dyDescent="0.2">
      <c r="A68" t="s">
        <v>180</v>
      </c>
      <c r="B68" t="s">
        <v>181</v>
      </c>
      <c r="C68" t="s">
        <v>181</v>
      </c>
      <c r="D68" t="s">
        <v>4</v>
      </c>
      <c r="E68">
        <v>0</v>
      </c>
      <c r="F68">
        <v>0</v>
      </c>
      <c r="G68">
        <v>1</v>
      </c>
      <c r="H68">
        <v>0</v>
      </c>
      <c r="I68" t="s">
        <v>13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265</v>
      </c>
      <c r="AE68">
        <v>17.390456890373379</v>
      </c>
      <c r="AF68">
        <v>14.541879594145501</v>
      </c>
      <c r="AG68">
        <v>17.799080367485299</v>
      </c>
      <c r="AH68">
        <f>4.37831462365241*1</f>
        <v>4.3783146236524102</v>
      </c>
      <c r="AI68">
        <v>1</v>
      </c>
      <c r="AJ68">
        <v>0</v>
      </c>
    </row>
    <row r="69" spans="1:36" hidden="1" x14ac:dyDescent="0.2">
      <c r="A69" t="s">
        <v>182</v>
      </c>
      <c r="B69" t="s">
        <v>183</v>
      </c>
      <c r="C69" t="s">
        <v>183</v>
      </c>
      <c r="D69" t="s">
        <v>3</v>
      </c>
      <c r="E69">
        <v>0</v>
      </c>
      <c r="F69">
        <v>1</v>
      </c>
      <c r="G69">
        <v>0</v>
      </c>
      <c r="H69">
        <v>0</v>
      </c>
      <c r="I69" t="s">
        <v>13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266</v>
      </c>
      <c r="AE69">
        <v>13.489936823050639</v>
      </c>
      <c r="AF69">
        <v>16.080088959727821</v>
      </c>
      <c r="AG69">
        <v>23.599259259259259</v>
      </c>
      <c r="AH69">
        <f>1.35253490780642*1</f>
        <v>1.3525349078064199</v>
      </c>
      <c r="AI69">
        <v>1</v>
      </c>
      <c r="AJ69">
        <v>0</v>
      </c>
    </row>
    <row r="70" spans="1:36" hidden="1" x14ac:dyDescent="0.2">
      <c r="A70" t="s">
        <v>184</v>
      </c>
      <c r="B70" t="s">
        <v>185</v>
      </c>
      <c r="C70" t="s">
        <v>185</v>
      </c>
      <c r="D70" t="s">
        <v>2</v>
      </c>
      <c r="E70">
        <v>1</v>
      </c>
      <c r="F70">
        <v>0</v>
      </c>
      <c r="G70">
        <v>0</v>
      </c>
      <c r="H70">
        <v>0</v>
      </c>
      <c r="I70" t="s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269</v>
      </c>
      <c r="AE70">
        <v>18.004587155963321</v>
      </c>
      <c r="AF70">
        <v>16.592961463898021</v>
      </c>
      <c r="AG70">
        <v>35.065650225655943</v>
      </c>
      <c r="AH70">
        <f>2.57008033172853*1</f>
        <v>2.5700803317285299</v>
      </c>
      <c r="AI70">
        <v>1</v>
      </c>
      <c r="AJ70">
        <v>0</v>
      </c>
    </row>
    <row r="71" spans="1:36" hidden="1" x14ac:dyDescent="0.2">
      <c r="A71" t="s">
        <v>186</v>
      </c>
      <c r="B71" t="s">
        <v>187</v>
      </c>
      <c r="C71" t="s">
        <v>187</v>
      </c>
      <c r="D71" t="s">
        <v>3</v>
      </c>
      <c r="E71">
        <v>0</v>
      </c>
      <c r="F71">
        <v>1</v>
      </c>
      <c r="G71">
        <v>0</v>
      </c>
      <c r="H71">
        <v>0</v>
      </c>
      <c r="I71" t="s">
        <v>13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270</v>
      </c>
      <c r="AE71">
        <v>13.957282672551919</v>
      </c>
      <c r="AF71">
        <v>16.748516577504009</v>
      </c>
      <c r="AG71">
        <v>20.979925477988001</v>
      </c>
      <c r="AH71">
        <f>1.97216041961784*1</f>
        <v>1.9721604196178399</v>
      </c>
      <c r="AI71">
        <v>1</v>
      </c>
      <c r="AJ71">
        <v>0</v>
      </c>
    </row>
    <row r="72" spans="1:36" hidden="1" x14ac:dyDescent="0.2">
      <c r="A72" t="s">
        <v>188</v>
      </c>
      <c r="B72" t="s">
        <v>189</v>
      </c>
      <c r="C72" t="s">
        <v>189</v>
      </c>
      <c r="D72" t="s">
        <v>3</v>
      </c>
      <c r="E72">
        <v>0</v>
      </c>
      <c r="F72">
        <v>1</v>
      </c>
      <c r="G72">
        <v>0</v>
      </c>
      <c r="H72">
        <v>0</v>
      </c>
      <c r="I72" t="s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272</v>
      </c>
      <c r="AE72">
        <v>12.3828125</v>
      </c>
      <c r="AF72">
        <v>8.5336217117432156</v>
      </c>
      <c r="AG72">
        <v>28.210954660286269</v>
      </c>
      <c r="AH72">
        <f>2.75227251764853*1</f>
        <v>2.7522725176485299</v>
      </c>
      <c r="AI72">
        <v>1</v>
      </c>
      <c r="AJ72">
        <v>0</v>
      </c>
    </row>
    <row r="73" spans="1:36" hidden="1" x14ac:dyDescent="0.2">
      <c r="A73" t="s">
        <v>190</v>
      </c>
      <c r="B73" t="s">
        <v>191</v>
      </c>
      <c r="C73" t="s">
        <v>191</v>
      </c>
      <c r="D73" t="s">
        <v>3</v>
      </c>
      <c r="E73">
        <v>0</v>
      </c>
      <c r="F73">
        <v>1</v>
      </c>
      <c r="G73">
        <v>0</v>
      </c>
      <c r="H73">
        <v>0</v>
      </c>
      <c r="I73" t="s">
        <v>14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282</v>
      </c>
      <c r="AE73">
        <v>14.22491741858649</v>
      </c>
      <c r="AF73">
        <v>15.06325963732297</v>
      </c>
      <c r="AG73">
        <v>5.9956147723175057</v>
      </c>
      <c r="AH73">
        <f>1.27833563608572*1</f>
        <v>1.2783356360857201</v>
      </c>
      <c r="AI73">
        <v>1</v>
      </c>
      <c r="AJ73">
        <v>0</v>
      </c>
    </row>
    <row r="74" spans="1:36" hidden="1" x14ac:dyDescent="0.2">
      <c r="A74" t="s">
        <v>192</v>
      </c>
      <c r="B74" t="s">
        <v>193</v>
      </c>
      <c r="C74" t="s">
        <v>192</v>
      </c>
      <c r="D74" t="s">
        <v>4</v>
      </c>
      <c r="E74">
        <v>0</v>
      </c>
      <c r="F74">
        <v>0</v>
      </c>
      <c r="G74">
        <v>1</v>
      </c>
      <c r="H74">
        <v>0</v>
      </c>
      <c r="I74" t="s">
        <v>14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284</v>
      </c>
      <c r="AE74">
        <v>17.628205128205121</v>
      </c>
      <c r="AF74">
        <v>13.618514866348869</v>
      </c>
      <c r="AG74">
        <v>14.30607056020717</v>
      </c>
      <c r="AH74">
        <f>2.50602570253508*1</f>
        <v>2.5060257025350801</v>
      </c>
      <c r="AI74">
        <v>1</v>
      </c>
      <c r="AJ74">
        <v>0</v>
      </c>
    </row>
    <row r="75" spans="1:36" hidden="1" x14ac:dyDescent="0.2">
      <c r="A75" t="s">
        <v>194</v>
      </c>
      <c r="B75" t="s">
        <v>195</v>
      </c>
      <c r="C75" t="s">
        <v>195</v>
      </c>
      <c r="D75" t="s">
        <v>3</v>
      </c>
      <c r="E75">
        <v>0</v>
      </c>
      <c r="F75">
        <v>1</v>
      </c>
      <c r="G75">
        <v>0</v>
      </c>
      <c r="H75">
        <v>0</v>
      </c>
      <c r="I75" t="s">
        <v>14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285</v>
      </c>
      <c r="AE75">
        <v>8.4014956268437189</v>
      </c>
      <c r="AF75">
        <v>9.7095231444993182</v>
      </c>
      <c r="AG75">
        <v>7.57</v>
      </c>
      <c r="AH75">
        <f>1.31971664905812*1</f>
        <v>1.31971664905812</v>
      </c>
      <c r="AI75">
        <v>1</v>
      </c>
      <c r="AJ75">
        <v>0</v>
      </c>
    </row>
    <row r="76" spans="1:36" hidden="1" x14ac:dyDescent="0.2">
      <c r="A76" t="s">
        <v>196</v>
      </c>
      <c r="B76" t="s">
        <v>197</v>
      </c>
      <c r="C76" t="s">
        <v>197</v>
      </c>
      <c r="D76" t="s">
        <v>3</v>
      </c>
      <c r="E76">
        <v>0</v>
      </c>
      <c r="F76">
        <v>1</v>
      </c>
      <c r="G76">
        <v>0</v>
      </c>
      <c r="H76">
        <v>0</v>
      </c>
      <c r="I76" t="s">
        <v>14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288</v>
      </c>
      <c r="AE76">
        <v>15.208732081524721</v>
      </c>
      <c r="AF76">
        <v>11.86498943705182</v>
      </c>
      <c r="AG76">
        <v>5.2548160512801907</v>
      </c>
      <c r="AH76">
        <f>1.74074546995874*1</f>
        <v>1.7407454699587399</v>
      </c>
      <c r="AI76">
        <v>1</v>
      </c>
      <c r="AJ76">
        <v>0</v>
      </c>
    </row>
    <row r="77" spans="1:36" hidden="1" x14ac:dyDescent="0.2">
      <c r="A77" t="s">
        <v>198</v>
      </c>
      <c r="B77" t="s">
        <v>199</v>
      </c>
      <c r="C77" t="s">
        <v>199</v>
      </c>
      <c r="D77" t="s">
        <v>4</v>
      </c>
      <c r="E77">
        <v>0</v>
      </c>
      <c r="F77">
        <v>0</v>
      </c>
      <c r="G77">
        <v>1</v>
      </c>
      <c r="H77">
        <v>0</v>
      </c>
      <c r="I77" t="s">
        <v>14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291</v>
      </c>
      <c r="AE77">
        <v>17.420514912083391</v>
      </c>
      <c r="AF77">
        <v>12.393848198803999</v>
      </c>
      <c r="AG77">
        <v>23.575966367742371</v>
      </c>
      <c r="AH77">
        <f>4.30934001048321*1</f>
        <v>4.3093400104832096</v>
      </c>
      <c r="AI77">
        <v>1</v>
      </c>
      <c r="AJ77">
        <v>0</v>
      </c>
    </row>
    <row r="78" spans="1:36" hidden="1" x14ac:dyDescent="0.2">
      <c r="A78" t="s">
        <v>200</v>
      </c>
      <c r="B78" t="s">
        <v>201</v>
      </c>
      <c r="C78" t="s">
        <v>201</v>
      </c>
      <c r="D78" t="s">
        <v>2</v>
      </c>
      <c r="E78">
        <v>1</v>
      </c>
      <c r="F78">
        <v>0</v>
      </c>
      <c r="G78">
        <v>0</v>
      </c>
      <c r="H78">
        <v>0</v>
      </c>
      <c r="I78" t="s">
        <v>14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292</v>
      </c>
      <c r="AE78">
        <v>18.011656532566381</v>
      </c>
      <c r="AF78">
        <v>19.847116240563459</v>
      </c>
      <c r="AG78">
        <v>13.90205626600819</v>
      </c>
      <c r="AH78">
        <f>2.89966474502033*1</f>
        <v>2.8996647450203299</v>
      </c>
      <c r="AI78">
        <v>1</v>
      </c>
      <c r="AJ78">
        <v>0</v>
      </c>
    </row>
    <row r="79" spans="1:36" hidden="1" x14ac:dyDescent="0.2">
      <c r="A79" t="s">
        <v>202</v>
      </c>
      <c r="B79" t="s">
        <v>203</v>
      </c>
      <c r="C79" t="s">
        <v>204</v>
      </c>
      <c r="D79" t="s">
        <v>5</v>
      </c>
      <c r="E79">
        <v>0</v>
      </c>
      <c r="F79">
        <v>0</v>
      </c>
      <c r="G79">
        <v>0</v>
      </c>
      <c r="H79">
        <v>1</v>
      </c>
      <c r="I79" t="s">
        <v>14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295</v>
      </c>
      <c r="AE79">
        <v>16.03677967704348</v>
      </c>
      <c r="AF79">
        <v>17.217225204406422</v>
      </c>
      <c r="AG79">
        <v>19.247933562164331</v>
      </c>
      <c r="AH79">
        <f>1.25513485128175*1</f>
        <v>1.25513485128175</v>
      </c>
      <c r="AI79">
        <v>1</v>
      </c>
      <c r="AJ79">
        <v>0</v>
      </c>
    </row>
    <row r="80" spans="1:36" hidden="1" x14ac:dyDescent="0.2">
      <c r="A80" t="s">
        <v>46</v>
      </c>
      <c r="B80" t="s">
        <v>47</v>
      </c>
      <c r="C80" t="s">
        <v>48</v>
      </c>
      <c r="D80" t="s">
        <v>2</v>
      </c>
      <c r="E80">
        <v>1</v>
      </c>
      <c r="F80">
        <v>0</v>
      </c>
      <c r="G80">
        <v>0</v>
      </c>
      <c r="H80">
        <v>0</v>
      </c>
      <c r="I80" t="s">
        <v>6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11</v>
      </c>
      <c r="AE80">
        <v>20.70000000000001</v>
      </c>
      <c r="AF80">
        <v>20.253363626378839</v>
      </c>
      <c r="AG80">
        <v>6.6024700490918971</v>
      </c>
      <c r="AH80">
        <f>3.12122302328128*1</f>
        <v>3.1212230232812801</v>
      </c>
      <c r="AI80">
        <v>1</v>
      </c>
      <c r="AJ80">
        <v>0</v>
      </c>
    </row>
    <row r="81" spans="1:36" hidden="1" x14ac:dyDescent="0.2">
      <c r="A81" t="s">
        <v>207</v>
      </c>
      <c r="B81" t="s">
        <v>208</v>
      </c>
      <c r="C81" t="s">
        <v>208</v>
      </c>
      <c r="D81" t="s">
        <v>3</v>
      </c>
      <c r="E81">
        <v>0</v>
      </c>
      <c r="F81">
        <v>1</v>
      </c>
      <c r="G81">
        <v>0</v>
      </c>
      <c r="H81">
        <v>0</v>
      </c>
      <c r="I81" t="s">
        <v>14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299</v>
      </c>
      <c r="AE81">
        <v>12.9245283018868</v>
      </c>
      <c r="AF81">
        <v>12.64510430833484</v>
      </c>
      <c r="AG81">
        <v>15.32670178610028</v>
      </c>
      <c r="AH81">
        <f>2.93280984755509*1</f>
        <v>2.9328098475550899</v>
      </c>
      <c r="AI81">
        <v>1</v>
      </c>
      <c r="AJ81">
        <v>0</v>
      </c>
    </row>
    <row r="82" spans="1:36" hidden="1" x14ac:dyDescent="0.2">
      <c r="A82" t="s">
        <v>209</v>
      </c>
      <c r="B82" t="s">
        <v>210</v>
      </c>
      <c r="C82" t="s">
        <v>210</v>
      </c>
      <c r="D82" t="s">
        <v>4</v>
      </c>
      <c r="E82">
        <v>0</v>
      </c>
      <c r="F82">
        <v>0</v>
      </c>
      <c r="G82">
        <v>1</v>
      </c>
      <c r="H82">
        <v>0</v>
      </c>
      <c r="I82" t="s">
        <v>16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342</v>
      </c>
      <c r="AE82">
        <v>13.068181818181809</v>
      </c>
      <c r="AF82">
        <v>12.91291123472557</v>
      </c>
      <c r="AG82">
        <v>33.127272727272732</v>
      </c>
      <c r="AH82">
        <f>4.12048516557723*1</f>
        <v>4.1204851655772297</v>
      </c>
      <c r="AI82">
        <v>1</v>
      </c>
      <c r="AJ82">
        <v>0</v>
      </c>
    </row>
    <row r="83" spans="1:36" hidden="1" x14ac:dyDescent="0.2">
      <c r="A83" t="s">
        <v>184</v>
      </c>
      <c r="B83" t="s">
        <v>211</v>
      </c>
      <c r="C83" t="s">
        <v>212</v>
      </c>
      <c r="D83" t="s">
        <v>4</v>
      </c>
      <c r="E83">
        <v>0</v>
      </c>
      <c r="F83">
        <v>0</v>
      </c>
      <c r="G83">
        <v>1</v>
      </c>
      <c r="H83">
        <v>0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343</v>
      </c>
      <c r="AE83">
        <v>13.781725888324869</v>
      </c>
      <c r="AF83">
        <v>13.89065999068651</v>
      </c>
      <c r="AG83">
        <v>11.66830222680332</v>
      </c>
      <c r="AH83">
        <f>1.67011236132878*1</f>
        <v>1.67011236132878</v>
      </c>
      <c r="AI83">
        <v>1</v>
      </c>
      <c r="AJ83">
        <v>0</v>
      </c>
    </row>
    <row r="84" spans="1:36" hidden="1" x14ac:dyDescent="0.2">
      <c r="A84" t="s">
        <v>213</v>
      </c>
      <c r="B84" t="s">
        <v>214</v>
      </c>
      <c r="C84" t="s">
        <v>215</v>
      </c>
      <c r="D84" t="s">
        <v>2</v>
      </c>
      <c r="E84">
        <v>1</v>
      </c>
      <c r="F84">
        <v>0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375</v>
      </c>
      <c r="AE84">
        <v>22.852056849959119</v>
      </c>
      <c r="AF84">
        <v>21.003904832838341</v>
      </c>
      <c r="AG84">
        <v>26.821173709962</v>
      </c>
      <c r="AH84">
        <v>0</v>
      </c>
      <c r="AI84">
        <v>0</v>
      </c>
      <c r="AJ84">
        <v>0</v>
      </c>
    </row>
    <row r="85" spans="1:36" hidden="1" x14ac:dyDescent="0.2">
      <c r="A85" t="s">
        <v>216</v>
      </c>
      <c r="B85" t="s">
        <v>217</v>
      </c>
      <c r="C85" t="s">
        <v>217</v>
      </c>
      <c r="D85" t="s">
        <v>3</v>
      </c>
      <c r="E85">
        <v>0</v>
      </c>
      <c r="F85">
        <v>1</v>
      </c>
      <c r="G85">
        <v>0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376</v>
      </c>
      <c r="AE85">
        <v>25.25727313177401</v>
      </c>
      <c r="AF85">
        <v>29.12239984827314</v>
      </c>
      <c r="AG85">
        <v>20.588535727119371</v>
      </c>
      <c r="AH85">
        <f>3.8710202233932*1</f>
        <v>3.8710202233932001</v>
      </c>
      <c r="AI85">
        <v>1</v>
      </c>
      <c r="AJ85">
        <v>0</v>
      </c>
    </row>
    <row r="86" spans="1:36" hidden="1" x14ac:dyDescent="0.2">
      <c r="A86" t="s">
        <v>218</v>
      </c>
      <c r="B86" t="s">
        <v>219</v>
      </c>
      <c r="C86" t="s">
        <v>218</v>
      </c>
      <c r="D86" t="s">
        <v>5</v>
      </c>
      <c r="E86">
        <v>0</v>
      </c>
      <c r="F86">
        <v>0</v>
      </c>
      <c r="G86">
        <v>0</v>
      </c>
      <c r="H86">
        <v>1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380</v>
      </c>
      <c r="AE86">
        <v>17.867647058823518</v>
      </c>
      <c r="AF86">
        <v>23.859735174621122</v>
      </c>
      <c r="AG86">
        <v>11.775392072731499</v>
      </c>
      <c r="AH86">
        <f>1.54694508999968*1</f>
        <v>1.5469450899996799</v>
      </c>
      <c r="AI86">
        <v>1</v>
      </c>
      <c r="AJ86">
        <v>0</v>
      </c>
    </row>
    <row r="87" spans="1:36" hidden="1" x14ac:dyDescent="0.2">
      <c r="A87" t="s">
        <v>220</v>
      </c>
      <c r="B87" t="s">
        <v>221</v>
      </c>
      <c r="C87" t="s">
        <v>222</v>
      </c>
      <c r="D87" t="s">
        <v>4</v>
      </c>
      <c r="E87">
        <v>0</v>
      </c>
      <c r="F87">
        <v>0</v>
      </c>
      <c r="G87">
        <v>1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381</v>
      </c>
      <c r="AE87">
        <v>22.7659574468085</v>
      </c>
      <c r="AF87">
        <v>15.30320588676528</v>
      </c>
      <c r="AG87">
        <v>34.462207503529442</v>
      </c>
      <c r="AH87">
        <f>2.74802230131896*1</f>
        <v>2.7480223013189602</v>
      </c>
      <c r="AI87">
        <v>1</v>
      </c>
      <c r="AJ87">
        <v>0</v>
      </c>
    </row>
    <row r="88" spans="1:36" hidden="1" x14ac:dyDescent="0.2">
      <c r="A88" t="s">
        <v>223</v>
      </c>
      <c r="B88" t="s">
        <v>224</v>
      </c>
      <c r="C88" t="s">
        <v>224</v>
      </c>
      <c r="D88" t="s">
        <v>4</v>
      </c>
      <c r="E88">
        <v>0</v>
      </c>
      <c r="F88">
        <v>0</v>
      </c>
      <c r="G88">
        <v>1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383</v>
      </c>
      <c r="AE88">
        <v>10.999032011828779</v>
      </c>
      <c r="AF88">
        <v>8.0031516112667322</v>
      </c>
      <c r="AG88">
        <v>30.192916666666669</v>
      </c>
      <c r="AH88">
        <f>2.73056418185652*1</f>
        <v>2.7305641818565198</v>
      </c>
      <c r="AI88">
        <v>1</v>
      </c>
      <c r="AJ88">
        <v>0</v>
      </c>
    </row>
    <row r="89" spans="1:36" hidden="1" x14ac:dyDescent="0.2">
      <c r="A89" t="s">
        <v>225</v>
      </c>
      <c r="B89" t="s">
        <v>226</v>
      </c>
      <c r="C89" t="s">
        <v>226</v>
      </c>
      <c r="D89" t="s">
        <v>4</v>
      </c>
      <c r="E89">
        <v>0</v>
      </c>
      <c r="F89">
        <v>0</v>
      </c>
      <c r="G89">
        <v>1</v>
      </c>
      <c r="H89">
        <v>0</v>
      </c>
      <c r="I89" t="s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388</v>
      </c>
      <c r="AE89">
        <v>11.17977528089887</v>
      </c>
      <c r="AF89">
        <v>8.1990700303681869</v>
      </c>
      <c r="AG89">
        <v>29.425000000000001</v>
      </c>
      <c r="AH89">
        <f>2.52811823591085*1</f>
        <v>2.5281182359108501</v>
      </c>
      <c r="AI89">
        <v>1</v>
      </c>
      <c r="AJ89">
        <v>0</v>
      </c>
    </row>
    <row r="90" spans="1:36" hidden="1" x14ac:dyDescent="0.2">
      <c r="A90" t="s">
        <v>227</v>
      </c>
      <c r="B90" t="s">
        <v>228</v>
      </c>
      <c r="C90" t="s">
        <v>228</v>
      </c>
      <c r="D90" t="s">
        <v>3</v>
      </c>
      <c r="E90">
        <v>0</v>
      </c>
      <c r="F90">
        <v>1</v>
      </c>
      <c r="G90">
        <v>0</v>
      </c>
      <c r="H90">
        <v>0</v>
      </c>
      <c r="I90" t="s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390</v>
      </c>
      <c r="AE90">
        <v>15.258620689655171</v>
      </c>
      <c r="AF90">
        <v>13.96225719879825</v>
      </c>
      <c r="AG90">
        <v>10.5212613729338</v>
      </c>
      <c r="AH90">
        <f>4.09209987234087*1</f>
        <v>4.0920998723408699</v>
      </c>
      <c r="AI90">
        <v>1</v>
      </c>
      <c r="AJ90">
        <v>0</v>
      </c>
    </row>
    <row r="91" spans="1:36" x14ac:dyDescent="0.2">
      <c r="A91" t="s">
        <v>144</v>
      </c>
      <c r="B91" t="s">
        <v>145</v>
      </c>
      <c r="C91" t="s">
        <v>145</v>
      </c>
      <c r="D91" t="s">
        <v>5</v>
      </c>
      <c r="E91">
        <v>0</v>
      </c>
      <c r="F91">
        <v>0</v>
      </c>
      <c r="G91">
        <v>0</v>
      </c>
      <c r="H91">
        <v>1</v>
      </c>
      <c r="I91" t="s">
        <v>10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167</v>
      </c>
      <c r="AE91">
        <v>16.951799450118749</v>
      </c>
      <c r="AF91">
        <v>15.369966724560239</v>
      </c>
      <c r="AG91">
        <v>36.811950271950273</v>
      </c>
      <c r="AH91">
        <f>6.19261854697021*1</f>
        <v>6.19261854697021</v>
      </c>
      <c r="AI91">
        <v>1</v>
      </c>
      <c r="AJ91">
        <v>1</v>
      </c>
    </row>
    <row r="92" spans="1:36" x14ac:dyDescent="0.2">
      <c r="A92" t="s">
        <v>232</v>
      </c>
      <c r="B92" t="s">
        <v>233</v>
      </c>
      <c r="C92" t="s">
        <v>234</v>
      </c>
      <c r="D92" t="s">
        <v>4</v>
      </c>
      <c r="E92">
        <v>0</v>
      </c>
      <c r="F92">
        <v>0</v>
      </c>
      <c r="G92">
        <v>1</v>
      </c>
      <c r="H92">
        <v>0</v>
      </c>
      <c r="I92" t="s">
        <v>17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392</v>
      </c>
      <c r="AE92">
        <v>34.669811320754739</v>
      </c>
      <c r="AF92">
        <v>36.197483791287347</v>
      </c>
      <c r="AG92">
        <v>55.797357280970289</v>
      </c>
      <c r="AH92">
        <f>7.2441207843366*1</f>
        <v>7.2441207843365998</v>
      </c>
      <c r="AI92">
        <v>1</v>
      </c>
      <c r="AJ92">
        <v>1</v>
      </c>
    </row>
    <row r="93" spans="1:36" hidden="1" x14ac:dyDescent="0.2">
      <c r="A93" t="s">
        <v>163</v>
      </c>
      <c r="B93" t="s">
        <v>307</v>
      </c>
      <c r="C93" t="s">
        <v>307</v>
      </c>
      <c r="D93" t="s">
        <v>5</v>
      </c>
      <c r="E93">
        <v>0</v>
      </c>
      <c r="F93">
        <v>0</v>
      </c>
      <c r="G93">
        <v>0</v>
      </c>
      <c r="H93">
        <v>1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523</v>
      </c>
      <c r="AE93">
        <v>20.80565210474365</v>
      </c>
      <c r="AF93">
        <v>17.460873497620291</v>
      </c>
      <c r="AG93">
        <v>34.762928472131811</v>
      </c>
      <c r="AH93">
        <f>5.812646262331*0.75</f>
        <v>4.3594846967482495</v>
      </c>
      <c r="AI93">
        <v>0.75</v>
      </c>
      <c r="AJ93">
        <v>0</v>
      </c>
    </row>
    <row r="94" spans="1:36" hidden="1" x14ac:dyDescent="0.2">
      <c r="A94" t="s">
        <v>237</v>
      </c>
      <c r="B94" t="s">
        <v>238</v>
      </c>
      <c r="C94" t="s">
        <v>237</v>
      </c>
      <c r="D94" t="s">
        <v>3</v>
      </c>
      <c r="E94">
        <v>0</v>
      </c>
      <c r="F94">
        <v>1</v>
      </c>
      <c r="G94">
        <v>0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402</v>
      </c>
      <c r="AE94">
        <v>23.01630434782609</v>
      </c>
      <c r="AF94">
        <v>24.92880016155857</v>
      </c>
      <c r="AG94">
        <v>25.31364353471875</v>
      </c>
      <c r="AH94">
        <f>4.30773260935064*1</f>
        <v>4.3077326093506398</v>
      </c>
      <c r="AI94">
        <v>1</v>
      </c>
      <c r="AJ94">
        <v>0</v>
      </c>
    </row>
    <row r="95" spans="1:36" hidden="1" x14ac:dyDescent="0.2">
      <c r="A95" t="s">
        <v>239</v>
      </c>
      <c r="B95" t="s">
        <v>240</v>
      </c>
      <c r="C95" t="s">
        <v>240</v>
      </c>
      <c r="D95" t="s">
        <v>3</v>
      </c>
      <c r="E95">
        <v>0</v>
      </c>
      <c r="F95">
        <v>1</v>
      </c>
      <c r="G95">
        <v>0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406</v>
      </c>
      <c r="AE95">
        <v>16.451612903225801</v>
      </c>
      <c r="AF95">
        <v>16.093369370464981</v>
      </c>
      <c r="AG95">
        <v>14.915242019189391</v>
      </c>
      <c r="AH95">
        <f>1.51865506370556*1</f>
        <v>1.51865506370556</v>
      </c>
      <c r="AI95">
        <v>1</v>
      </c>
      <c r="AJ95">
        <v>0</v>
      </c>
    </row>
    <row r="96" spans="1:36" hidden="1" x14ac:dyDescent="0.2">
      <c r="A96" t="s">
        <v>107</v>
      </c>
      <c r="B96" t="s">
        <v>241</v>
      </c>
      <c r="C96" t="s">
        <v>241</v>
      </c>
      <c r="D96" t="s">
        <v>3</v>
      </c>
      <c r="E96">
        <v>0</v>
      </c>
      <c r="F96">
        <v>1</v>
      </c>
      <c r="G96">
        <v>0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407</v>
      </c>
      <c r="AE96">
        <v>16.27586206896553</v>
      </c>
      <c r="AF96">
        <v>15.052563063279729</v>
      </c>
      <c r="AG96">
        <v>7.5009815017920793</v>
      </c>
      <c r="AH96">
        <f>0.795115762401045*1</f>
        <v>0.79511576240104498</v>
      </c>
      <c r="AI96">
        <v>1</v>
      </c>
      <c r="AJ96">
        <v>0</v>
      </c>
    </row>
    <row r="97" spans="1:36" hidden="1" x14ac:dyDescent="0.2">
      <c r="A97" t="s">
        <v>242</v>
      </c>
      <c r="B97" t="s">
        <v>243</v>
      </c>
      <c r="C97" t="s">
        <v>242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408</v>
      </c>
      <c r="AE97">
        <v>18.380281690140851</v>
      </c>
      <c r="AF97">
        <v>20.8160639718628</v>
      </c>
      <c r="AG97">
        <v>9.6114880952380961</v>
      </c>
      <c r="AH97">
        <f>2.04205295529417*1</f>
        <v>2.04205295529417</v>
      </c>
      <c r="AI97">
        <v>1</v>
      </c>
      <c r="AJ97">
        <v>0</v>
      </c>
    </row>
    <row r="98" spans="1:36" hidden="1" x14ac:dyDescent="0.2">
      <c r="A98" t="s">
        <v>244</v>
      </c>
      <c r="B98" t="s">
        <v>245</v>
      </c>
      <c r="C98" t="s">
        <v>245</v>
      </c>
      <c r="D98" t="s">
        <v>4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412</v>
      </c>
      <c r="AE98">
        <v>17.058823529411761</v>
      </c>
      <c r="AF98">
        <v>24.47710232194672</v>
      </c>
      <c r="AG98">
        <v>16.2</v>
      </c>
      <c r="AH98">
        <f>3.79888720967508*1</f>
        <v>3.7988872096750801</v>
      </c>
      <c r="AI98">
        <v>1</v>
      </c>
      <c r="AJ98">
        <v>0</v>
      </c>
    </row>
    <row r="99" spans="1:36" hidden="1" x14ac:dyDescent="0.2">
      <c r="A99" t="s">
        <v>246</v>
      </c>
      <c r="B99" t="s">
        <v>247</v>
      </c>
      <c r="C99" t="s">
        <v>248</v>
      </c>
      <c r="D99" t="s">
        <v>2</v>
      </c>
      <c r="E99">
        <v>1</v>
      </c>
      <c r="F99">
        <v>0</v>
      </c>
      <c r="G99">
        <v>0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413</v>
      </c>
      <c r="AE99">
        <v>19.357142857142851</v>
      </c>
      <c r="AF99">
        <v>21.127321385092131</v>
      </c>
      <c r="AG99">
        <v>9.7818947526615148</v>
      </c>
      <c r="AH99">
        <f>2.46945570208416*1</f>
        <v>2.4694557020841601</v>
      </c>
      <c r="AI99">
        <v>1</v>
      </c>
      <c r="AJ99">
        <v>0</v>
      </c>
    </row>
    <row r="100" spans="1:36" hidden="1" x14ac:dyDescent="0.2">
      <c r="A100" t="s">
        <v>249</v>
      </c>
      <c r="B100" t="s">
        <v>250</v>
      </c>
      <c r="C100" t="s">
        <v>250</v>
      </c>
      <c r="D100" t="s">
        <v>4</v>
      </c>
      <c r="E100">
        <v>0</v>
      </c>
      <c r="F100">
        <v>0</v>
      </c>
      <c r="G100">
        <v>1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414</v>
      </c>
      <c r="AE100">
        <v>29.448985074498811</v>
      </c>
      <c r="AF100">
        <v>22.783785466988078</v>
      </c>
      <c r="AG100">
        <v>22.9022146402095</v>
      </c>
      <c r="AH100">
        <f>1.02845124594674*1</f>
        <v>1.0284512459467401</v>
      </c>
      <c r="AI100">
        <v>1</v>
      </c>
      <c r="AJ100">
        <v>0</v>
      </c>
    </row>
    <row r="101" spans="1:36" hidden="1" x14ac:dyDescent="0.2">
      <c r="A101" t="s">
        <v>178</v>
      </c>
      <c r="B101" t="s">
        <v>251</v>
      </c>
      <c r="C101" t="s">
        <v>251</v>
      </c>
      <c r="D101" t="s">
        <v>4</v>
      </c>
      <c r="E101">
        <v>0</v>
      </c>
      <c r="F101">
        <v>0</v>
      </c>
      <c r="G101">
        <v>1</v>
      </c>
      <c r="H101">
        <v>0</v>
      </c>
      <c r="I101" t="s">
        <v>18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415</v>
      </c>
      <c r="AE101">
        <v>18.878010823123191</v>
      </c>
      <c r="AF101">
        <v>17.785103259154919</v>
      </c>
      <c r="AG101">
        <v>12.198015448495971</v>
      </c>
      <c r="AH101">
        <f>1.79706699380746*1</f>
        <v>1.7970669938074599</v>
      </c>
      <c r="AI101">
        <v>1</v>
      </c>
      <c r="AJ101">
        <v>0</v>
      </c>
    </row>
    <row r="102" spans="1:36" hidden="1" x14ac:dyDescent="0.2">
      <c r="A102" t="s">
        <v>252</v>
      </c>
      <c r="B102" t="s">
        <v>253</v>
      </c>
      <c r="C102" t="s">
        <v>253</v>
      </c>
      <c r="D102" t="s">
        <v>3</v>
      </c>
      <c r="E102">
        <v>0</v>
      </c>
      <c r="F102">
        <v>1</v>
      </c>
      <c r="G102">
        <v>0</v>
      </c>
      <c r="H102">
        <v>0</v>
      </c>
      <c r="I102" t="s">
        <v>18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416</v>
      </c>
      <c r="AE102">
        <v>20</v>
      </c>
      <c r="AF102">
        <v>24.379565455114019</v>
      </c>
      <c r="AG102">
        <v>38.647058823529413</v>
      </c>
      <c r="AH102">
        <f>3.28142909594612*1</f>
        <v>3.2814290959461201</v>
      </c>
      <c r="AI102">
        <v>1</v>
      </c>
      <c r="AJ102">
        <v>0</v>
      </c>
    </row>
    <row r="103" spans="1:36" hidden="1" x14ac:dyDescent="0.2">
      <c r="A103" t="s">
        <v>254</v>
      </c>
      <c r="B103" t="s">
        <v>255</v>
      </c>
      <c r="C103" t="s">
        <v>255</v>
      </c>
      <c r="D103" t="s">
        <v>5</v>
      </c>
      <c r="E103">
        <v>0</v>
      </c>
      <c r="F103">
        <v>0</v>
      </c>
      <c r="G103">
        <v>0</v>
      </c>
      <c r="H103">
        <v>1</v>
      </c>
      <c r="I103" t="s">
        <v>18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417</v>
      </c>
      <c r="AE103">
        <v>39.492753623188413</v>
      </c>
      <c r="AF103">
        <v>34.798045225436702</v>
      </c>
      <c r="AG103">
        <v>24.065799794075659</v>
      </c>
      <c r="AH103">
        <f>3.29231903989964*1</f>
        <v>3.29231903989964</v>
      </c>
      <c r="AI103">
        <v>1</v>
      </c>
      <c r="AJ103">
        <v>0</v>
      </c>
    </row>
    <row r="104" spans="1:36" hidden="1" x14ac:dyDescent="0.2">
      <c r="A104" t="s">
        <v>256</v>
      </c>
      <c r="B104" t="s">
        <v>257</v>
      </c>
      <c r="C104" t="s">
        <v>258</v>
      </c>
      <c r="D104" t="s">
        <v>5</v>
      </c>
      <c r="E104">
        <v>0</v>
      </c>
      <c r="F104">
        <v>0</v>
      </c>
      <c r="G104">
        <v>0</v>
      </c>
      <c r="H104">
        <v>1</v>
      </c>
      <c r="I104" t="s">
        <v>18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418</v>
      </c>
      <c r="AE104">
        <v>18.571428571428569</v>
      </c>
      <c r="AF104">
        <v>23.522689901275982</v>
      </c>
      <c r="AG104">
        <v>19.87390445894604</v>
      </c>
      <c r="AH104">
        <f>2.39481031918084*1</f>
        <v>2.3948103191808401</v>
      </c>
      <c r="AI104">
        <v>1</v>
      </c>
      <c r="AJ104">
        <v>0</v>
      </c>
    </row>
    <row r="105" spans="1:36" hidden="1" x14ac:dyDescent="0.2">
      <c r="A105" t="s">
        <v>205</v>
      </c>
      <c r="B105" t="s">
        <v>206</v>
      </c>
      <c r="C105" t="s">
        <v>205</v>
      </c>
      <c r="D105" t="s">
        <v>5</v>
      </c>
      <c r="E105">
        <v>0</v>
      </c>
      <c r="F105">
        <v>0</v>
      </c>
      <c r="G105">
        <v>0</v>
      </c>
      <c r="H105">
        <v>1</v>
      </c>
      <c r="I105" t="s">
        <v>14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296</v>
      </c>
      <c r="AE105">
        <v>19.245164965183442</v>
      </c>
      <c r="AF105">
        <v>18.354133732891171</v>
      </c>
      <c r="AG105">
        <v>15.965701442977741</v>
      </c>
      <c r="AH105">
        <f>3.14305861655208*1</f>
        <v>3.14305861655208</v>
      </c>
      <c r="AI105">
        <v>1</v>
      </c>
      <c r="AJ105">
        <v>0</v>
      </c>
    </row>
    <row r="106" spans="1:36" hidden="1" x14ac:dyDescent="0.2">
      <c r="A106" t="s">
        <v>261</v>
      </c>
      <c r="B106" t="s">
        <v>262</v>
      </c>
      <c r="C106" t="s">
        <v>261</v>
      </c>
      <c r="D106" t="s">
        <v>3</v>
      </c>
      <c r="E106">
        <v>0</v>
      </c>
      <c r="F106">
        <v>1</v>
      </c>
      <c r="G106">
        <v>0</v>
      </c>
      <c r="H106">
        <v>0</v>
      </c>
      <c r="I106" t="s">
        <v>18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426</v>
      </c>
      <c r="AE106">
        <v>14.50819672131148</v>
      </c>
      <c r="AF106">
        <v>18.881165754762879</v>
      </c>
      <c r="AG106">
        <v>18.085714285714289</v>
      </c>
      <c r="AH106">
        <f>1.32018371509792*1</f>
        <v>1.3201837150979201</v>
      </c>
      <c r="AI106">
        <v>1</v>
      </c>
      <c r="AJ106">
        <v>0</v>
      </c>
    </row>
    <row r="107" spans="1:36" hidden="1" x14ac:dyDescent="0.2">
      <c r="A107" t="s">
        <v>263</v>
      </c>
      <c r="B107" t="s">
        <v>264</v>
      </c>
      <c r="C107" t="s">
        <v>265</v>
      </c>
      <c r="D107" t="s">
        <v>4</v>
      </c>
      <c r="E107">
        <v>0</v>
      </c>
      <c r="F107">
        <v>0</v>
      </c>
      <c r="G107">
        <v>1</v>
      </c>
      <c r="H107">
        <v>0</v>
      </c>
      <c r="I107" t="s">
        <v>19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435</v>
      </c>
      <c r="AE107">
        <v>21.710526315789469</v>
      </c>
      <c r="AF107">
        <v>18.849057020248399</v>
      </c>
      <c r="AG107">
        <v>11.1875</v>
      </c>
      <c r="AH107">
        <f>0.857362204619194*1</f>
        <v>0.85736220461919399</v>
      </c>
      <c r="AI107">
        <v>1</v>
      </c>
      <c r="AJ107">
        <v>0</v>
      </c>
    </row>
    <row r="108" spans="1:36" hidden="1" x14ac:dyDescent="0.2">
      <c r="A108" t="s">
        <v>266</v>
      </c>
      <c r="B108" t="s">
        <v>267</v>
      </c>
      <c r="C108" t="s">
        <v>268</v>
      </c>
      <c r="D108" t="s">
        <v>4</v>
      </c>
      <c r="E108">
        <v>0</v>
      </c>
      <c r="F108">
        <v>0</v>
      </c>
      <c r="G108">
        <v>1</v>
      </c>
      <c r="H108">
        <v>0</v>
      </c>
      <c r="I108" t="s">
        <v>19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437</v>
      </c>
      <c r="AE108">
        <v>12.80701754385966</v>
      </c>
      <c r="AF108">
        <v>14.07603573514821</v>
      </c>
      <c r="AG108">
        <v>13.08296538980647</v>
      </c>
      <c r="AH108">
        <f>2.40998747768829*1</f>
        <v>2.4099874776882899</v>
      </c>
      <c r="AI108">
        <v>1</v>
      </c>
      <c r="AJ108">
        <v>0</v>
      </c>
    </row>
    <row r="109" spans="1:36" hidden="1" x14ac:dyDescent="0.2">
      <c r="A109" t="s">
        <v>220</v>
      </c>
      <c r="B109" t="s">
        <v>269</v>
      </c>
      <c r="C109" t="s">
        <v>270</v>
      </c>
      <c r="D109" t="s">
        <v>3</v>
      </c>
      <c r="E109">
        <v>0</v>
      </c>
      <c r="F109">
        <v>1</v>
      </c>
      <c r="G109">
        <v>0</v>
      </c>
      <c r="H109">
        <v>0</v>
      </c>
      <c r="I109" t="s">
        <v>19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438</v>
      </c>
      <c r="AE109">
        <v>17.5</v>
      </c>
      <c r="AF109">
        <v>17.515328705185681</v>
      </c>
      <c r="AG109">
        <v>12.90382795510782</v>
      </c>
      <c r="AH109">
        <f>2.66982858848109*1</f>
        <v>2.6698285884810899</v>
      </c>
      <c r="AI109">
        <v>1</v>
      </c>
      <c r="AJ109">
        <v>0</v>
      </c>
    </row>
    <row r="110" spans="1:36" hidden="1" x14ac:dyDescent="0.2">
      <c r="A110" t="s">
        <v>121</v>
      </c>
      <c r="B110" t="s">
        <v>271</v>
      </c>
      <c r="C110" t="s">
        <v>271</v>
      </c>
      <c r="D110" t="s">
        <v>4</v>
      </c>
      <c r="E110">
        <v>0</v>
      </c>
      <c r="F110">
        <v>0</v>
      </c>
      <c r="G110">
        <v>1</v>
      </c>
      <c r="H110">
        <v>0</v>
      </c>
      <c r="I110" t="s">
        <v>19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439</v>
      </c>
      <c r="AE110">
        <v>11.09396519395942</v>
      </c>
      <c r="AF110">
        <v>18.486055247473381</v>
      </c>
      <c r="AG110">
        <v>10.065339515759129</v>
      </c>
      <c r="AH110">
        <f>1.80879016125743*1</f>
        <v>1.80879016125743</v>
      </c>
      <c r="AI110">
        <v>1</v>
      </c>
      <c r="AJ110">
        <v>0</v>
      </c>
    </row>
    <row r="111" spans="1:36" hidden="1" x14ac:dyDescent="0.2">
      <c r="A111" t="s">
        <v>272</v>
      </c>
      <c r="B111" t="s">
        <v>273</v>
      </c>
      <c r="C111" t="s">
        <v>273</v>
      </c>
      <c r="D111" t="s">
        <v>3</v>
      </c>
      <c r="E111">
        <v>0</v>
      </c>
      <c r="F111">
        <v>1</v>
      </c>
      <c r="G111">
        <v>0</v>
      </c>
      <c r="H111">
        <v>0</v>
      </c>
      <c r="I111" t="s">
        <v>19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440</v>
      </c>
      <c r="AE111">
        <v>14.687499999999989</v>
      </c>
      <c r="AF111">
        <v>14.099860096095</v>
      </c>
      <c r="AG111">
        <v>20.11095326729524</v>
      </c>
      <c r="AH111">
        <f>2.24253415589778*1</f>
        <v>2.24253415589778</v>
      </c>
      <c r="AI111">
        <v>1</v>
      </c>
      <c r="AJ111">
        <v>0</v>
      </c>
    </row>
    <row r="112" spans="1:36" hidden="1" x14ac:dyDescent="0.2">
      <c r="A112" t="s">
        <v>274</v>
      </c>
      <c r="B112" t="s">
        <v>275</v>
      </c>
      <c r="C112" t="s">
        <v>275</v>
      </c>
      <c r="D112" t="s">
        <v>4</v>
      </c>
      <c r="E112">
        <v>0</v>
      </c>
      <c r="F112">
        <v>0</v>
      </c>
      <c r="G112">
        <v>1</v>
      </c>
      <c r="H112">
        <v>0</v>
      </c>
      <c r="I112" t="s">
        <v>19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441</v>
      </c>
      <c r="AE112">
        <v>19.679218489345988</v>
      </c>
      <c r="AF112">
        <v>17.46929829088101</v>
      </c>
      <c r="AG112">
        <v>42.097067124332568</v>
      </c>
      <c r="AH112">
        <f>3.45366436336731*1</f>
        <v>3.4536643633673099</v>
      </c>
      <c r="AI112">
        <v>1</v>
      </c>
      <c r="AJ112">
        <v>0</v>
      </c>
    </row>
    <row r="113" spans="1:36" hidden="1" x14ac:dyDescent="0.2">
      <c r="A113" t="s">
        <v>276</v>
      </c>
      <c r="B113" t="s">
        <v>277</v>
      </c>
      <c r="C113" t="s">
        <v>277</v>
      </c>
      <c r="D113" t="s">
        <v>5</v>
      </c>
      <c r="E113">
        <v>0</v>
      </c>
      <c r="F113">
        <v>0</v>
      </c>
      <c r="G113">
        <v>0</v>
      </c>
      <c r="H113">
        <v>1</v>
      </c>
      <c r="I113" t="s">
        <v>19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444</v>
      </c>
      <c r="AE113">
        <v>16.756828927183669</v>
      </c>
      <c r="AF113">
        <v>26.039642683435709</v>
      </c>
      <c r="AG113">
        <v>13.59998015873016</v>
      </c>
      <c r="AH113">
        <f>1.75783011655344*1</f>
        <v>1.75783011655344</v>
      </c>
      <c r="AI113">
        <v>1</v>
      </c>
      <c r="AJ113">
        <v>0</v>
      </c>
    </row>
    <row r="114" spans="1:36" hidden="1" x14ac:dyDescent="0.2">
      <c r="A114" t="s">
        <v>38</v>
      </c>
      <c r="B114" t="s">
        <v>39</v>
      </c>
      <c r="C114" t="s">
        <v>38</v>
      </c>
      <c r="D114" t="s">
        <v>3</v>
      </c>
      <c r="E114">
        <v>0</v>
      </c>
      <c r="F114">
        <v>1</v>
      </c>
      <c r="G114">
        <v>0</v>
      </c>
      <c r="H114">
        <v>0</v>
      </c>
      <c r="I114" t="s">
        <v>6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</v>
      </c>
      <c r="AE114">
        <v>19.837652743768832</v>
      </c>
      <c r="AF114">
        <v>19.530270759751449</v>
      </c>
      <c r="AG114">
        <v>6.7739405635044898</v>
      </c>
      <c r="AH114">
        <f>3.13726578669754*0.75</f>
        <v>2.3529493400231551</v>
      </c>
      <c r="AI114">
        <v>0.75</v>
      </c>
      <c r="AJ114">
        <v>0</v>
      </c>
    </row>
    <row r="115" spans="1:36" hidden="1" x14ac:dyDescent="0.2">
      <c r="A115" t="s">
        <v>103</v>
      </c>
      <c r="B115" t="s">
        <v>280</v>
      </c>
      <c r="C115" t="s">
        <v>280</v>
      </c>
      <c r="D115" t="s">
        <v>4</v>
      </c>
      <c r="E115">
        <v>0</v>
      </c>
      <c r="F115">
        <v>0</v>
      </c>
      <c r="G115">
        <v>1</v>
      </c>
      <c r="H115">
        <v>0</v>
      </c>
      <c r="I115" t="s">
        <v>19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454</v>
      </c>
      <c r="AE115">
        <v>21.806282722513082</v>
      </c>
      <c r="AF115">
        <v>23.37814191631524</v>
      </c>
      <c r="AG115">
        <v>14.59813748447117</v>
      </c>
      <c r="AH115">
        <f>2.94420010057372*1</f>
        <v>2.9442001005737199</v>
      </c>
      <c r="AI115">
        <v>1</v>
      </c>
      <c r="AJ115">
        <v>0</v>
      </c>
    </row>
    <row r="116" spans="1:36" hidden="1" x14ac:dyDescent="0.2">
      <c r="A116" t="s">
        <v>53</v>
      </c>
      <c r="B116" t="s">
        <v>54</v>
      </c>
      <c r="C116" t="s">
        <v>54</v>
      </c>
      <c r="D116" t="s">
        <v>3</v>
      </c>
      <c r="E116">
        <v>0</v>
      </c>
      <c r="F116">
        <v>1</v>
      </c>
      <c r="G116">
        <v>0</v>
      </c>
      <c r="H116">
        <v>0</v>
      </c>
      <c r="I116" t="s">
        <v>6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14</v>
      </c>
      <c r="AE116">
        <v>22.04241464903652</v>
      </c>
      <c r="AF116">
        <v>22.1217852966316</v>
      </c>
      <c r="AG116">
        <v>13.90218655187884</v>
      </c>
      <c r="AH116">
        <f>2.00987546806855*1</f>
        <v>2.0098754680685502</v>
      </c>
      <c r="AI116">
        <v>1</v>
      </c>
      <c r="AJ116">
        <v>0</v>
      </c>
    </row>
    <row r="117" spans="1:36" hidden="1" x14ac:dyDescent="0.2">
      <c r="A117" t="s">
        <v>263</v>
      </c>
      <c r="B117" t="s">
        <v>282</v>
      </c>
      <c r="C117" t="s">
        <v>283</v>
      </c>
      <c r="D117" t="s">
        <v>4</v>
      </c>
      <c r="E117">
        <v>0</v>
      </c>
      <c r="F117">
        <v>0</v>
      </c>
      <c r="G117">
        <v>1</v>
      </c>
      <c r="H117">
        <v>0</v>
      </c>
      <c r="I117" t="s">
        <v>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469</v>
      </c>
      <c r="AE117">
        <v>18.426966292134829</v>
      </c>
      <c r="AF117">
        <v>15.673933185337789</v>
      </c>
      <c r="AG117">
        <v>17.242823104876329</v>
      </c>
      <c r="AH117">
        <f>1.43826523328867*1</f>
        <v>1.4382652332886701</v>
      </c>
      <c r="AI117">
        <v>1</v>
      </c>
      <c r="AJ117">
        <v>0</v>
      </c>
    </row>
    <row r="118" spans="1:36" hidden="1" x14ac:dyDescent="0.2">
      <c r="A118" t="s">
        <v>284</v>
      </c>
      <c r="B118" t="s">
        <v>285</v>
      </c>
      <c r="C118" t="s">
        <v>285</v>
      </c>
      <c r="D118" t="s">
        <v>3</v>
      </c>
      <c r="E118">
        <v>0</v>
      </c>
      <c r="F118">
        <v>1</v>
      </c>
      <c r="G118">
        <v>0</v>
      </c>
      <c r="H118">
        <v>0</v>
      </c>
      <c r="I118" t="s">
        <v>20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470</v>
      </c>
      <c r="AE118">
        <v>14.04730357404517</v>
      </c>
      <c r="AF118">
        <v>15.172862669022379</v>
      </c>
      <c r="AG118">
        <v>16.331188840054569</v>
      </c>
      <c r="AH118">
        <f>2.39414676158622*1</f>
        <v>2.39414676158622</v>
      </c>
      <c r="AI118">
        <v>1</v>
      </c>
      <c r="AJ118">
        <v>0</v>
      </c>
    </row>
    <row r="119" spans="1:36" hidden="1" x14ac:dyDescent="0.2">
      <c r="A119" t="s">
        <v>286</v>
      </c>
      <c r="B119" t="s">
        <v>287</v>
      </c>
      <c r="C119" t="s">
        <v>287</v>
      </c>
      <c r="D119" t="s">
        <v>4</v>
      </c>
      <c r="E119">
        <v>0</v>
      </c>
      <c r="F119">
        <v>0</v>
      </c>
      <c r="G119">
        <v>1</v>
      </c>
      <c r="H119">
        <v>0</v>
      </c>
      <c r="I119" t="s">
        <v>20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472</v>
      </c>
      <c r="AE119">
        <v>-1.0793013627870749</v>
      </c>
      <c r="AF119">
        <v>14.2617021014276</v>
      </c>
      <c r="AG119">
        <v>12.04139712151184</v>
      </c>
      <c r="AH119">
        <f>0.0743907782896061*1</f>
        <v>7.4390778289606094E-2</v>
      </c>
      <c r="AI119">
        <v>1</v>
      </c>
      <c r="AJ119">
        <v>0</v>
      </c>
    </row>
    <row r="120" spans="1:36" hidden="1" x14ac:dyDescent="0.2">
      <c r="A120" t="s">
        <v>93</v>
      </c>
      <c r="B120" t="s">
        <v>288</v>
      </c>
      <c r="C120" t="s">
        <v>288</v>
      </c>
      <c r="D120" t="s">
        <v>3</v>
      </c>
      <c r="E120">
        <v>0</v>
      </c>
      <c r="F120">
        <v>1</v>
      </c>
      <c r="G120">
        <v>0</v>
      </c>
      <c r="H120">
        <v>0</v>
      </c>
      <c r="I120" t="s">
        <v>20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473</v>
      </c>
      <c r="AE120">
        <v>11.36363636363636</v>
      </c>
      <c r="AF120">
        <v>13.8520581490599</v>
      </c>
      <c r="AG120">
        <v>22.022222222222219</v>
      </c>
      <c r="AH120">
        <f>1.23841403064155*1</f>
        <v>1.2384140306415501</v>
      </c>
      <c r="AI120">
        <v>1</v>
      </c>
      <c r="AJ120">
        <v>0</v>
      </c>
    </row>
    <row r="121" spans="1:36" hidden="1" x14ac:dyDescent="0.2">
      <c r="A121" t="s">
        <v>289</v>
      </c>
      <c r="B121" t="s">
        <v>290</v>
      </c>
      <c r="C121" t="s">
        <v>290</v>
      </c>
      <c r="D121" t="s">
        <v>5</v>
      </c>
      <c r="E121">
        <v>0</v>
      </c>
      <c r="F121">
        <v>0</v>
      </c>
      <c r="G121">
        <v>0</v>
      </c>
      <c r="H121">
        <v>1</v>
      </c>
      <c r="I121" t="s">
        <v>20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475</v>
      </c>
      <c r="AE121">
        <v>25.892857142857149</v>
      </c>
      <c r="AF121">
        <v>24.838216631179641</v>
      </c>
      <c r="AG121">
        <v>29.161565946720021</v>
      </c>
      <c r="AH121">
        <f>2.57143451813337*1</f>
        <v>2.57143451813337</v>
      </c>
      <c r="AI121">
        <v>1</v>
      </c>
      <c r="AJ121">
        <v>0</v>
      </c>
    </row>
    <row r="122" spans="1:36" hidden="1" x14ac:dyDescent="0.2">
      <c r="A122" t="s">
        <v>291</v>
      </c>
      <c r="B122" t="s">
        <v>292</v>
      </c>
      <c r="C122" t="s">
        <v>293</v>
      </c>
      <c r="D122" t="s">
        <v>4</v>
      </c>
      <c r="E122">
        <v>0</v>
      </c>
      <c r="F122">
        <v>0</v>
      </c>
      <c r="G122">
        <v>1</v>
      </c>
      <c r="H122">
        <v>0</v>
      </c>
      <c r="I122" t="s">
        <v>20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476</v>
      </c>
      <c r="AE122">
        <v>12.17054263565892</v>
      </c>
      <c r="AF122">
        <v>10.055107184437791</v>
      </c>
      <c r="AG122">
        <v>8.7962540975294541</v>
      </c>
      <c r="AH122">
        <f>0.821698397163929*1</f>
        <v>0.82169839716392901</v>
      </c>
      <c r="AI122">
        <v>1</v>
      </c>
      <c r="AJ122">
        <v>0</v>
      </c>
    </row>
    <row r="123" spans="1:36" hidden="1" x14ac:dyDescent="0.2">
      <c r="A123" t="s">
        <v>294</v>
      </c>
      <c r="B123" t="s">
        <v>295</v>
      </c>
      <c r="C123" t="s">
        <v>296</v>
      </c>
      <c r="D123" t="s">
        <v>4</v>
      </c>
      <c r="E123">
        <v>0</v>
      </c>
      <c r="F123">
        <v>0</v>
      </c>
      <c r="G123">
        <v>1</v>
      </c>
      <c r="H123">
        <v>0</v>
      </c>
      <c r="I123" t="s">
        <v>20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477</v>
      </c>
      <c r="AE123">
        <v>12.79503105590061</v>
      </c>
      <c r="AF123">
        <v>13.281066860205859</v>
      </c>
      <c r="AG123">
        <v>9.6474082953941682</v>
      </c>
      <c r="AH123">
        <f>2.53448877911753*1</f>
        <v>2.5344887791175301</v>
      </c>
      <c r="AI123">
        <v>1</v>
      </c>
      <c r="AJ123">
        <v>0</v>
      </c>
    </row>
    <row r="124" spans="1:36" hidden="1" x14ac:dyDescent="0.2">
      <c r="A124" t="s">
        <v>297</v>
      </c>
      <c r="B124" t="s">
        <v>298</v>
      </c>
      <c r="C124" t="s">
        <v>298</v>
      </c>
      <c r="D124" t="s">
        <v>3</v>
      </c>
      <c r="E124">
        <v>0</v>
      </c>
      <c r="F124">
        <v>1</v>
      </c>
      <c r="G124">
        <v>0</v>
      </c>
      <c r="H124">
        <v>0</v>
      </c>
      <c r="I124" t="s">
        <v>20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492</v>
      </c>
      <c r="AE124">
        <v>24.35953531048257</v>
      </c>
      <c r="AF124">
        <v>34.313699931428758</v>
      </c>
      <c r="AG124">
        <v>18.907832075549329</v>
      </c>
      <c r="AH124">
        <f>2.21495609295038*1</f>
        <v>2.2149560929503802</v>
      </c>
      <c r="AI124">
        <v>1</v>
      </c>
      <c r="AJ124">
        <v>0</v>
      </c>
    </row>
    <row r="125" spans="1:36" hidden="1" x14ac:dyDescent="0.2">
      <c r="A125" t="s">
        <v>299</v>
      </c>
      <c r="B125" t="s">
        <v>300</v>
      </c>
      <c r="C125" t="s">
        <v>299</v>
      </c>
      <c r="D125" t="s">
        <v>4</v>
      </c>
      <c r="E125">
        <v>0</v>
      </c>
      <c r="F125">
        <v>0</v>
      </c>
      <c r="G125">
        <v>1</v>
      </c>
      <c r="H125">
        <v>0</v>
      </c>
      <c r="I125" t="s">
        <v>21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506</v>
      </c>
      <c r="AE125">
        <v>11.902028364055409</v>
      </c>
      <c r="AF125">
        <v>19.162385228199049</v>
      </c>
      <c r="AG125">
        <v>10.62222222222222</v>
      </c>
      <c r="AH125">
        <f>2.00010176407154*1</f>
        <v>2.0001017640715402</v>
      </c>
      <c r="AI125">
        <v>1</v>
      </c>
      <c r="AJ125">
        <v>0</v>
      </c>
    </row>
    <row r="126" spans="1:36" hidden="1" x14ac:dyDescent="0.2">
      <c r="A126" t="s">
        <v>301</v>
      </c>
      <c r="B126" t="s">
        <v>302</v>
      </c>
      <c r="C126" t="s">
        <v>302</v>
      </c>
      <c r="D126" t="s">
        <v>4</v>
      </c>
      <c r="E126">
        <v>0</v>
      </c>
      <c r="F126">
        <v>0</v>
      </c>
      <c r="G126">
        <v>1</v>
      </c>
      <c r="H126">
        <v>0</v>
      </c>
      <c r="I126" t="s">
        <v>21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510</v>
      </c>
      <c r="AE126">
        <v>18.829597600840678</v>
      </c>
      <c r="AF126">
        <v>12.66090532772378</v>
      </c>
      <c r="AG126">
        <v>7.2398002300572468</v>
      </c>
      <c r="AH126">
        <f>1.71797644129491*1</f>
        <v>1.7179764412949099</v>
      </c>
      <c r="AI126">
        <v>1</v>
      </c>
      <c r="AJ126">
        <v>0</v>
      </c>
    </row>
    <row r="127" spans="1:36" hidden="1" x14ac:dyDescent="0.2">
      <c r="A127" t="s">
        <v>303</v>
      </c>
      <c r="B127" t="s">
        <v>304</v>
      </c>
      <c r="C127" t="s">
        <v>304</v>
      </c>
      <c r="D127" t="s">
        <v>4</v>
      </c>
      <c r="E127">
        <v>0</v>
      </c>
      <c r="F127">
        <v>0</v>
      </c>
      <c r="G127">
        <v>1</v>
      </c>
      <c r="H127">
        <v>0</v>
      </c>
      <c r="I127" t="s">
        <v>21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511</v>
      </c>
      <c r="AE127">
        <v>14.682299202252249</v>
      </c>
      <c r="AF127">
        <v>16.14434702385411</v>
      </c>
      <c r="AG127">
        <v>11.361590146560109</v>
      </c>
      <c r="AH127">
        <f>0.648978953887228*1</f>
        <v>0.64897895388722804</v>
      </c>
      <c r="AI127">
        <v>1</v>
      </c>
      <c r="AJ127">
        <v>0</v>
      </c>
    </row>
    <row r="128" spans="1:36" x14ac:dyDescent="0.2">
      <c r="A128" t="s">
        <v>305</v>
      </c>
      <c r="B128" t="s">
        <v>306</v>
      </c>
      <c r="C128" t="s">
        <v>305</v>
      </c>
      <c r="D128" t="s">
        <v>3</v>
      </c>
      <c r="E128">
        <v>0</v>
      </c>
      <c r="F128">
        <v>1</v>
      </c>
      <c r="G128">
        <v>0</v>
      </c>
      <c r="H128">
        <v>0</v>
      </c>
      <c r="I128" t="s">
        <v>21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513</v>
      </c>
      <c r="AE128">
        <v>10.853658536585369</v>
      </c>
      <c r="AF128">
        <v>10.39227776191953</v>
      </c>
      <c r="AG128">
        <v>30.4</v>
      </c>
      <c r="AH128">
        <f>5.20091533191755*1</f>
        <v>5.2009153319175496</v>
      </c>
      <c r="AI128">
        <v>1</v>
      </c>
      <c r="AJ128">
        <v>1</v>
      </c>
    </row>
    <row r="129" spans="1:36" hidden="1" x14ac:dyDescent="0.2">
      <c r="A129" t="s">
        <v>235</v>
      </c>
      <c r="B129" t="s">
        <v>236</v>
      </c>
      <c r="C129" t="s">
        <v>236</v>
      </c>
      <c r="D129" t="s">
        <v>3</v>
      </c>
      <c r="E129">
        <v>0</v>
      </c>
      <c r="F129">
        <v>1</v>
      </c>
      <c r="G129">
        <v>0</v>
      </c>
      <c r="H129">
        <v>0</v>
      </c>
      <c r="I129" t="s">
        <v>17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399</v>
      </c>
      <c r="AE129">
        <v>18.197075676694471</v>
      </c>
      <c r="AF129">
        <v>26.267311668954921</v>
      </c>
      <c r="AG129">
        <v>10.08758778529006</v>
      </c>
      <c r="AH129">
        <f>1.56862006882569*1</f>
        <v>1.5686200688256899</v>
      </c>
      <c r="AI129">
        <v>1</v>
      </c>
      <c r="AJ129">
        <v>0</v>
      </c>
    </row>
    <row r="130" spans="1:36" hidden="1" x14ac:dyDescent="0.2">
      <c r="A130" t="s">
        <v>308</v>
      </c>
      <c r="B130" t="s">
        <v>309</v>
      </c>
      <c r="C130" t="s">
        <v>309</v>
      </c>
      <c r="D130" t="s">
        <v>5</v>
      </c>
      <c r="E130">
        <v>0</v>
      </c>
      <c r="F130">
        <v>0</v>
      </c>
      <c r="G130">
        <v>0</v>
      </c>
      <c r="H130">
        <v>1</v>
      </c>
      <c r="I130" t="s">
        <v>22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532</v>
      </c>
      <c r="AE130">
        <v>12.021276595744681</v>
      </c>
      <c r="AF130">
        <v>13.237659640276251</v>
      </c>
      <c r="AG130">
        <v>21.508434343434342</v>
      </c>
      <c r="AH130">
        <f>2.30858288478974*1</f>
        <v>2.3085828847897401</v>
      </c>
      <c r="AI130">
        <v>1</v>
      </c>
      <c r="AJ130">
        <v>0</v>
      </c>
    </row>
    <row r="131" spans="1:36" hidden="1" x14ac:dyDescent="0.2">
      <c r="A131" t="s">
        <v>310</v>
      </c>
      <c r="B131" t="s">
        <v>311</v>
      </c>
      <c r="C131" t="s">
        <v>311</v>
      </c>
      <c r="D131" t="s">
        <v>4</v>
      </c>
      <c r="E131">
        <v>0</v>
      </c>
      <c r="F131">
        <v>0</v>
      </c>
      <c r="G131">
        <v>1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582</v>
      </c>
      <c r="AE131">
        <v>17.658227848101269</v>
      </c>
      <c r="AF131">
        <v>13.78654493945284</v>
      </c>
      <c r="AG131">
        <v>29.439426672780652</v>
      </c>
      <c r="AH131">
        <f>3.51142344098576*1</f>
        <v>3.5114234409857601</v>
      </c>
      <c r="AI131">
        <v>1</v>
      </c>
      <c r="AJ131">
        <v>0</v>
      </c>
    </row>
    <row r="132" spans="1:36" hidden="1" x14ac:dyDescent="0.2">
      <c r="A132" t="s">
        <v>312</v>
      </c>
      <c r="B132" t="s">
        <v>313</v>
      </c>
      <c r="C132" t="s">
        <v>313</v>
      </c>
      <c r="D132" t="s">
        <v>4</v>
      </c>
      <c r="E132">
        <v>0</v>
      </c>
      <c r="F132">
        <v>0</v>
      </c>
      <c r="G132">
        <v>1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583</v>
      </c>
      <c r="AE132">
        <v>19.31034482758621</v>
      </c>
      <c r="AF132">
        <v>20.904093075456011</v>
      </c>
      <c r="AG132">
        <v>23.72395416557314</v>
      </c>
      <c r="AH132">
        <f>2.66905043536482*1</f>
        <v>2.6690504353648201</v>
      </c>
      <c r="AI132">
        <v>1</v>
      </c>
      <c r="AJ132">
        <v>0</v>
      </c>
    </row>
    <row r="133" spans="1:36" hidden="1" x14ac:dyDescent="0.2">
      <c r="A133" t="s">
        <v>186</v>
      </c>
      <c r="B133" t="s">
        <v>314</v>
      </c>
      <c r="C133" t="s">
        <v>314</v>
      </c>
      <c r="D133" t="s">
        <v>4</v>
      </c>
      <c r="E133">
        <v>0</v>
      </c>
      <c r="F133">
        <v>0</v>
      </c>
      <c r="G133">
        <v>1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585</v>
      </c>
      <c r="AE133">
        <v>24.063331077179662</v>
      </c>
      <c r="AF133">
        <v>23.10102423625364</v>
      </c>
      <c r="AG133">
        <v>21.63822204916989</v>
      </c>
      <c r="AH133">
        <f>5.12082702009458*1</f>
        <v>5.1208270200945796</v>
      </c>
      <c r="AI133">
        <v>1</v>
      </c>
      <c r="AJ133">
        <v>0</v>
      </c>
    </row>
    <row r="134" spans="1:36" hidden="1" x14ac:dyDescent="0.2">
      <c r="A134" t="s">
        <v>315</v>
      </c>
      <c r="B134" t="s">
        <v>316</v>
      </c>
      <c r="C134" t="s">
        <v>317</v>
      </c>
      <c r="D134" t="s">
        <v>3</v>
      </c>
      <c r="E134">
        <v>0</v>
      </c>
      <c r="F134">
        <v>1</v>
      </c>
      <c r="G134">
        <v>0</v>
      </c>
      <c r="H134">
        <v>0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586</v>
      </c>
      <c r="AE134">
        <v>18.859649122807031</v>
      </c>
      <c r="AF134">
        <v>17.131276085710791</v>
      </c>
      <c r="AG134">
        <v>8.7750000000000004</v>
      </c>
      <c r="AH134">
        <f>1.2924271559368*1</f>
        <v>1.2924271559367999</v>
      </c>
      <c r="AI134">
        <v>1</v>
      </c>
      <c r="AJ134">
        <v>0</v>
      </c>
    </row>
    <row r="135" spans="1:36" hidden="1" x14ac:dyDescent="0.2">
      <c r="A135" t="s">
        <v>318</v>
      </c>
      <c r="B135" t="s">
        <v>319</v>
      </c>
      <c r="C135" t="s">
        <v>318</v>
      </c>
      <c r="D135" t="s">
        <v>5</v>
      </c>
      <c r="E135">
        <v>0</v>
      </c>
      <c r="F135">
        <v>0</v>
      </c>
      <c r="G135">
        <v>0</v>
      </c>
      <c r="H135">
        <v>1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588</v>
      </c>
      <c r="AE135">
        <v>19.184782608695659</v>
      </c>
      <c r="AF135">
        <v>17.065558035712801</v>
      </c>
      <c r="AG135">
        <v>8.4592077950741551</v>
      </c>
      <c r="AH135">
        <f>1.43786790439229*1</f>
        <v>1.43786790439229</v>
      </c>
      <c r="AI135">
        <v>1</v>
      </c>
      <c r="AJ135">
        <v>0</v>
      </c>
    </row>
    <row r="136" spans="1:36" hidden="1" x14ac:dyDescent="0.2">
      <c r="A136" t="s">
        <v>320</v>
      </c>
      <c r="B136" t="s">
        <v>321</v>
      </c>
      <c r="C136" t="s">
        <v>321</v>
      </c>
      <c r="D136" t="s">
        <v>3</v>
      </c>
      <c r="E136">
        <v>0</v>
      </c>
      <c r="F136">
        <v>1</v>
      </c>
      <c r="G136">
        <v>0</v>
      </c>
      <c r="H136">
        <v>0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589</v>
      </c>
      <c r="AE136">
        <v>15.000000000000011</v>
      </c>
      <c r="AF136">
        <v>16.937544516839221</v>
      </c>
      <c r="AG136">
        <v>6.0730599595160637</v>
      </c>
      <c r="AH136">
        <f>3.99768706206144*1</f>
        <v>3.99768706206144</v>
      </c>
      <c r="AI136">
        <v>1</v>
      </c>
      <c r="AJ136">
        <v>0</v>
      </c>
    </row>
    <row r="137" spans="1:36" hidden="1" x14ac:dyDescent="0.2">
      <c r="A137" t="s">
        <v>322</v>
      </c>
      <c r="B137" t="s">
        <v>323</v>
      </c>
      <c r="C137" t="s">
        <v>324</v>
      </c>
      <c r="D137" t="s">
        <v>4</v>
      </c>
      <c r="E137">
        <v>0</v>
      </c>
      <c r="F137">
        <v>0</v>
      </c>
      <c r="G137">
        <v>1</v>
      </c>
      <c r="H137">
        <v>0</v>
      </c>
      <c r="I137" t="s">
        <v>23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590</v>
      </c>
      <c r="AE137">
        <v>10.86538461538461</v>
      </c>
      <c r="AF137">
        <v>13.99878069144766</v>
      </c>
      <c r="AG137">
        <v>12.19115452448786</v>
      </c>
      <c r="AH137">
        <f>1.0875692838997*1</f>
        <v>1.0875692838997</v>
      </c>
      <c r="AI137">
        <v>1</v>
      </c>
      <c r="AJ137">
        <v>0</v>
      </c>
    </row>
    <row r="138" spans="1:36" hidden="1" x14ac:dyDescent="0.2">
      <c r="A138" t="s">
        <v>325</v>
      </c>
      <c r="B138" t="s">
        <v>326</v>
      </c>
      <c r="C138" t="s">
        <v>325</v>
      </c>
      <c r="D138" t="s">
        <v>4</v>
      </c>
      <c r="E138">
        <v>0</v>
      </c>
      <c r="F138">
        <v>0</v>
      </c>
      <c r="G138">
        <v>1</v>
      </c>
      <c r="H138">
        <v>0</v>
      </c>
      <c r="I138" t="s">
        <v>23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593</v>
      </c>
      <c r="AE138">
        <v>26.21439647811837</v>
      </c>
      <c r="AF138">
        <v>29.257666746378931</v>
      </c>
      <c r="AG138">
        <v>42.082659028017027</v>
      </c>
      <c r="AH138">
        <f>5.13780411176421*1</f>
        <v>5.1378041117642104</v>
      </c>
      <c r="AI138">
        <v>1</v>
      </c>
      <c r="AJ138">
        <v>0</v>
      </c>
    </row>
    <row r="139" spans="1:36" hidden="1" x14ac:dyDescent="0.2">
      <c r="A139" t="s">
        <v>327</v>
      </c>
      <c r="B139" t="s">
        <v>328</v>
      </c>
      <c r="C139" t="s">
        <v>328</v>
      </c>
      <c r="D139" t="s">
        <v>3</v>
      </c>
      <c r="E139">
        <v>0</v>
      </c>
      <c r="F139">
        <v>1</v>
      </c>
      <c r="G139">
        <v>0</v>
      </c>
      <c r="H139">
        <v>0</v>
      </c>
      <c r="I139" t="s">
        <v>23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595</v>
      </c>
      <c r="AE139">
        <v>13.378378378378381</v>
      </c>
      <c r="AF139">
        <v>10.829859819018919</v>
      </c>
      <c r="AG139">
        <v>9.5035863288569011</v>
      </c>
      <c r="AH139">
        <f>1.56415098609231*1</f>
        <v>1.56415098609231</v>
      </c>
      <c r="AI139">
        <v>1</v>
      </c>
      <c r="AJ139">
        <v>0</v>
      </c>
    </row>
    <row r="140" spans="1:36" hidden="1" x14ac:dyDescent="0.2">
      <c r="A140" t="s">
        <v>329</v>
      </c>
      <c r="B140" t="s">
        <v>330</v>
      </c>
      <c r="C140" t="s">
        <v>331</v>
      </c>
      <c r="D140" t="s">
        <v>3</v>
      </c>
      <c r="E140">
        <v>0</v>
      </c>
      <c r="F140">
        <v>1</v>
      </c>
      <c r="G140">
        <v>0</v>
      </c>
      <c r="H140">
        <v>0</v>
      </c>
      <c r="I140" t="s">
        <v>23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596</v>
      </c>
      <c r="AE140">
        <v>14.54545454545454</v>
      </c>
      <c r="AF140">
        <v>16.64361072721611</v>
      </c>
      <c r="AG140">
        <v>6.95</v>
      </c>
      <c r="AH140">
        <f>4.95176906717849*1</f>
        <v>4.95176906717849</v>
      </c>
      <c r="AI140">
        <v>1</v>
      </c>
      <c r="AJ140">
        <v>0</v>
      </c>
    </row>
    <row r="141" spans="1:36" hidden="1" x14ac:dyDescent="0.2">
      <c r="A141" t="s">
        <v>332</v>
      </c>
      <c r="B141" t="s">
        <v>333</v>
      </c>
      <c r="C141" t="s">
        <v>333</v>
      </c>
      <c r="D141" t="s">
        <v>2</v>
      </c>
      <c r="E141">
        <v>1</v>
      </c>
      <c r="F141">
        <v>0</v>
      </c>
      <c r="G141">
        <v>0</v>
      </c>
      <c r="H141">
        <v>0</v>
      </c>
      <c r="I141" t="s">
        <v>23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598</v>
      </c>
      <c r="AE141">
        <v>15</v>
      </c>
      <c r="AF141">
        <v>17.57419791543013</v>
      </c>
      <c r="AG141">
        <v>11.27905904241937</v>
      </c>
      <c r="AH141">
        <f>1.88723833686485*1</f>
        <v>1.88723833686485</v>
      </c>
      <c r="AI141">
        <v>1</v>
      </c>
      <c r="AJ141">
        <v>0</v>
      </c>
    </row>
    <row r="142" spans="1:36" hidden="1" x14ac:dyDescent="0.2">
      <c r="A142" t="s">
        <v>334</v>
      </c>
      <c r="B142" t="s">
        <v>335</v>
      </c>
      <c r="C142" t="s">
        <v>335</v>
      </c>
      <c r="D142" t="s">
        <v>4</v>
      </c>
      <c r="E142">
        <v>0</v>
      </c>
      <c r="F142">
        <v>0</v>
      </c>
      <c r="G142">
        <v>1</v>
      </c>
      <c r="H142">
        <v>0</v>
      </c>
      <c r="I142" t="s">
        <v>23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603</v>
      </c>
      <c r="AE142">
        <v>13.75</v>
      </c>
      <c r="AF142">
        <v>18.76956257600559</v>
      </c>
      <c r="AG142">
        <v>9.1999999999999993</v>
      </c>
      <c r="AH142">
        <f>1.85663949839881*1</f>
        <v>1.8566394983988099</v>
      </c>
      <c r="AI142">
        <v>1</v>
      </c>
      <c r="AJ142">
        <v>0</v>
      </c>
    </row>
    <row r="143" spans="1:36" hidden="1" x14ac:dyDescent="0.2">
      <c r="A143" t="s">
        <v>336</v>
      </c>
      <c r="B143" t="s">
        <v>337</v>
      </c>
      <c r="C143" t="s">
        <v>337</v>
      </c>
      <c r="D143" t="s">
        <v>5</v>
      </c>
      <c r="E143">
        <v>0</v>
      </c>
      <c r="F143">
        <v>0</v>
      </c>
      <c r="G143">
        <v>0</v>
      </c>
      <c r="H143">
        <v>1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606</v>
      </c>
      <c r="AE143">
        <v>18.00546448087433</v>
      </c>
      <c r="AF143">
        <v>19.884630228035089</v>
      </c>
      <c r="AG143">
        <v>23.664708774607281</v>
      </c>
      <c r="AH143">
        <f>3.91697057078081*1</f>
        <v>3.9169705707808098</v>
      </c>
      <c r="AI143">
        <v>1</v>
      </c>
      <c r="AJ143">
        <v>0</v>
      </c>
    </row>
    <row r="144" spans="1:36" hidden="1" x14ac:dyDescent="0.2">
      <c r="A144" t="s">
        <v>338</v>
      </c>
      <c r="B144" t="s">
        <v>339</v>
      </c>
      <c r="C144" t="s">
        <v>339</v>
      </c>
      <c r="D144" t="s">
        <v>4</v>
      </c>
      <c r="E144">
        <v>0</v>
      </c>
      <c r="F144">
        <v>0</v>
      </c>
      <c r="G144">
        <v>1</v>
      </c>
      <c r="H144">
        <v>0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608</v>
      </c>
      <c r="AE144">
        <v>22.732910188276289</v>
      </c>
      <c r="AF144">
        <v>22.210902980877599</v>
      </c>
      <c r="AG144">
        <v>44.146555614364217</v>
      </c>
      <c r="AH144">
        <f>3.87978413827927*1</f>
        <v>3.8797841382792702</v>
      </c>
      <c r="AI144">
        <v>1</v>
      </c>
      <c r="AJ144">
        <v>0</v>
      </c>
    </row>
    <row r="145" spans="1:36" hidden="1" x14ac:dyDescent="0.2">
      <c r="A145" t="s">
        <v>340</v>
      </c>
      <c r="B145" t="s">
        <v>341</v>
      </c>
      <c r="C145" t="s">
        <v>341</v>
      </c>
      <c r="D145" t="s">
        <v>3</v>
      </c>
      <c r="E145">
        <v>0</v>
      </c>
      <c r="F145">
        <v>1</v>
      </c>
      <c r="G145">
        <v>0</v>
      </c>
      <c r="H145">
        <v>0</v>
      </c>
      <c r="I145" t="s">
        <v>24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609</v>
      </c>
      <c r="AE145">
        <v>11.75</v>
      </c>
      <c r="AF145">
        <v>8.7155787907487721</v>
      </c>
      <c r="AG145">
        <v>8.6661561884431606</v>
      </c>
      <c r="AH145">
        <f>0.934263570041423*1</f>
        <v>0.93426357004142302</v>
      </c>
      <c r="AI145">
        <v>1</v>
      </c>
      <c r="AJ145">
        <v>0</v>
      </c>
    </row>
    <row r="146" spans="1:36" hidden="1" x14ac:dyDescent="0.2">
      <c r="A146" t="s">
        <v>342</v>
      </c>
      <c r="B146" t="s">
        <v>343</v>
      </c>
      <c r="C146" t="s">
        <v>343</v>
      </c>
      <c r="D146" t="s">
        <v>2</v>
      </c>
      <c r="E146">
        <v>1</v>
      </c>
      <c r="F146">
        <v>0</v>
      </c>
      <c r="G146">
        <v>0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614</v>
      </c>
      <c r="AE146">
        <v>11.666666666666661</v>
      </c>
      <c r="AF146">
        <v>13.643221018208941</v>
      </c>
      <c r="AG146">
        <v>11.46549955166814</v>
      </c>
      <c r="AH146">
        <f>1.34085627349388*1</f>
        <v>1.34085627349388</v>
      </c>
      <c r="AI146">
        <v>1</v>
      </c>
      <c r="AJ146">
        <v>0</v>
      </c>
    </row>
    <row r="147" spans="1:36" hidden="1" x14ac:dyDescent="0.2">
      <c r="A147" t="s">
        <v>344</v>
      </c>
      <c r="B147" t="s">
        <v>345</v>
      </c>
      <c r="C147" t="s">
        <v>345</v>
      </c>
      <c r="D147" t="s">
        <v>4</v>
      </c>
      <c r="E147">
        <v>0</v>
      </c>
      <c r="F147">
        <v>0</v>
      </c>
      <c r="G147">
        <v>1</v>
      </c>
      <c r="H147">
        <v>0</v>
      </c>
      <c r="I147" t="s">
        <v>24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617</v>
      </c>
      <c r="AE147">
        <v>18.92989137747746</v>
      </c>
      <c r="AF147">
        <v>30.10175452443552</v>
      </c>
      <c r="AG147">
        <v>17.163312518049882</v>
      </c>
      <c r="AH147">
        <f>2.50969558808395*1</f>
        <v>2.5096955880839502</v>
      </c>
      <c r="AI147">
        <v>1</v>
      </c>
      <c r="AJ147">
        <v>0</v>
      </c>
    </row>
    <row r="148" spans="1:36" hidden="1" x14ac:dyDescent="0.2">
      <c r="A148" t="s">
        <v>74</v>
      </c>
      <c r="B148" t="s">
        <v>346</v>
      </c>
      <c r="C148" t="s">
        <v>347</v>
      </c>
      <c r="D148" t="s">
        <v>4</v>
      </c>
      <c r="E148">
        <v>0</v>
      </c>
      <c r="F148">
        <v>0</v>
      </c>
      <c r="G148">
        <v>1</v>
      </c>
      <c r="H148">
        <v>0</v>
      </c>
      <c r="I148" t="s">
        <v>24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619</v>
      </c>
      <c r="AE148">
        <v>17.668198457123541</v>
      </c>
      <c r="AF148">
        <v>19.070683180366</v>
      </c>
      <c r="AG148">
        <v>11.106249905085919</v>
      </c>
      <c r="AH148">
        <f>2.05673295604358*1</f>
        <v>2.0567329560435801</v>
      </c>
      <c r="AI148">
        <v>1</v>
      </c>
      <c r="AJ148">
        <v>0</v>
      </c>
    </row>
    <row r="149" spans="1:36" hidden="1" x14ac:dyDescent="0.2">
      <c r="A149" t="s">
        <v>348</v>
      </c>
      <c r="B149" t="s">
        <v>349</v>
      </c>
      <c r="C149" t="s">
        <v>349</v>
      </c>
      <c r="D149" t="s">
        <v>4</v>
      </c>
      <c r="E149">
        <v>0</v>
      </c>
      <c r="F149">
        <v>0</v>
      </c>
      <c r="G149">
        <v>1</v>
      </c>
      <c r="H149">
        <v>0</v>
      </c>
      <c r="I149" t="s">
        <v>24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622</v>
      </c>
      <c r="AE149">
        <v>15.760869565217391</v>
      </c>
      <c r="AF149">
        <v>21.679991096432701</v>
      </c>
      <c r="AG149">
        <v>11.06634006110354</v>
      </c>
      <c r="AH149">
        <f>2.02293196433001*1</f>
        <v>2.0229319643300099</v>
      </c>
      <c r="AI149">
        <v>1</v>
      </c>
      <c r="AJ149">
        <v>0</v>
      </c>
    </row>
    <row r="150" spans="1:36" hidden="1" x14ac:dyDescent="0.2">
      <c r="A150" t="s">
        <v>350</v>
      </c>
      <c r="B150" t="s">
        <v>351</v>
      </c>
      <c r="C150" t="s">
        <v>351</v>
      </c>
      <c r="D150" t="s">
        <v>3</v>
      </c>
      <c r="E150">
        <v>0</v>
      </c>
      <c r="F150">
        <v>1</v>
      </c>
      <c r="G150">
        <v>0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632</v>
      </c>
      <c r="AE150">
        <v>0</v>
      </c>
      <c r="AF150">
        <v>0</v>
      </c>
      <c r="AG150">
        <v>0</v>
      </c>
      <c r="AH150">
        <f>0*1</f>
        <v>0</v>
      </c>
      <c r="AI150">
        <v>1</v>
      </c>
      <c r="AJ150">
        <v>0</v>
      </c>
    </row>
    <row r="151" spans="1:36" hidden="1" x14ac:dyDescent="0.2">
      <c r="A151" t="s">
        <v>352</v>
      </c>
      <c r="B151" t="s">
        <v>353</v>
      </c>
      <c r="C151" t="s">
        <v>353</v>
      </c>
      <c r="D151" t="s">
        <v>4</v>
      </c>
      <c r="E151">
        <v>0</v>
      </c>
      <c r="F151">
        <v>0</v>
      </c>
      <c r="G151">
        <v>1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634</v>
      </c>
      <c r="AE151">
        <v>11.300603036503629</v>
      </c>
      <c r="AF151">
        <v>8.0497493058126022</v>
      </c>
      <c r="AG151">
        <v>9.1906706785278214</v>
      </c>
      <c r="AH151">
        <f>1.51604283675598*1</f>
        <v>1.51604283675598</v>
      </c>
      <c r="AI151">
        <v>1</v>
      </c>
      <c r="AJ151">
        <v>0</v>
      </c>
    </row>
    <row r="152" spans="1:36" hidden="1" x14ac:dyDescent="0.2">
      <c r="A152" t="s">
        <v>354</v>
      </c>
      <c r="B152" t="s">
        <v>355</v>
      </c>
      <c r="C152" t="s">
        <v>356</v>
      </c>
      <c r="D152" t="s">
        <v>5</v>
      </c>
      <c r="E152">
        <v>0</v>
      </c>
      <c r="F152">
        <v>0</v>
      </c>
      <c r="G152">
        <v>0</v>
      </c>
      <c r="H152">
        <v>1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640</v>
      </c>
      <c r="AE152">
        <v>27.252427813706589</v>
      </c>
      <c r="AF152">
        <v>19.586372962298832</v>
      </c>
      <c r="AG152">
        <v>51.53954981602876</v>
      </c>
      <c r="AH152">
        <f>4.23366083263462*1</f>
        <v>4.2336608326346203</v>
      </c>
      <c r="AI152">
        <v>1</v>
      </c>
      <c r="AJ15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2024-11-01T14:20:15Z</dcterms:created>
  <dcterms:modified xsi:type="dcterms:W3CDTF">2024-11-01T14:29:15Z</dcterms:modified>
</cp:coreProperties>
</file>