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5CE137B7-BEBA-4D44-B498-8C5B88DAE22E}" xr6:coauthVersionLast="47" xr6:coauthVersionMax="47" xr10:uidLastSave="{00000000-0000-0000-0000-000000000000}"/>
  <bookViews>
    <workbookView xWindow="240" yWindow="760" windowWidth="23500" windowHeight="20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2" i="1" l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93" i="1"/>
  <c r="AI93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40" i="1"/>
  <c r="AI40" i="1"/>
  <c r="AJ115" i="1"/>
  <c r="AI115" i="1"/>
  <c r="AJ59" i="1"/>
  <c r="AI59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52" i="1"/>
  <c r="AI52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129" i="1"/>
  <c r="AI129" i="1"/>
  <c r="AJ92" i="1"/>
  <c r="AI92" i="1"/>
  <c r="AJ6" i="1"/>
  <c r="AI6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105" i="1"/>
  <c r="AI105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2" i="1"/>
  <c r="AI2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91" i="1"/>
  <c r="AI91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9" i="1"/>
  <c r="AI9" i="1"/>
  <c r="AJ39" i="1"/>
  <c r="AI39" i="1"/>
  <c r="AJ38" i="1"/>
  <c r="AI38" i="1"/>
  <c r="AP37" i="1"/>
  <c r="AJ37" i="1"/>
  <c r="AI37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116" i="1"/>
  <c r="AI116" i="1"/>
  <c r="AP8" i="1"/>
  <c r="AJ8" i="1"/>
  <c r="AI8" i="1"/>
  <c r="AP7" i="1"/>
  <c r="AJ7" i="1"/>
  <c r="AI7" i="1"/>
  <c r="AP6" i="1"/>
  <c r="AJ80" i="1"/>
  <c r="AI80" i="1"/>
  <c r="AJ5" i="1"/>
  <c r="AI5" i="1"/>
  <c r="AP4" i="1"/>
  <c r="AJ4" i="1"/>
  <c r="AI4" i="1"/>
  <c r="AJ3" i="1"/>
  <c r="AI3" i="1"/>
  <c r="AJ114" i="1"/>
  <c r="AI114" i="1"/>
  <c r="AP2" i="1" s="1"/>
  <c r="AP16" i="1" l="1"/>
</calcChain>
</file>

<file path=xl/sharedStrings.xml><?xml version="1.0" encoding="utf-8"?>
<sst xmlns="http://schemas.openxmlformats.org/spreadsheetml/2006/main" count="825" uniqueCount="364">
  <si>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</si>
  <si>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</si>
  <si>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</si>
  <si>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</si>
  <si>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</si>
  <si>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</si>
  <si>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</si>
  <si>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</si>
  <si>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</si>
  <si>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</si>
  <si>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</si>
  <si>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</si>
  <si>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</si>
  <si>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</si>
  <si>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</si>
  <si>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</si>
  <si>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</si>
  <si>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</si>
  <si>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</si>
  <si>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</si>
  <si>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</si>
  <si>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</si>
  <si>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</si>
  <si>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</si>
  <si>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</si>
  <si>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</si>
  <si>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</si>
  <si>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</si>
  <si>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</si>
  <si>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</si>
  <si>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</si>
  <si>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</si>
  <si>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</si>
  <si>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</si>
  <si>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</si>
  <si>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</si>
  <si>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</si>
  <si>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</si>
  <si>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</si>
  <si>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</si>
  <si>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</si>
  <si>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</si>
  <si>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</si>
  <si>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</si>
  <si>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</si>
  <si>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</si>
  <si>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</si>
  <si>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</si>
  <si>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</si>
  <si>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</si>
  <si>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</si>
  <si>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</si>
  <si>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</si>
  <si>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</si>
  <si>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</si>
  <si>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</si>
  <si>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</si>
  <si>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</si>
  <si>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</si>
  <si>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</si>
  <si>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</si>
  <si>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</si>
  <si>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</si>
  <si>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</si>
  <si>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</si>
  <si>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</si>
  <si>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</si>
  <si>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</si>
  <si>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</si>
  <si>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</si>
  <si>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</si>
  <si>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</si>
  <si>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</si>
  <si>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Leon</t>
  </si>
  <si>
    <t>Bailey</t>
  </si>
  <si>
    <t>Matty</t>
  </si>
  <si>
    <t>Cash</t>
  </si>
  <si>
    <t>Moussa</t>
  </si>
  <si>
    <t>Diaby</t>
  </si>
  <si>
    <t>Diego Carlos</t>
  </si>
  <si>
    <t>Santos Silva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</si>
  <si>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</si>
  <si>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</si>
  <si>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</si>
  <si>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</si>
  <si>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</si>
  <si>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</si>
  <si>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</si>
  <si>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</si>
  <si>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</si>
  <si>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</si>
  <si>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</si>
  <si>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Pau</t>
  </si>
  <si>
    <t>Torres</t>
  </si>
  <si>
    <t>Youri</t>
  </si>
  <si>
    <t>Tielemans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</si>
  <si>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</si>
  <si>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</si>
  <si>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</si>
  <si>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</si>
  <si>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</si>
  <si>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</si>
  <si>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</si>
  <si>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</si>
  <si>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</si>
  <si>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</si>
  <si>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Antoine</t>
  </si>
  <si>
    <t>Semenyo</t>
  </si>
  <si>
    <t>Marcos</t>
  </si>
  <si>
    <t>Senesi</t>
  </si>
  <si>
    <t>Marcus</t>
  </si>
  <si>
    <t>Tavernier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</si>
  <si>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</si>
  <si>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</si>
  <si>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</si>
  <si>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</si>
  <si>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</si>
  <si>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</si>
  <si>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</si>
  <si>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</si>
  <si>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</si>
  <si>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</si>
  <si>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</si>
  <si>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</si>
  <si>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</si>
  <si>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</si>
  <si>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</si>
  <si>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</si>
  <si>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</si>
  <si>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</si>
  <si>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</si>
  <si>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</si>
  <si>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</si>
  <si>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</si>
  <si>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Simon</t>
  </si>
  <si>
    <t>Adingra</t>
  </si>
  <si>
    <t>Dunk</t>
  </si>
  <si>
    <t>Evan</t>
  </si>
  <si>
    <t>Ferguson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</si>
  <si>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</si>
  <si>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</si>
  <si>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</si>
  <si>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</si>
  <si>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</si>
  <si>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</si>
  <si>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</si>
  <si>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</si>
  <si>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</si>
  <si>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</si>
  <si>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</si>
  <si>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</si>
  <si>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</si>
  <si>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</si>
  <si>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</si>
  <si>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</si>
  <si>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</si>
  <si>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</si>
  <si>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</si>
  <si>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</si>
  <si>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</si>
  <si>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</si>
  <si>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Conor</t>
  </si>
  <si>
    <t>Gallagher</t>
  </si>
  <si>
    <t>Noni</t>
  </si>
  <si>
    <t>Madueke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</si>
  <si>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</si>
  <si>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</si>
  <si>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</si>
  <si>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</si>
  <si>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</si>
  <si>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</si>
  <si>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</si>
  <si>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</si>
  <si>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</si>
  <si>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</si>
  <si>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Guéhi</t>
  </si>
  <si>
    <t>Jean-Philippe</t>
  </si>
  <si>
    <t>Mateta</t>
  </si>
  <si>
    <t>Tyrick</t>
  </si>
  <si>
    <t>Mitchell</t>
  </si>
  <si>
    <t>Abdoulaye</t>
  </si>
  <si>
    <t>Doucouré</t>
  </si>
  <si>
    <t>A.Doucoure</t>
  </si>
  <si>
    <t>Jarrad</t>
  </si>
  <si>
    <t>Branthwaite</t>
  </si>
  <si>
    <t>Jack</t>
  </si>
  <si>
    <t>Harrison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</si>
  <si>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</si>
  <si>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</si>
  <si>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</si>
  <si>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</si>
  <si>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</si>
  <si>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</si>
  <si>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</si>
  <si>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</si>
  <si>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</si>
  <si>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</si>
  <si>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Joachim</t>
  </si>
  <si>
    <t>Andersen</t>
  </si>
  <si>
    <t>Andreas</t>
  </si>
  <si>
    <t>Hoelgebaum Pereira</t>
  </si>
  <si>
    <t>Calvin</t>
  </si>
  <si>
    <t>Bassey</t>
  </si>
  <si>
    <t>Timothy</t>
  </si>
  <si>
    <t>Castagne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</si>
  <si>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</si>
  <si>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</si>
  <si>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</si>
  <si>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</si>
  <si>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</si>
  <si>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</si>
  <si>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</si>
  <si>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</si>
  <si>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</si>
  <si>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</si>
  <si>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</si>
  <si>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Facundo</t>
  </si>
  <si>
    <t>Buonanotte</t>
  </si>
  <si>
    <t>Ayew</t>
  </si>
  <si>
    <t>J.Ayew</t>
  </si>
  <si>
    <t>Alisson</t>
  </si>
  <si>
    <t>Ramses Becker</t>
  </si>
  <si>
    <t>A.Becker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</si>
  <si>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</si>
  <si>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</si>
  <si>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</si>
  <si>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</si>
  <si>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</si>
  <si>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</si>
  <si>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</si>
  <si>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</si>
  <si>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</si>
  <si>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</si>
  <si>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</si>
  <si>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</si>
  <si>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</si>
  <si>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</si>
  <si>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</si>
  <si>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</si>
  <si>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</si>
  <si>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</si>
  <si>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</si>
  <si>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</si>
  <si>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</si>
  <si>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Virgil</t>
  </si>
  <si>
    <t>van Dijk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</si>
  <si>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</si>
  <si>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</si>
  <si>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</si>
  <si>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</si>
  <si>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</si>
  <si>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</si>
  <si>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</si>
  <si>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</si>
  <si>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</si>
  <si>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</si>
  <si>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</si>
  <si>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</si>
  <si>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Grealish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</si>
  <si>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</si>
  <si>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</si>
  <si>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</si>
  <si>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</si>
  <si>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</si>
  <si>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</si>
  <si>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</si>
  <si>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</si>
  <si>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</si>
  <si>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Rúben</t>
  </si>
  <si>
    <t>Gato Alves Dias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</si>
  <si>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</si>
  <si>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</si>
  <si>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</si>
  <si>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</si>
  <si>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</si>
  <si>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</si>
  <si>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</si>
  <si>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</si>
  <si>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</si>
  <si>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Jonny</t>
  </si>
  <si>
    <t>Evans</t>
  </si>
  <si>
    <t>Alejandro</t>
  </si>
  <si>
    <t>Garnacho</t>
  </si>
  <si>
    <t>Rasmus</t>
  </si>
  <si>
    <t>Højlund</t>
  </si>
  <si>
    <t>André</t>
  </si>
  <si>
    <t>Onana</t>
  </si>
  <si>
    <t>Rashford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</si>
  <si>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</si>
  <si>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</si>
  <si>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</si>
  <si>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</si>
  <si>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</si>
  <si>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</si>
  <si>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</si>
  <si>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</si>
  <si>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</si>
  <si>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</si>
  <si>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</si>
  <si>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</si>
  <si>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</si>
  <si>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</si>
  <si>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</si>
  <si>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</si>
  <si>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Kieran</t>
  </si>
  <si>
    <t>Trippier</t>
  </si>
  <si>
    <t>Danilo</t>
  </si>
  <si>
    <t>dos Santos de Oliveira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</si>
  <si>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</si>
  <si>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</si>
  <si>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</si>
  <si>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</si>
  <si>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</si>
  <si>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</si>
  <si>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</si>
  <si>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Cameron</t>
  </si>
  <si>
    <t>Archer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</si>
  <si>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</si>
  <si>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</si>
  <si>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</si>
  <si>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</si>
  <si>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</si>
  <si>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</si>
  <si>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</si>
  <si>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</si>
  <si>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</si>
  <si>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</si>
  <si>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</si>
  <si>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</si>
  <si>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</si>
  <si>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</si>
  <si>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P.M.Sarr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</si>
  <si>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</si>
  <si>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</si>
  <si>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</si>
  <si>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</si>
  <si>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</si>
  <si>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</si>
  <si>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</si>
  <si>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</si>
  <si>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</si>
  <si>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Wilson</t>
  </si>
  <si>
    <t>Odobert</t>
  </si>
  <si>
    <t>Michail</t>
  </si>
  <si>
    <t>Antonio</t>
  </si>
  <si>
    <t>Jarrod</t>
  </si>
  <si>
    <t>Bowen</t>
  </si>
  <si>
    <t>Vladimír</t>
  </si>
  <si>
    <t>Coufal</t>
  </si>
  <si>
    <t>Wes</t>
  </si>
  <si>
    <t>Foderingham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</si>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</sst>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52" totalsRowShown="0">
  <autoFilter ref="A1:AM152" xr:uid="{00000000-0009-0000-0100-000001000000}">
    <filterColumn colId="38">
      <filters>
        <filter val="1"/>
      </filters>
    </filterColumn>
  </autoFilter>
  <sortState xmlns:xlrd2="http://schemas.microsoft.com/office/spreadsheetml/2017/richdata2" ref="A2:AM134">
    <sortCondition descending="1" ref="D1:D152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2"/>
  <sheetViews>
    <sheetView tabSelected="1" workbookViewId="0">
      <selection activeCell="C129" sqref="C12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x14ac:dyDescent="0.2">
      <c r="A2" t="s">
        <v>168</v>
      </c>
      <c r="B2" t="s">
        <v>169</v>
      </c>
      <c r="C2" t="s">
        <v>169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16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10.9</v>
      </c>
      <c r="AE2">
        <v>207</v>
      </c>
      <c r="AF2">
        <v>45.694710383636668</v>
      </c>
      <c r="AG2">
        <v>32.688133227844247</v>
      </c>
      <c r="AH2">
        <v>58.285714285714292</v>
      </c>
      <c r="AI2">
        <f>33.6699966721094*1</f>
        <v>33.669996672109399</v>
      </c>
      <c r="AJ2">
        <f>8.70138351035173*1</f>
        <v>8.7013835103517305</v>
      </c>
      <c r="AK2">
        <v>1</v>
      </c>
      <c r="AL2">
        <v>1</v>
      </c>
      <c r="AM2">
        <v>1</v>
      </c>
      <c r="AO2" t="s">
        <v>0</v>
      </c>
      <c r="AP2">
        <f>SUMPRODUCT(Table1[Selected], Table1[PP])</f>
        <v>279.18682312194522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8.1999999999999993</v>
      </c>
      <c r="AE3">
        <v>3</v>
      </c>
      <c r="AF3">
        <v>26.347396964259669</v>
      </c>
      <c r="AG3">
        <v>17.063232167435899</v>
      </c>
      <c r="AH3">
        <v>18.36788825757576</v>
      </c>
      <c r="AI3">
        <f>21.4026506407352*1</f>
        <v>21.4026506407352</v>
      </c>
      <c r="AJ3">
        <f>4.18740207355672*1</f>
        <v>4.1874020735567203</v>
      </c>
      <c r="AK3">
        <v>1</v>
      </c>
      <c r="AL3">
        <v>0</v>
      </c>
      <c r="AM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8</v>
      </c>
      <c r="AF4">
        <v>22.012987012987001</v>
      </c>
      <c r="AG4">
        <v>27.06604757559046</v>
      </c>
      <c r="AH4">
        <v>16.336443387562859</v>
      </c>
      <c r="AI4">
        <f>19.996917560517*1</f>
        <v>19.996917560517002</v>
      </c>
      <c r="AJ4">
        <f>3.27864194969521*1</f>
        <v>3.2786419496952099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96.1</v>
      </c>
      <c r="AQ4">
        <v>99.399999999999991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8.1999999999999993</v>
      </c>
      <c r="AE5">
        <v>10</v>
      </c>
      <c r="AF5">
        <v>23.432203389830509</v>
      </c>
      <c r="AG5">
        <v>23.684342401094419</v>
      </c>
      <c r="AH5">
        <v>22.70251410877535</v>
      </c>
      <c r="AI5">
        <f>7.87274934802616*1</f>
        <v>7.8727493480261597</v>
      </c>
      <c r="AJ5">
        <f>1.5571744793478*1</f>
        <v>1.5571744793478</v>
      </c>
      <c r="AK5">
        <v>1</v>
      </c>
      <c r="AL5">
        <v>0</v>
      </c>
      <c r="AM5">
        <v>0</v>
      </c>
    </row>
    <row r="6" spans="1:43" x14ac:dyDescent="0.2">
      <c r="A6" t="s">
        <v>236</v>
      </c>
      <c r="B6" t="s">
        <v>237</v>
      </c>
      <c r="C6" t="s">
        <v>238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7.9</v>
      </c>
      <c r="AE6">
        <v>391</v>
      </c>
      <c r="AF6">
        <v>20.285714285714281</v>
      </c>
      <c r="AG6">
        <v>16.712841434906409</v>
      </c>
      <c r="AH6">
        <v>21.35267537535205</v>
      </c>
      <c r="AI6">
        <f>29.647869052769*1</f>
        <v>29.647869052769</v>
      </c>
      <c r="AJ6">
        <f>6.190680335418*1</f>
        <v>6.1906803354179996</v>
      </c>
      <c r="AK6">
        <v>1</v>
      </c>
      <c r="AL6">
        <v>1</v>
      </c>
      <c r="AM6">
        <v>1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6.3</v>
      </c>
      <c r="AE7">
        <v>12</v>
      </c>
      <c r="AF7">
        <v>17.700029772701921</v>
      </c>
      <c r="AG7">
        <v>14.91083771845069</v>
      </c>
      <c r="AH7">
        <v>8.8700736233190582</v>
      </c>
      <c r="AI7">
        <f>1.60551881390805*1</f>
        <v>1.6055188139080501</v>
      </c>
      <c r="AJ7">
        <f>0.324297138392942*1</f>
        <v>0.324297138392942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</v>
      </c>
      <c r="AE8">
        <v>13</v>
      </c>
      <c r="AF8">
        <v>35.026702685433087</v>
      </c>
      <c r="AG8">
        <v>26.271362307326552</v>
      </c>
      <c r="AH8">
        <v>60.865777237954013</v>
      </c>
      <c r="AI8">
        <f>28.9945454242574*1</f>
        <v>28.994545424257399</v>
      </c>
      <c r="AJ8">
        <f>5.73410452897071*1</f>
        <v>5.7341045289707102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x14ac:dyDescent="0.2">
      <c r="A9" t="s">
        <v>126</v>
      </c>
      <c r="B9" t="s">
        <v>127</v>
      </c>
      <c r="C9" t="s">
        <v>127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14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7.7</v>
      </c>
      <c r="AE9">
        <v>113</v>
      </c>
      <c r="AF9">
        <v>29.733404176985619</v>
      </c>
      <c r="AG9">
        <v>19.1333649716412</v>
      </c>
      <c r="AH9">
        <v>38.183609201256253</v>
      </c>
      <c r="AI9">
        <f>23.2488456300153*1</f>
        <v>23.2488456300153</v>
      </c>
      <c r="AJ9">
        <f>4.47349986114639*1</f>
        <v>4.4734998611463901</v>
      </c>
      <c r="AK9">
        <v>1</v>
      </c>
      <c r="AL9">
        <v>1</v>
      </c>
      <c r="AM9">
        <v>1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6.9</v>
      </c>
      <c r="AE10">
        <v>18</v>
      </c>
      <c r="AF10">
        <v>19.36781609195403</v>
      </c>
      <c r="AG10">
        <v>18.121040023720418</v>
      </c>
      <c r="AH10">
        <v>15.42409579600778</v>
      </c>
      <c r="AI10">
        <f>7.180642776311*1</f>
        <v>7.1806427763110001</v>
      </c>
      <c r="AJ10">
        <f>1.34414825991488*1</f>
        <v>1.34414825991488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6.3</v>
      </c>
      <c r="AE11">
        <v>19</v>
      </c>
      <c r="AF11">
        <v>19.265987428509519</v>
      </c>
      <c r="AG11">
        <v>20.93061679125768</v>
      </c>
      <c r="AH11">
        <v>8.7530070527336754</v>
      </c>
      <c r="AI11">
        <f>7.94521970079049*1</f>
        <v>7.9452197007904903</v>
      </c>
      <c r="AJ11">
        <f>1.63601980485064*1</f>
        <v>1.63601980485064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2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4.8</v>
      </c>
      <c r="AE12">
        <v>20</v>
      </c>
      <c r="AF12">
        <v>17.008547008547001</v>
      </c>
      <c r="AG12">
        <v>16.704827204271851</v>
      </c>
      <c r="AH12">
        <v>16.910180917280648</v>
      </c>
      <c r="AI12">
        <f>9.26080211021301*1</f>
        <v>9.2608021102130103</v>
      </c>
      <c r="AJ12">
        <f>1.92748138849952*1</f>
        <v>1.9274813884995201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68</v>
      </c>
      <c r="B13" t="s">
        <v>69</v>
      </c>
      <c r="C13" t="s">
        <v>70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4.3</v>
      </c>
      <c r="AE13">
        <v>21</v>
      </c>
      <c r="AF13">
        <v>17.324115509868388</v>
      </c>
      <c r="AG13">
        <v>18.57572638690414</v>
      </c>
      <c r="AH13">
        <v>11.03955803530261</v>
      </c>
      <c r="AI13">
        <f>10.5510024411548*1</f>
        <v>10.5510024411548</v>
      </c>
      <c r="AJ13">
        <f>2.14321438052404*1</f>
        <v>2.1432143805240398</v>
      </c>
      <c r="AK13">
        <v>1</v>
      </c>
      <c r="AL13">
        <v>0</v>
      </c>
      <c r="AM13">
        <v>0</v>
      </c>
    </row>
    <row r="14" spans="1:43" hidden="1" x14ac:dyDescent="0.2">
      <c r="A14" t="s">
        <v>71</v>
      </c>
      <c r="B14" t="s">
        <v>72</v>
      </c>
      <c r="C14" t="s">
        <v>72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6.7</v>
      </c>
      <c r="AE14">
        <v>22</v>
      </c>
      <c r="AF14">
        <v>16.837103165663041</v>
      </c>
      <c r="AG14">
        <v>26.673665816684771</v>
      </c>
      <c r="AH14">
        <v>5.6070550803517856</v>
      </c>
      <c r="AI14">
        <f>9.34820152044147*1</f>
        <v>9.3482015204414708</v>
      </c>
      <c r="AJ14">
        <f>1.99464448287446*1</f>
        <v>1.9946444828744601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4</v>
      </c>
    </row>
    <row r="15" spans="1:43" hidden="1" x14ac:dyDescent="0.2">
      <c r="A15" t="s">
        <v>73</v>
      </c>
      <c r="B15" t="s">
        <v>74</v>
      </c>
      <c r="C15" t="s">
        <v>74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6.3</v>
      </c>
      <c r="AE15">
        <v>33</v>
      </c>
      <c r="AF15">
        <v>16.236559139784941</v>
      </c>
      <c r="AG15">
        <v>16.803092205424129</v>
      </c>
      <c r="AH15">
        <v>11.68333333333333</v>
      </c>
      <c r="AI15">
        <f>6.03058139616715*1</f>
        <v>6.0305813961671504</v>
      </c>
      <c r="AJ15">
        <f>1.23054909634372*1</f>
        <v>1.23054909634372</v>
      </c>
      <c r="AK15">
        <v>1</v>
      </c>
      <c r="AL15">
        <v>0</v>
      </c>
      <c r="AM15"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37</v>
      </c>
      <c r="AF16">
        <v>11.08333333333333</v>
      </c>
      <c r="AG16">
        <v>11.885261072677761</v>
      </c>
      <c r="AH16">
        <v>10.89702576527405</v>
      </c>
      <c r="AI16">
        <f>11.9726164803208*1</f>
        <v>11.9726164803208</v>
      </c>
      <c r="AJ16">
        <f>2.24216600834222*1</f>
        <v>2.2421660083422199</v>
      </c>
      <c r="AK16">
        <v>1</v>
      </c>
      <c r="AL16">
        <v>0</v>
      </c>
      <c r="AM16">
        <v>0</v>
      </c>
      <c r="AO16" t="s">
        <v>10</v>
      </c>
      <c r="AP16">
        <f>AP2-AP14*5</f>
        <v>259.18682312194522</v>
      </c>
    </row>
    <row r="17" spans="1:43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6.5</v>
      </c>
      <c r="AE17">
        <v>39</v>
      </c>
      <c r="AF17">
        <v>18.684210526315798</v>
      </c>
      <c r="AG17">
        <v>25.807194687902669</v>
      </c>
      <c r="AH17">
        <v>13.65784033511135</v>
      </c>
      <c r="AI17">
        <f>29.8845146537185*1</f>
        <v>29.884514653718501</v>
      </c>
      <c r="AJ17">
        <f>5.82265285439073*1</f>
        <v>5.8226528543907303</v>
      </c>
      <c r="AK17">
        <v>1</v>
      </c>
      <c r="AL17">
        <v>0</v>
      </c>
      <c r="AM17">
        <v>0</v>
      </c>
    </row>
    <row r="18" spans="1:43" hidden="1" x14ac:dyDescent="0.2">
      <c r="A18" t="s">
        <v>79</v>
      </c>
      <c r="B18" t="s">
        <v>80</v>
      </c>
      <c r="C18" t="s">
        <v>79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</v>
      </c>
      <c r="AE18">
        <v>40</v>
      </c>
      <c r="AF18">
        <v>10.294117647058821</v>
      </c>
      <c r="AG18">
        <v>12.38614125614207</v>
      </c>
      <c r="AH18">
        <v>23.36</v>
      </c>
      <c r="AI18">
        <f>5.3057871619897*1</f>
        <v>5.3057871619897004</v>
      </c>
      <c r="AJ18">
        <f>1.01498954943968*1</f>
        <v>1.0149895494396799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3</v>
      </c>
      <c r="AQ18">
        <v>3</v>
      </c>
    </row>
    <row r="19" spans="1:43" hidden="1" x14ac:dyDescent="0.2">
      <c r="A19" t="s">
        <v>81</v>
      </c>
      <c r="B19" t="s">
        <v>82</v>
      </c>
      <c r="C19" t="s">
        <v>82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4.7</v>
      </c>
      <c r="AE19">
        <v>41</v>
      </c>
      <c r="AF19">
        <v>13.43776965874557</v>
      </c>
      <c r="AG19">
        <v>17.214609234173771</v>
      </c>
      <c r="AH19">
        <v>24.20031548566066</v>
      </c>
      <c r="AI19">
        <f>22.2642378537183*1</f>
        <v>22.264237853718299</v>
      </c>
      <c r="AJ19">
        <f>4.38857867873281*1</f>
        <v>4.3885786787328103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83</v>
      </c>
      <c r="B20" t="s">
        <v>84</v>
      </c>
      <c r="C20" t="s">
        <v>85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6.2</v>
      </c>
      <c r="AE20">
        <v>43</v>
      </c>
      <c r="AF20">
        <v>10.22727272727272</v>
      </c>
      <c r="AG20">
        <v>8.5545469356112012</v>
      </c>
      <c r="AH20">
        <v>7.5750000000000011</v>
      </c>
      <c r="AI20">
        <f>1.77867372301886*1</f>
        <v>1.7786737230188601</v>
      </c>
      <c r="AJ20">
        <f>0.354478662169287*1</f>
        <v>0.35447866216928697</v>
      </c>
      <c r="AK20">
        <v>1</v>
      </c>
      <c r="AL20">
        <v>1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86</v>
      </c>
      <c r="B21" t="s">
        <v>87</v>
      </c>
      <c r="C21" t="s">
        <v>88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</v>
      </c>
      <c r="AE21">
        <v>49</v>
      </c>
      <c r="AF21">
        <v>13.909090909090921</v>
      </c>
      <c r="AG21">
        <v>14.23477548923292</v>
      </c>
      <c r="AH21">
        <v>8.3704893467966048</v>
      </c>
      <c r="AI21">
        <f>9.69461266688024*1</f>
        <v>9.6946126668802393</v>
      </c>
      <c r="AJ21">
        <f>1.97353870580234*1</f>
        <v>1.9735387058023399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1</v>
      </c>
      <c r="AQ21">
        <v>3</v>
      </c>
    </row>
    <row r="22" spans="1:43" hidden="1" x14ac:dyDescent="0.2">
      <c r="A22" t="s">
        <v>89</v>
      </c>
      <c r="B22" t="s">
        <v>90</v>
      </c>
      <c r="C22" t="s">
        <v>91</v>
      </c>
      <c r="D22" t="s">
        <v>3</v>
      </c>
      <c r="E22">
        <v>1</v>
      </c>
      <c r="F22">
        <v>0</v>
      </c>
      <c r="G22">
        <v>0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52</v>
      </c>
      <c r="AF22">
        <v>17.243589743589741</v>
      </c>
      <c r="AG22">
        <v>14.65776107622837</v>
      </c>
      <c r="AH22">
        <v>27.394285714285719</v>
      </c>
      <c r="AI22">
        <f>15.7049988916035*1</f>
        <v>15.7049988916035</v>
      </c>
      <c r="AJ22">
        <f>3.21078288587372*1</f>
        <v>3.2107828858737202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1</v>
      </c>
      <c r="AQ22">
        <v>3</v>
      </c>
    </row>
    <row r="23" spans="1:43" hidden="1" x14ac:dyDescent="0.2">
      <c r="A23" t="s">
        <v>92</v>
      </c>
      <c r="B23" t="s">
        <v>93</v>
      </c>
      <c r="C23" t="s">
        <v>92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57</v>
      </c>
      <c r="AF23">
        <v>13.552631578947381</v>
      </c>
      <c r="AG23">
        <v>15.119818574862821</v>
      </c>
      <c r="AH23">
        <v>9.1526226551226539</v>
      </c>
      <c r="AI23">
        <f>8.69261811155927*1</f>
        <v>8.6926181115592698</v>
      </c>
      <c r="AJ23">
        <f>1.71537927980584*1</f>
        <v>1.71537927980584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1</v>
      </c>
      <c r="AQ23">
        <v>3</v>
      </c>
    </row>
    <row r="24" spans="1:43" hidden="1" x14ac:dyDescent="0.2">
      <c r="A24" t="s">
        <v>94</v>
      </c>
      <c r="B24" t="s">
        <v>95</v>
      </c>
      <c r="C24" t="s">
        <v>95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5.5</v>
      </c>
      <c r="AE24">
        <v>62</v>
      </c>
      <c r="AF24">
        <v>16.096256684491991</v>
      </c>
      <c r="AG24">
        <v>17.251473202500591</v>
      </c>
      <c r="AH24">
        <v>20.330882053301512</v>
      </c>
      <c r="AI24">
        <f>13.2667860470055*1</f>
        <v>13.2667860470055</v>
      </c>
      <c r="AJ24">
        <f>2.55808633592393*1</f>
        <v>2.5580863359239299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96</v>
      </c>
      <c r="B25" t="s">
        <v>97</v>
      </c>
      <c r="C25" t="s">
        <v>97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9.1</v>
      </c>
      <c r="AE25">
        <v>63</v>
      </c>
      <c r="AF25">
        <v>28.13184088463397</v>
      </c>
      <c r="AG25">
        <v>22.00297881681502</v>
      </c>
      <c r="AH25">
        <v>24.298820477169169</v>
      </c>
      <c r="AI25">
        <f>22.1784318944623*1</f>
        <v>22.1784318944623</v>
      </c>
      <c r="AJ25">
        <f>4.20908648466221*1</f>
        <v>4.20908648466221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0</v>
      </c>
      <c r="AQ25">
        <v>3</v>
      </c>
    </row>
    <row r="26" spans="1:43" hidden="1" x14ac:dyDescent="0.2">
      <c r="A26" t="s">
        <v>98</v>
      </c>
      <c r="B26" t="s">
        <v>99</v>
      </c>
      <c r="C26" t="s">
        <v>99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4.9000000000000004</v>
      </c>
      <c r="AE26">
        <v>74</v>
      </c>
      <c r="AF26">
        <v>10.733333333333331</v>
      </c>
      <c r="AG26">
        <v>9.5054796628080762</v>
      </c>
      <c r="AH26">
        <v>13.409904771637899</v>
      </c>
      <c r="AI26">
        <f>8.94473744643738*1</f>
        <v>8.9447374464373794</v>
      </c>
      <c r="AJ26">
        <f>1.9358569886127*1</f>
        <v>1.9358569886126999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1</v>
      </c>
      <c r="AQ26">
        <v>3</v>
      </c>
    </row>
    <row r="27" spans="1:43" hidden="1" x14ac:dyDescent="0.2">
      <c r="A27" t="s">
        <v>100</v>
      </c>
      <c r="B27" t="s">
        <v>101</v>
      </c>
      <c r="C27" t="s">
        <v>101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75</v>
      </c>
      <c r="AF27">
        <v>12.673979738811729</v>
      </c>
      <c r="AG27">
        <v>7.4207598130345982</v>
      </c>
      <c r="AH27">
        <v>21.263571428571431</v>
      </c>
      <c r="AI27">
        <f>14.9636361721935*1</f>
        <v>14.9636361721935</v>
      </c>
      <c r="AJ27">
        <f>3.03965074454859*1</f>
        <v>3.0396507445485899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102</v>
      </c>
      <c r="B28" t="s">
        <v>103</v>
      </c>
      <c r="C28" t="s">
        <v>103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81</v>
      </c>
      <c r="AF28">
        <v>10.27777777777778</v>
      </c>
      <c r="AG28">
        <v>10.025914612888901</v>
      </c>
      <c r="AH28">
        <v>21.265675617193661</v>
      </c>
      <c r="AI28">
        <f>7.65726102070443*1</f>
        <v>7.6572610207044303</v>
      </c>
      <c r="AJ28">
        <f>1.59659175316138*1</f>
        <v>1.59659175316138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104</v>
      </c>
      <c r="B29" t="s">
        <v>105</v>
      </c>
      <c r="C29" t="s">
        <v>105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5.3</v>
      </c>
      <c r="AE29">
        <v>82</v>
      </c>
      <c r="AF29">
        <v>15.375</v>
      </c>
      <c r="AG29">
        <v>18.920257997711051</v>
      </c>
      <c r="AH29">
        <v>30.763636363636358</v>
      </c>
      <c r="AI29">
        <f>11.6259284403337*1</f>
        <v>11.6259284403337</v>
      </c>
      <c r="AJ29">
        <f>2.36511735705843*1</f>
        <v>2.3651173570584301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2</v>
      </c>
      <c r="AQ29">
        <v>3</v>
      </c>
    </row>
    <row r="30" spans="1:43" hidden="1" x14ac:dyDescent="0.2">
      <c r="A30" t="s">
        <v>106</v>
      </c>
      <c r="B30" t="s">
        <v>107</v>
      </c>
      <c r="C30" t="s">
        <v>107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5.6</v>
      </c>
      <c r="AE30">
        <v>88</v>
      </c>
      <c r="AF30">
        <v>15.5</v>
      </c>
      <c r="AG30">
        <v>10.978916219174209</v>
      </c>
      <c r="AH30">
        <v>12.58976351764278</v>
      </c>
      <c r="AI30">
        <f>11.5527287680653*1</f>
        <v>11.5527287680653</v>
      </c>
      <c r="AJ30">
        <f>2.39292709855472*1</f>
        <v>2.3929270985547202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1</v>
      </c>
      <c r="AQ30">
        <v>3</v>
      </c>
    </row>
    <row r="31" spans="1:43" hidden="1" x14ac:dyDescent="0.2">
      <c r="A31" t="s">
        <v>108</v>
      </c>
      <c r="B31" t="s">
        <v>109</v>
      </c>
      <c r="C31" t="s">
        <v>109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4.8</v>
      </c>
      <c r="AE31">
        <v>89</v>
      </c>
      <c r="AF31">
        <v>13.604366178320779</v>
      </c>
      <c r="AG31">
        <v>12.73095182119595</v>
      </c>
      <c r="AH31">
        <v>32.906666666666673</v>
      </c>
      <c r="AI31">
        <f>5.41913026382886*1</f>
        <v>5.4191302638288601</v>
      </c>
      <c r="AJ31">
        <f>1.15584455318254*1</f>
        <v>1.1558445531825401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110</v>
      </c>
      <c r="B32" t="s">
        <v>111</v>
      </c>
      <c r="C32" t="s">
        <v>111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5.5</v>
      </c>
      <c r="AE32">
        <v>92</v>
      </c>
      <c r="AF32">
        <v>17.000000000000011</v>
      </c>
      <c r="AG32">
        <v>21.5655343804533</v>
      </c>
      <c r="AH32">
        <v>15.06350167481544</v>
      </c>
      <c r="AI32">
        <f>12.8621428289999*1</f>
        <v>12.8621428289999</v>
      </c>
      <c r="AJ32">
        <f>2.59114584382561*1</f>
        <v>2.5911458438256099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1</v>
      </c>
      <c r="AQ32">
        <v>3</v>
      </c>
    </row>
    <row r="33" spans="1:43" hidden="1" x14ac:dyDescent="0.2">
      <c r="A33" t="s">
        <v>112</v>
      </c>
      <c r="B33" t="s">
        <v>113</v>
      </c>
      <c r="C33" t="s">
        <v>113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94</v>
      </c>
      <c r="AF33">
        <v>11.22448979591837</v>
      </c>
      <c r="AG33">
        <v>12.305247567631691</v>
      </c>
      <c r="AH33">
        <v>12.583063501996021</v>
      </c>
      <c r="AI33">
        <f>7.39031635487455*1</f>
        <v>7.3903163548745496</v>
      </c>
      <c r="AJ33">
        <f>1.57671152305877*1</f>
        <v>1.57671152305877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1</v>
      </c>
      <c r="AQ33">
        <v>3</v>
      </c>
    </row>
    <row r="34" spans="1:43" hidden="1" x14ac:dyDescent="0.2">
      <c r="A34" t="s">
        <v>114</v>
      </c>
      <c r="B34" t="s">
        <v>115</v>
      </c>
      <c r="C34" t="s">
        <v>115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102</v>
      </c>
      <c r="AF34">
        <v>12.55952380952381</v>
      </c>
      <c r="AG34">
        <v>8.3642409922948602</v>
      </c>
      <c r="AH34">
        <v>9.5872923152915259</v>
      </c>
      <c r="AI34">
        <f>7.6762652306715*1</f>
        <v>7.6762652306714996</v>
      </c>
      <c r="AJ34">
        <f>1.85869509709661*1</f>
        <v>1.8586950970966101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116</v>
      </c>
      <c r="B35" t="s">
        <v>117</v>
      </c>
      <c r="C35" t="s">
        <v>117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103</v>
      </c>
      <c r="AF35">
        <v>23.651117766260761</v>
      </c>
      <c r="AG35">
        <v>6.4798963937434104</v>
      </c>
      <c r="AH35">
        <v>24.674545454545449</v>
      </c>
      <c r="AI35">
        <f>18.3591862138786*1</f>
        <v>18.359186213878601</v>
      </c>
      <c r="AJ35">
        <f>3.15970327080209*1</f>
        <v>3.15970327080209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118</v>
      </c>
      <c r="B36" t="s">
        <v>119</v>
      </c>
      <c r="C36" t="s">
        <v>119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105</v>
      </c>
      <c r="AF36">
        <v>15.77777777777778</v>
      </c>
      <c r="AG36">
        <v>20.329929177766669</v>
      </c>
      <c r="AH36">
        <v>15.485714285714289</v>
      </c>
      <c r="AI36">
        <f>6.66025965376607*1</f>
        <v>6.6602596537660697</v>
      </c>
      <c r="AJ36">
        <f>1.26834326609654*1</f>
        <v>1.2683432660965399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120</v>
      </c>
      <c r="B37" t="s">
        <v>121</v>
      </c>
      <c r="C37" t="s">
        <v>121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108</v>
      </c>
      <c r="AF37">
        <v>13.073394495412829</v>
      </c>
      <c r="AG37">
        <v>13.314160355159389</v>
      </c>
      <c r="AH37">
        <v>13.48273937427755</v>
      </c>
      <c r="AI37">
        <f>10.9973659031555*1</f>
        <v>10.997365903155501</v>
      </c>
      <c r="AJ37">
        <f>2.22524515842304*1</f>
        <v>2.2252451584230402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122</v>
      </c>
      <c r="B38" t="s">
        <v>123</v>
      </c>
      <c r="C38" t="s">
        <v>123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5.3</v>
      </c>
      <c r="AE38">
        <v>109</v>
      </c>
      <c r="AF38">
        <v>14.540676566898791</v>
      </c>
      <c r="AG38">
        <v>12.72390194611134</v>
      </c>
      <c r="AH38">
        <v>15.3852991030847</v>
      </c>
      <c r="AI38">
        <f>7.87872459581699*1</f>
        <v>7.8787245958169896</v>
      </c>
      <c r="AJ38">
        <f>1.69574409722446*1</f>
        <v>1.69574409722446</v>
      </c>
      <c r="AK38">
        <v>1</v>
      </c>
      <c r="AL38">
        <v>0</v>
      </c>
      <c r="AM38">
        <v>0</v>
      </c>
    </row>
    <row r="39" spans="1:43" hidden="1" x14ac:dyDescent="0.2">
      <c r="A39" t="s">
        <v>124</v>
      </c>
      <c r="B39" t="s">
        <v>125</v>
      </c>
      <c r="C39" t="s">
        <v>125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112</v>
      </c>
      <c r="AF39">
        <v>11.458333333333339</v>
      </c>
      <c r="AG39">
        <v>8.2546358698705866</v>
      </c>
      <c r="AH39">
        <v>21.507657363724441</v>
      </c>
      <c r="AI39">
        <f>5.71692650684737*1</f>
        <v>5.7169265068473702</v>
      </c>
      <c r="AJ39">
        <f>1.15821216273134*1</f>
        <v>1.15821216273134</v>
      </c>
      <c r="AK39">
        <v>1</v>
      </c>
      <c r="AL39">
        <v>0</v>
      </c>
      <c r="AM39">
        <v>0</v>
      </c>
    </row>
    <row r="40" spans="1:43" x14ac:dyDescent="0.2">
      <c r="A40" t="s">
        <v>230</v>
      </c>
      <c r="B40" t="s">
        <v>288</v>
      </c>
      <c r="C40" t="s">
        <v>288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25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467</v>
      </c>
      <c r="AF40">
        <v>20.075042753821432</v>
      </c>
      <c r="AG40">
        <v>22.323794907020272</v>
      </c>
      <c r="AH40">
        <v>9.4679289160382503</v>
      </c>
      <c r="AI40">
        <f>20.9297688047974*1</f>
        <v>20.929768804797401</v>
      </c>
      <c r="AJ40">
        <f>4.25895440789104*1</f>
        <v>4.2589544078910402</v>
      </c>
      <c r="AK40">
        <v>1</v>
      </c>
      <c r="AL40">
        <v>1</v>
      </c>
      <c r="AM40">
        <v>1</v>
      </c>
    </row>
    <row r="41" spans="1:43" hidden="1" x14ac:dyDescent="0.2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115</v>
      </c>
      <c r="AF41">
        <v>14.111111111111111</v>
      </c>
      <c r="AG41">
        <v>14.34655903879492</v>
      </c>
      <c r="AH41">
        <v>10.96335075510515</v>
      </c>
      <c r="AI41">
        <f>9.97645528578598*1</f>
        <v>9.9764552857859794</v>
      </c>
      <c r="AJ41">
        <f>1.99140235301837*1</f>
        <v>1.99140235301837</v>
      </c>
      <c r="AK41">
        <v>1</v>
      </c>
      <c r="AL41">
        <v>0</v>
      </c>
      <c r="AM41">
        <v>0</v>
      </c>
    </row>
    <row r="42" spans="1:43" hidden="1" x14ac:dyDescent="0.2">
      <c r="A42" t="s">
        <v>130</v>
      </c>
      <c r="B42" t="s">
        <v>131</v>
      </c>
      <c r="C42" t="s">
        <v>131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118</v>
      </c>
      <c r="AF42">
        <v>15.000000000000011</v>
      </c>
      <c r="AG42">
        <v>14.224832672597101</v>
      </c>
      <c r="AH42">
        <v>24.55353789944996</v>
      </c>
      <c r="AI42">
        <f>7.2047311911082*1</f>
        <v>7.2047311911082002</v>
      </c>
      <c r="AJ42">
        <f>1.36497531757736*1</f>
        <v>1.36497531757736</v>
      </c>
      <c r="AK42">
        <v>1</v>
      </c>
      <c r="AL42">
        <v>0</v>
      </c>
      <c r="AM42">
        <v>0</v>
      </c>
    </row>
    <row r="43" spans="1:43" hidden="1" x14ac:dyDescent="0.2">
      <c r="A43" t="s">
        <v>132</v>
      </c>
      <c r="B43" t="s">
        <v>133</v>
      </c>
      <c r="C43" t="s">
        <v>133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14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5.9</v>
      </c>
      <c r="AE43">
        <v>124</v>
      </c>
      <c r="AF43">
        <v>23.793703200864989</v>
      </c>
      <c r="AG43">
        <v>15.074965886210039</v>
      </c>
      <c r="AH43">
        <v>28.66439696106363</v>
      </c>
      <c r="AI43">
        <f>14.8691474155676*1</f>
        <v>14.8691474155676</v>
      </c>
      <c r="AJ43">
        <f>3.0714230288523*1</f>
        <v>3.0714230288522999</v>
      </c>
      <c r="AK43">
        <v>1</v>
      </c>
      <c r="AL43">
        <v>0</v>
      </c>
      <c r="AM43">
        <v>0</v>
      </c>
    </row>
    <row r="44" spans="1:43" hidden="1" x14ac:dyDescent="0.2">
      <c r="A44" t="s">
        <v>134</v>
      </c>
      <c r="B44" t="s">
        <v>135</v>
      </c>
      <c r="C44" t="s">
        <v>135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5.4</v>
      </c>
      <c r="AE44">
        <v>133</v>
      </c>
      <c r="AF44">
        <v>16.118220032018851</v>
      </c>
      <c r="AG44">
        <v>18.782448149609881</v>
      </c>
      <c r="AH44">
        <v>12.21394948389201</v>
      </c>
      <c r="AI44">
        <f>10.672602166006*1</f>
        <v>10.672602166006</v>
      </c>
      <c r="AJ44">
        <f>2.3014682942575*1</f>
        <v>2.3014682942575</v>
      </c>
      <c r="AK44">
        <v>1</v>
      </c>
      <c r="AL44">
        <v>0</v>
      </c>
      <c r="AM44">
        <v>0</v>
      </c>
    </row>
    <row r="45" spans="1:43" hidden="1" x14ac:dyDescent="0.2">
      <c r="A45" t="s">
        <v>100</v>
      </c>
      <c r="B45" t="s">
        <v>136</v>
      </c>
      <c r="C45" t="s">
        <v>136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139</v>
      </c>
      <c r="AF45">
        <v>15.725</v>
      </c>
      <c r="AG45">
        <v>16.598344367551292</v>
      </c>
      <c r="AH45">
        <v>12.1564856695956</v>
      </c>
      <c r="AI45">
        <f>10.8315952025817*1</f>
        <v>10.831595202581701</v>
      </c>
      <c r="AJ45">
        <f>1.96657541964718*1</f>
        <v>1.9665754196471801</v>
      </c>
      <c r="AK45">
        <v>1</v>
      </c>
      <c r="AL45">
        <v>0</v>
      </c>
      <c r="AM45">
        <v>0</v>
      </c>
    </row>
    <row r="46" spans="1:43" hidden="1" x14ac:dyDescent="0.2">
      <c r="A46" t="s">
        <v>137</v>
      </c>
      <c r="B46" t="s">
        <v>138</v>
      </c>
      <c r="C46" t="s">
        <v>138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5.5</v>
      </c>
      <c r="AE46">
        <v>142</v>
      </c>
      <c r="AF46">
        <v>13.163265306122449</v>
      </c>
      <c r="AG46">
        <v>18.798126544179759</v>
      </c>
      <c r="AH46">
        <v>11.142857142857141</v>
      </c>
      <c r="AI46">
        <f>9.83025400115766*1</f>
        <v>9.8302540011576607</v>
      </c>
      <c r="AJ46">
        <f>1.92426841875364*1</f>
        <v>1.9242684187536401</v>
      </c>
      <c r="AK46">
        <v>1</v>
      </c>
      <c r="AL46">
        <v>0</v>
      </c>
      <c r="AM46">
        <v>0</v>
      </c>
    </row>
    <row r="47" spans="1:43" hidden="1" x14ac:dyDescent="0.2">
      <c r="A47" t="s">
        <v>139</v>
      </c>
      <c r="B47" t="s">
        <v>140</v>
      </c>
      <c r="C47" t="s">
        <v>141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6.5</v>
      </c>
      <c r="AE47">
        <v>144</v>
      </c>
      <c r="AF47">
        <v>17.8611111111111</v>
      </c>
      <c r="AG47">
        <v>17.44274421950227</v>
      </c>
      <c r="AH47">
        <v>10.322017196122239</v>
      </c>
      <c r="AI47">
        <f>6.19364981994456*1</f>
        <v>6.19364981994456</v>
      </c>
      <c r="AJ47">
        <f>1.22936488665735*1</f>
        <v>1.2293648866573501</v>
      </c>
      <c r="AK47">
        <v>1</v>
      </c>
      <c r="AL47">
        <v>0</v>
      </c>
      <c r="AM47">
        <v>0</v>
      </c>
    </row>
    <row r="48" spans="1:43" hidden="1" x14ac:dyDescent="0.2">
      <c r="A48" t="s">
        <v>142</v>
      </c>
      <c r="B48" t="s">
        <v>143</v>
      </c>
      <c r="C48" t="s">
        <v>142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5.4</v>
      </c>
      <c r="AE48">
        <v>148</v>
      </c>
      <c r="AF48">
        <v>17.74234071341338</v>
      </c>
      <c r="AG48">
        <v>13.709403110487701</v>
      </c>
      <c r="AH48">
        <v>29.568611659673159</v>
      </c>
      <c r="AI48">
        <f>11.4068994398584*1</f>
        <v>11.4068994398584</v>
      </c>
      <c r="AJ48">
        <f>1.89707136212792*1</f>
        <v>1.89707136212792</v>
      </c>
      <c r="AK48">
        <v>1</v>
      </c>
      <c r="AL48">
        <v>0</v>
      </c>
      <c r="AM48">
        <v>0</v>
      </c>
    </row>
    <row r="49" spans="1:39" hidden="1" x14ac:dyDescent="0.2">
      <c r="A49" t="s">
        <v>144</v>
      </c>
      <c r="B49" t="s">
        <v>145</v>
      </c>
      <c r="C49" t="s">
        <v>146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</v>
      </c>
      <c r="AE49">
        <v>163</v>
      </c>
      <c r="AF49">
        <v>12.53589106223874</v>
      </c>
      <c r="AG49">
        <v>9.4779793728195543</v>
      </c>
      <c r="AH49">
        <v>10.023999999999999</v>
      </c>
      <c r="AI49">
        <f>4.99083366112726*1</f>
        <v>4.9908336611272599</v>
      </c>
      <c r="AJ49">
        <f>1.00661688325214*1</f>
        <v>1.00661688325214</v>
      </c>
      <c r="AK49">
        <v>1</v>
      </c>
      <c r="AL49">
        <v>0</v>
      </c>
      <c r="AM49">
        <v>0</v>
      </c>
    </row>
    <row r="50" spans="1:39" hidden="1" x14ac:dyDescent="0.2">
      <c r="A50" t="s">
        <v>147</v>
      </c>
      <c r="B50" t="s">
        <v>148</v>
      </c>
      <c r="C50" t="s">
        <v>148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164</v>
      </c>
      <c r="AF50">
        <v>13.904375715753771</v>
      </c>
      <c r="AG50">
        <v>16.84181939007766</v>
      </c>
      <c r="AH50">
        <v>15.59748153922944</v>
      </c>
      <c r="AI50">
        <f>19.8376250487762*1</f>
        <v>19.8376250487762</v>
      </c>
      <c r="AJ50">
        <f>3.5791477835407*1</f>
        <v>3.5791477835407002</v>
      </c>
      <c r="AK50">
        <v>1</v>
      </c>
      <c r="AL50">
        <v>0</v>
      </c>
      <c r="AM50">
        <v>0</v>
      </c>
    </row>
    <row r="51" spans="1:39" hidden="1" x14ac:dyDescent="0.2">
      <c r="A51" t="s">
        <v>149</v>
      </c>
      <c r="B51" t="s">
        <v>150</v>
      </c>
      <c r="C51" t="s">
        <v>150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165</v>
      </c>
      <c r="AF51">
        <v>0</v>
      </c>
      <c r="AG51">
        <v>23.265239562150111</v>
      </c>
      <c r="AH51">
        <v>22.348942515916089</v>
      </c>
      <c r="AI51">
        <f>11.8206159642615*1</f>
        <v>11.820615964261499</v>
      </c>
      <c r="AJ51">
        <f>2.02239400245595*1</f>
        <v>2.0223940024559499</v>
      </c>
      <c r="AK51">
        <v>1</v>
      </c>
      <c r="AL51">
        <v>0</v>
      </c>
      <c r="AM51">
        <v>0</v>
      </c>
    </row>
    <row r="52" spans="1:39" x14ac:dyDescent="0.2">
      <c r="A52" t="s">
        <v>266</v>
      </c>
      <c r="B52" t="s">
        <v>267</v>
      </c>
      <c r="C52" t="s">
        <v>267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23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5.6</v>
      </c>
      <c r="AE52">
        <v>420</v>
      </c>
      <c r="AF52">
        <v>23.5313110703887</v>
      </c>
      <c r="AG52">
        <v>10.277071046406689</v>
      </c>
      <c r="AH52">
        <v>26.76135593860565</v>
      </c>
      <c r="AI52">
        <f>32.4863255108945*1</f>
        <v>32.486325510894503</v>
      </c>
      <c r="AJ52">
        <f>3.18581283975356*1</f>
        <v>3.1858128397535599</v>
      </c>
      <c r="AK52">
        <v>1</v>
      </c>
      <c r="AL52">
        <v>0</v>
      </c>
      <c r="AM52">
        <v>1</v>
      </c>
    </row>
    <row r="53" spans="1:39" hidden="1" x14ac:dyDescent="0.2">
      <c r="A53" t="s">
        <v>153</v>
      </c>
      <c r="B53" t="s">
        <v>154</v>
      </c>
      <c r="C53" t="s">
        <v>155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4.9000000000000004</v>
      </c>
      <c r="AE53">
        <v>183</v>
      </c>
      <c r="AF53">
        <v>11.41891891891893</v>
      </c>
      <c r="AG53">
        <v>7.6458540123501866</v>
      </c>
      <c r="AH53">
        <v>14.0495345711496</v>
      </c>
      <c r="AI53">
        <f>5.04844183508943*1</f>
        <v>5.04844183508943</v>
      </c>
      <c r="AJ53">
        <f>1.09238386407681*1</f>
        <v>1.09238386407681</v>
      </c>
      <c r="AK53">
        <v>1</v>
      </c>
      <c r="AL53">
        <v>0</v>
      </c>
      <c r="AM53">
        <v>0</v>
      </c>
    </row>
    <row r="54" spans="1:39" hidden="1" x14ac:dyDescent="0.2">
      <c r="A54" t="s">
        <v>156</v>
      </c>
      <c r="B54" t="s">
        <v>157</v>
      </c>
      <c r="C54" t="s">
        <v>157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4.5999999999999996</v>
      </c>
      <c r="AE54">
        <v>187</v>
      </c>
      <c r="AF54">
        <v>13.125</v>
      </c>
      <c r="AG54">
        <v>14.75830613002141</v>
      </c>
      <c r="AH54">
        <v>8.5</v>
      </c>
      <c r="AI54">
        <f>11.2203517652916*1</f>
        <v>11.2203517652916</v>
      </c>
      <c r="AJ54">
        <f>2.04245969012412*1</f>
        <v>2.0424596901241201</v>
      </c>
      <c r="AK54">
        <v>1</v>
      </c>
      <c r="AL54">
        <v>0</v>
      </c>
      <c r="AM54">
        <v>0</v>
      </c>
    </row>
    <row r="55" spans="1:39" hidden="1" x14ac:dyDescent="0.2">
      <c r="A55" t="s">
        <v>158</v>
      </c>
      <c r="B55" t="s">
        <v>159</v>
      </c>
      <c r="C55" t="s">
        <v>160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188</v>
      </c>
      <c r="AF55">
        <v>12.44897959183673</v>
      </c>
      <c r="AG55">
        <v>12.12862929540065</v>
      </c>
      <c r="AH55">
        <v>2.7111777111777111</v>
      </c>
      <c r="AI55">
        <f>2.35317242817249*1</f>
        <v>2.3531724281724902</v>
      </c>
      <c r="AJ55">
        <f>0.458913241954312*1</f>
        <v>0.45891324195431199</v>
      </c>
      <c r="AK55">
        <v>1</v>
      </c>
      <c r="AL55">
        <v>0</v>
      </c>
      <c r="AM55">
        <v>0</v>
      </c>
    </row>
    <row r="56" spans="1:39" hidden="1" x14ac:dyDescent="0.2">
      <c r="A56" t="s">
        <v>161</v>
      </c>
      <c r="B56" t="s">
        <v>162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5.9</v>
      </c>
      <c r="AE56">
        <v>194</v>
      </c>
      <c r="AF56">
        <v>15.14988984423073</v>
      </c>
      <c r="AG56">
        <v>12.09743464077888</v>
      </c>
      <c r="AH56">
        <v>14.13545577134024</v>
      </c>
      <c r="AI56">
        <f>15.2810351815927*1</f>
        <v>15.281035181592699</v>
      </c>
      <c r="AJ56">
        <f>3.52401978549038*1</f>
        <v>3.5240197854903799</v>
      </c>
      <c r="AK56">
        <v>1</v>
      </c>
      <c r="AL56">
        <v>0</v>
      </c>
      <c r="AM56">
        <v>0</v>
      </c>
    </row>
    <row r="57" spans="1:39" hidden="1" x14ac:dyDescent="0.2">
      <c r="A57" t="s">
        <v>163</v>
      </c>
      <c r="B57" t="s">
        <v>164</v>
      </c>
      <c r="C57" t="s">
        <v>164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6.5</v>
      </c>
      <c r="AE57">
        <v>202</v>
      </c>
      <c r="AF57">
        <v>23.26621169180417</v>
      </c>
      <c r="AG57">
        <v>14.791938745786039</v>
      </c>
      <c r="AH57">
        <v>26.509090909090911</v>
      </c>
      <c r="AI57">
        <f>10.2774979913203*1</f>
        <v>10.277497991320301</v>
      </c>
      <c r="AJ57">
        <f>2.2165974051969*1</f>
        <v>2.2165974051969002</v>
      </c>
      <c r="AK57">
        <v>1</v>
      </c>
      <c r="AL57">
        <v>1</v>
      </c>
      <c r="AM57">
        <v>0</v>
      </c>
    </row>
    <row r="58" spans="1:39" hidden="1" x14ac:dyDescent="0.2">
      <c r="A58" t="s">
        <v>165</v>
      </c>
      <c r="B58" t="s">
        <v>166</v>
      </c>
      <c r="C58" t="s">
        <v>167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7.9</v>
      </c>
      <c r="AE58">
        <v>205</v>
      </c>
      <c r="AF58">
        <v>29.39165646473106</v>
      </c>
      <c r="AG58">
        <v>21.6758711903509</v>
      </c>
      <c r="AH58">
        <v>35.336350947464467</v>
      </c>
      <c r="AI58">
        <f>15.5127648535121*1</f>
        <v>15.512764853512101</v>
      </c>
      <c r="AJ58">
        <f>2.80627233148235*1</f>
        <v>2.8062723314823499</v>
      </c>
      <c r="AK58">
        <v>1</v>
      </c>
      <c r="AL58">
        <v>0</v>
      </c>
      <c r="AM58">
        <v>0</v>
      </c>
    </row>
    <row r="59" spans="1:39" x14ac:dyDescent="0.2">
      <c r="A59" t="s">
        <v>285</v>
      </c>
      <c r="B59" t="s">
        <v>286</v>
      </c>
      <c r="C59" t="s">
        <v>286</v>
      </c>
      <c r="D59" t="s">
        <v>3</v>
      </c>
      <c r="E59">
        <v>1</v>
      </c>
      <c r="F59">
        <v>0</v>
      </c>
      <c r="G59">
        <v>0</v>
      </c>
      <c r="H59">
        <v>0</v>
      </c>
      <c r="I59" t="s">
        <v>24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452</v>
      </c>
      <c r="AF59">
        <v>18.695652173913039</v>
      </c>
      <c r="AG59">
        <v>12.21260264552042</v>
      </c>
      <c r="AH59">
        <v>18.623171716411981</v>
      </c>
      <c r="AI59">
        <f>15.0433858709076*1</f>
        <v>15.043385870907599</v>
      </c>
      <c r="AJ59">
        <f>3.18260101264415*1</f>
        <v>3.1826010126441502</v>
      </c>
      <c r="AK59">
        <v>1</v>
      </c>
      <c r="AL59">
        <v>1</v>
      </c>
      <c r="AM59">
        <v>1</v>
      </c>
    </row>
    <row r="60" spans="1:39" hidden="1" x14ac:dyDescent="0.2">
      <c r="A60" t="s">
        <v>170</v>
      </c>
      <c r="B60" t="s">
        <v>171</v>
      </c>
      <c r="C60" t="s">
        <v>172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4.4000000000000004</v>
      </c>
      <c r="AE60">
        <v>222</v>
      </c>
      <c r="AF60">
        <v>14.89866202641522</v>
      </c>
      <c r="AG60">
        <v>9.1831946143742922</v>
      </c>
      <c r="AH60">
        <v>16.517361932061348</v>
      </c>
      <c r="AI60">
        <f>4.03115568773782*1</f>
        <v>4.0311556877378196</v>
      </c>
      <c r="AJ60">
        <f>0.713643061294047*1</f>
        <v>0.71364306129404698</v>
      </c>
      <c r="AK60">
        <v>1</v>
      </c>
      <c r="AL60">
        <v>0</v>
      </c>
      <c r="AM60">
        <v>0</v>
      </c>
    </row>
    <row r="61" spans="1:39" hidden="1" x14ac:dyDescent="0.2">
      <c r="A61" t="s">
        <v>173</v>
      </c>
      <c r="B61" t="s">
        <v>174</v>
      </c>
      <c r="C61" t="s">
        <v>174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6.7</v>
      </c>
      <c r="AE61">
        <v>226</v>
      </c>
      <c r="AF61">
        <v>19.565217391304341</v>
      </c>
      <c r="AG61">
        <v>15.2294662366083</v>
      </c>
      <c r="AH61">
        <v>17.249370593723391</v>
      </c>
      <c r="AI61">
        <f>3.25389606055361*1</f>
        <v>3.2538960605536098</v>
      </c>
      <c r="AJ61">
        <f>0.603475148158234*1</f>
        <v>0.603475148158234</v>
      </c>
      <c r="AK61">
        <v>1</v>
      </c>
      <c r="AL61">
        <v>0</v>
      </c>
      <c r="AM61">
        <v>0</v>
      </c>
    </row>
    <row r="62" spans="1:39" hidden="1" x14ac:dyDescent="0.2">
      <c r="A62" t="s">
        <v>158</v>
      </c>
      <c r="B62" t="s">
        <v>175</v>
      </c>
      <c r="C62" t="s">
        <v>175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4.4000000000000004</v>
      </c>
      <c r="AE62">
        <v>227</v>
      </c>
      <c r="AF62">
        <v>14.5631067961165</v>
      </c>
      <c r="AG62">
        <v>15.44423101316749</v>
      </c>
      <c r="AH62">
        <v>18.13064516027978</v>
      </c>
      <c r="AI62">
        <f>13.9161470786063*1</f>
        <v>13.916147078606301</v>
      </c>
      <c r="AJ62">
        <f>2.36755986417215*1</f>
        <v>2.3675598641721498</v>
      </c>
      <c r="AK62">
        <v>1</v>
      </c>
      <c r="AL62">
        <v>0</v>
      </c>
      <c r="AM62">
        <v>0</v>
      </c>
    </row>
    <row r="63" spans="1:39" hidden="1" x14ac:dyDescent="0.2">
      <c r="A63" t="s">
        <v>176</v>
      </c>
      <c r="B63" t="s">
        <v>177</v>
      </c>
      <c r="C63" t="s">
        <v>177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7.3</v>
      </c>
      <c r="AE63">
        <v>233</v>
      </c>
      <c r="AF63">
        <v>23.728523902727019</v>
      </c>
      <c r="AG63">
        <v>10.94425534956409</v>
      </c>
      <c r="AH63">
        <v>13.02857142857143</v>
      </c>
      <c r="AI63">
        <f>6.56897223811735*1</f>
        <v>6.5689722381173503</v>
      </c>
      <c r="AJ63">
        <f>1.23933478606523*1</f>
        <v>1.23933478606523</v>
      </c>
      <c r="AK63">
        <v>1</v>
      </c>
      <c r="AL63">
        <v>0</v>
      </c>
      <c r="AM63">
        <v>0</v>
      </c>
    </row>
    <row r="64" spans="1:39" hidden="1" x14ac:dyDescent="0.2">
      <c r="A64" t="s">
        <v>178</v>
      </c>
      <c r="B64" t="s">
        <v>179</v>
      </c>
      <c r="C64" t="s">
        <v>179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236</v>
      </c>
      <c r="AF64">
        <v>14.118778697607929</v>
      </c>
      <c r="AG64">
        <v>13.849121054857839</v>
      </c>
      <c r="AH64">
        <v>12.90115990052105</v>
      </c>
      <c r="AI64">
        <f>3.34762085448991*1</f>
        <v>3.34762085448991</v>
      </c>
      <c r="AJ64">
        <f>0.64839348374753*1</f>
        <v>0.64839348374753003</v>
      </c>
      <c r="AK64">
        <v>1</v>
      </c>
      <c r="AL64">
        <v>0</v>
      </c>
      <c r="AM64">
        <v>0</v>
      </c>
    </row>
    <row r="65" spans="1:39" hidden="1" x14ac:dyDescent="0.2">
      <c r="A65" t="s">
        <v>180</v>
      </c>
      <c r="B65" t="s">
        <v>181</v>
      </c>
      <c r="C65" t="s">
        <v>182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5.2</v>
      </c>
      <c r="AE65">
        <v>252</v>
      </c>
      <c r="AF65">
        <v>15.61827956989246</v>
      </c>
      <c r="AG65">
        <v>15.18558975318429</v>
      </c>
      <c r="AH65">
        <v>13.062604874476641</v>
      </c>
      <c r="AI65">
        <f>5.0048326649916*1</f>
        <v>5.0048326649916</v>
      </c>
      <c r="AJ65">
        <f>1.00108566312295*1</f>
        <v>1.0010856631229501</v>
      </c>
      <c r="AK65">
        <v>1</v>
      </c>
      <c r="AL65">
        <v>0</v>
      </c>
      <c r="AM65">
        <v>0</v>
      </c>
    </row>
    <row r="66" spans="1:39" hidden="1" x14ac:dyDescent="0.2">
      <c r="A66" t="s">
        <v>183</v>
      </c>
      <c r="B66" t="s">
        <v>184</v>
      </c>
      <c r="C66" t="s">
        <v>184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4.8</v>
      </c>
      <c r="AE66">
        <v>254</v>
      </c>
      <c r="AF66">
        <v>15.21739130434783</v>
      </c>
      <c r="AG66">
        <v>12.68032512492905</v>
      </c>
      <c r="AH66">
        <v>13.730785141274559</v>
      </c>
      <c r="AI66">
        <f>20.0421120236144*1</f>
        <v>20.042112023614401</v>
      </c>
      <c r="AJ66">
        <f>3.7062700663452*1</f>
        <v>3.7062700663452</v>
      </c>
      <c r="AK66">
        <v>1</v>
      </c>
      <c r="AL66">
        <v>0</v>
      </c>
      <c r="AM66">
        <v>0</v>
      </c>
    </row>
    <row r="67" spans="1:39" hidden="1" x14ac:dyDescent="0.2">
      <c r="A67" t="s">
        <v>185</v>
      </c>
      <c r="B67" t="s">
        <v>186</v>
      </c>
      <c r="C67" t="s">
        <v>186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5.3</v>
      </c>
      <c r="AE67">
        <v>259</v>
      </c>
      <c r="AF67">
        <v>18.478260869565229</v>
      </c>
      <c r="AG67">
        <v>16.41984593319378</v>
      </c>
      <c r="AH67">
        <v>12.72</v>
      </c>
      <c r="AI67">
        <f>8.80245484658509*1</f>
        <v>8.8024548465850891</v>
      </c>
      <c r="AJ67">
        <f>1.74940264918703*1</f>
        <v>1.74940264918703</v>
      </c>
      <c r="AK67">
        <v>1</v>
      </c>
      <c r="AL67">
        <v>0</v>
      </c>
      <c r="AM67">
        <v>0</v>
      </c>
    </row>
    <row r="68" spans="1:39" hidden="1" x14ac:dyDescent="0.2">
      <c r="A68" t="s">
        <v>187</v>
      </c>
      <c r="B68" t="s">
        <v>188</v>
      </c>
      <c r="C68" t="s">
        <v>188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5.8</v>
      </c>
      <c r="AE68">
        <v>265</v>
      </c>
      <c r="AF68">
        <v>17.390456890373379</v>
      </c>
      <c r="AG68">
        <v>14.541879594145501</v>
      </c>
      <c r="AH68">
        <v>17.799080367485299</v>
      </c>
      <c r="AI68">
        <f>19.5507771754367*1</f>
        <v>19.5507771754367</v>
      </c>
      <c r="AJ68">
        <f>4.37831462365241*1</f>
        <v>4.3783146236524102</v>
      </c>
      <c r="AK68">
        <v>1</v>
      </c>
      <c r="AL68">
        <v>0</v>
      </c>
      <c r="AM68">
        <v>0</v>
      </c>
    </row>
    <row r="69" spans="1:39" hidden="1" x14ac:dyDescent="0.2">
      <c r="A69" t="s">
        <v>189</v>
      </c>
      <c r="B69" t="s">
        <v>190</v>
      </c>
      <c r="C69" t="s">
        <v>190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4.3</v>
      </c>
      <c r="AE69">
        <v>266</v>
      </c>
      <c r="AF69">
        <v>13.489936823050639</v>
      </c>
      <c r="AG69">
        <v>16.080088959727821</v>
      </c>
      <c r="AH69">
        <v>23.599259259259259</v>
      </c>
      <c r="AI69">
        <f>6.08934560434569*1</f>
        <v>6.0893456043456897</v>
      </c>
      <c r="AJ69">
        <f>1.35253490780642*1</f>
        <v>1.3525349078064199</v>
      </c>
      <c r="AK69">
        <v>1</v>
      </c>
      <c r="AL69">
        <v>0</v>
      </c>
      <c r="AM69">
        <v>0</v>
      </c>
    </row>
    <row r="70" spans="1:39" hidden="1" x14ac:dyDescent="0.2">
      <c r="A70" t="s">
        <v>191</v>
      </c>
      <c r="B70" t="s">
        <v>192</v>
      </c>
      <c r="C70" t="s">
        <v>192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4.8</v>
      </c>
      <c r="AE70">
        <v>269</v>
      </c>
      <c r="AF70">
        <v>18.004587155963321</v>
      </c>
      <c r="AG70">
        <v>16.592961463898021</v>
      </c>
      <c r="AH70">
        <v>35.065650225655943</v>
      </c>
      <c r="AI70">
        <f>12.7471057671721*1</f>
        <v>12.7471057671721</v>
      </c>
      <c r="AJ70">
        <f>2.57008033172853*1</f>
        <v>2.5700803317285299</v>
      </c>
      <c r="AK70">
        <v>1</v>
      </c>
      <c r="AL70">
        <v>0</v>
      </c>
      <c r="AM70">
        <v>0</v>
      </c>
    </row>
    <row r="71" spans="1:39" hidden="1" x14ac:dyDescent="0.2">
      <c r="A71" t="s">
        <v>193</v>
      </c>
      <c r="B71" t="s">
        <v>194</v>
      </c>
      <c r="C71" t="s">
        <v>194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270</v>
      </c>
      <c r="AF71">
        <v>13.957282672551919</v>
      </c>
      <c r="AG71">
        <v>16.748516577504009</v>
      </c>
      <c r="AH71">
        <v>20.979925477988001</v>
      </c>
      <c r="AI71">
        <f>10.8385701555376*1</f>
        <v>10.8385701555376</v>
      </c>
      <c r="AJ71">
        <f>1.97216041961784*1</f>
        <v>1.9721604196178399</v>
      </c>
      <c r="AK71">
        <v>1</v>
      </c>
      <c r="AL71">
        <v>0</v>
      </c>
      <c r="AM71">
        <v>0</v>
      </c>
    </row>
    <row r="72" spans="1:39" hidden="1" x14ac:dyDescent="0.2">
      <c r="A72" t="s">
        <v>195</v>
      </c>
      <c r="B72" t="s">
        <v>196</v>
      </c>
      <c r="C72" t="s">
        <v>196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</v>
      </c>
      <c r="AE72">
        <v>272</v>
      </c>
      <c r="AF72">
        <v>12.3828125</v>
      </c>
      <c r="AG72">
        <v>8.5336217117432156</v>
      </c>
      <c r="AH72">
        <v>28.210954660286269</v>
      </c>
      <c r="AI72">
        <f>14.0011392839114*1</f>
        <v>14.0011392839114</v>
      </c>
      <c r="AJ72">
        <f>2.75227251764853*1</f>
        <v>2.7522725176485299</v>
      </c>
      <c r="AK72">
        <v>1</v>
      </c>
      <c r="AL72">
        <v>0</v>
      </c>
      <c r="AM72">
        <v>0</v>
      </c>
    </row>
    <row r="73" spans="1:39" hidden="1" x14ac:dyDescent="0.2">
      <c r="A73" t="s">
        <v>197</v>
      </c>
      <c r="B73" t="s">
        <v>198</v>
      </c>
      <c r="C73" t="s">
        <v>198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4.3</v>
      </c>
      <c r="AE73">
        <v>282</v>
      </c>
      <c r="AF73">
        <v>14.22491741858649</v>
      </c>
      <c r="AG73">
        <v>15.06325963732297</v>
      </c>
      <c r="AH73">
        <v>5.9956147723175057</v>
      </c>
      <c r="AI73">
        <f>6.93203378593732*1</f>
        <v>6.9320337859373202</v>
      </c>
      <c r="AJ73">
        <f>1.27833563608572*1</f>
        <v>1.2783356360857201</v>
      </c>
      <c r="AK73">
        <v>1</v>
      </c>
      <c r="AL73">
        <v>0</v>
      </c>
      <c r="AM73">
        <v>0</v>
      </c>
    </row>
    <row r="74" spans="1:39" hidden="1" x14ac:dyDescent="0.2">
      <c r="A74" t="s">
        <v>199</v>
      </c>
      <c r="B74" t="s">
        <v>200</v>
      </c>
      <c r="C74" t="s">
        <v>199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284</v>
      </c>
      <c r="AF74">
        <v>17.628205128205121</v>
      </c>
      <c r="AG74">
        <v>13.618514866348869</v>
      </c>
      <c r="AH74">
        <v>14.30607056020717</v>
      </c>
      <c r="AI74">
        <f>12.5928909102511*1</f>
        <v>12.5928909102511</v>
      </c>
      <c r="AJ74">
        <f>2.50602570253508*1</f>
        <v>2.5060257025350801</v>
      </c>
      <c r="AK74">
        <v>1</v>
      </c>
      <c r="AL74">
        <v>0</v>
      </c>
      <c r="AM74">
        <v>0</v>
      </c>
    </row>
    <row r="75" spans="1:39" hidden="1" x14ac:dyDescent="0.2">
      <c r="A75" t="s">
        <v>201</v>
      </c>
      <c r="B75" t="s">
        <v>202</v>
      </c>
      <c r="C75" t="s">
        <v>202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285</v>
      </c>
      <c r="AF75">
        <v>8.4014956268437189</v>
      </c>
      <c r="AG75">
        <v>9.7095231444993182</v>
      </c>
      <c r="AH75">
        <v>7.57</v>
      </c>
      <c r="AI75">
        <f>7.23705109771031*1</f>
        <v>7.2370510977103102</v>
      </c>
      <c r="AJ75">
        <f>1.31971664905812*1</f>
        <v>1.31971664905812</v>
      </c>
      <c r="AK75">
        <v>1</v>
      </c>
      <c r="AL75">
        <v>0</v>
      </c>
      <c r="AM75">
        <v>0</v>
      </c>
    </row>
    <row r="76" spans="1:39" hidden="1" x14ac:dyDescent="0.2">
      <c r="A76" t="s">
        <v>203</v>
      </c>
      <c r="B76" t="s">
        <v>204</v>
      </c>
      <c r="C76" t="s">
        <v>204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4.2</v>
      </c>
      <c r="AE76">
        <v>288</v>
      </c>
      <c r="AF76">
        <v>15.208732081524721</v>
      </c>
      <c r="AG76">
        <v>11.86498943705182</v>
      </c>
      <c r="AH76">
        <v>5.2548160512801907</v>
      </c>
      <c r="AI76">
        <f>10.138880404106*1</f>
        <v>10.138880404106001</v>
      </c>
      <c r="AJ76">
        <f>1.74074546995874*1</f>
        <v>1.7407454699587399</v>
      </c>
      <c r="AK76">
        <v>1</v>
      </c>
      <c r="AL76">
        <v>0</v>
      </c>
      <c r="AM76">
        <v>0</v>
      </c>
    </row>
    <row r="77" spans="1:39" hidden="1" x14ac:dyDescent="0.2">
      <c r="A77" t="s">
        <v>205</v>
      </c>
      <c r="B77" t="s">
        <v>206</v>
      </c>
      <c r="C77" t="s">
        <v>206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291</v>
      </c>
      <c r="AF77">
        <v>17.420514912083391</v>
      </c>
      <c r="AG77">
        <v>12.393848198803999</v>
      </c>
      <c r="AH77">
        <v>23.575966367742371</v>
      </c>
      <c r="AI77">
        <f>22.6340966042339*1</f>
        <v>22.6340966042339</v>
      </c>
      <c r="AJ77">
        <f>4.30934001048321*1</f>
        <v>4.3093400104832096</v>
      </c>
      <c r="AK77">
        <v>1</v>
      </c>
      <c r="AL77">
        <v>0</v>
      </c>
      <c r="AM77">
        <v>0</v>
      </c>
    </row>
    <row r="78" spans="1:39" hidden="1" x14ac:dyDescent="0.2">
      <c r="A78" t="s">
        <v>207</v>
      </c>
      <c r="B78" t="s">
        <v>208</v>
      </c>
      <c r="C78" t="s">
        <v>208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292</v>
      </c>
      <c r="AF78">
        <v>18.011656532566381</v>
      </c>
      <c r="AG78">
        <v>19.847116240563459</v>
      </c>
      <c r="AH78">
        <v>13.90205626600819</v>
      </c>
      <c r="AI78">
        <f>14.0961036999112*1</f>
        <v>14.0961036999112</v>
      </c>
      <c r="AJ78">
        <f>2.89966474502033*1</f>
        <v>2.8996647450203299</v>
      </c>
      <c r="AK78">
        <v>1</v>
      </c>
      <c r="AL78">
        <v>0</v>
      </c>
      <c r="AM78">
        <v>0</v>
      </c>
    </row>
    <row r="79" spans="1:39" hidden="1" x14ac:dyDescent="0.2">
      <c r="A79" t="s">
        <v>209</v>
      </c>
      <c r="B79" t="s">
        <v>210</v>
      </c>
      <c r="C79" t="s">
        <v>211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5.7</v>
      </c>
      <c r="AE79">
        <v>295</v>
      </c>
      <c r="AF79">
        <v>16.03677967704348</v>
      </c>
      <c r="AG79">
        <v>17.217225204406422</v>
      </c>
      <c r="AH79">
        <v>19.247933562164331</v>
      </c>
      <c r="AI79">
        <f>7.19602172642541*1</f>
        <v>7.1960217264254096</v>
      </c>
      <c r="AJ79">
        <f>1.25513485128175*1</f>
        <v>1.25513485128175</v>
      </c>
      <c r="AK79">
        <v>1</v>
      </c>
      <c r="AL79">
        <v>0</v>
      </c>
      <c r="AM79">
        <v>0</v>
      </c>
    </row>
    <row r="80" spans="1:39" x14ac:dyDescent="0.2">
      <c r="A80" t="s">
        <v>53</v>
      </c>
      <c r="B80" t="s">
        <v>54</v>
      </c>
      <c r="C80" t="s">
        <v>55</v>
      </c>
      <c r="D80" t="s">
        <v>3</v>
      </c>
      <c r="E80">
        <v>1</v>
      </c>
      <c r="F80">
        <v>0</v>
      </c>
      <c r="G80">
        <v>0</v>
      </c>
      <c r="H80">
        <v>0</v>
      </c>
      <c r="I80" t="s">
        <v>11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5.6</v>
      </c>
      <c r="AE80">
        <v>11</v>
      </c>
      <c r="AF80">
        <v>20.70000000000001</v>
      </c>
      <c r="AG80">
        <v>20.253363626378839</v>
      </c>
      <c r="AH80">
        <v>6.6024700490918971</v>
      </c>
      <c r="AI80">
        <f>15.7367404241327*1</f>
        <v>15.7367404241327</v>
      </c>
      <c r="AJ80">
        <f>3.12122302328128*1</f>
        <v>3.1212230232812801</v>
      </c>
      <c r="AK80">
        <v>1</v>
      </c>
      <c r="AL80">
        <v>1</v>
      </c>
      <c r="AM80">
        <v>1</v>
      </c>
    </row>
    <row r="81" spans="1:39" hidden="1" x14ac:dyDescent="0.2">
      <c r="A81" t="s">
        <v>214</v>
      </c>
      <c r="B81" t="s">
        <v>215</v>
      </c>
      <c r="C81" t="s">
        <v>215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4.7</v>
      </c>
      <c r="AE81">
        <v>299</v>
      </c>
      <c r="AF81">
        <v>12.9245283018868</v>
      </c>
      <c r="AG81">
        <v>12.64510430833484</v>
      </c>
      <c r="AH81">
        <v>15.32670178610028</v>
      </c>
      <c r="AI81">
        <f>14.7786361836387*1</f>
        <v>14.778636183638699</v>
      </c>
      <c r="AJ81">
        <f>2.93280984755509*1</f>
        <v>2.9328098475550899</v>
      </c>
      <c r="AK81">
        <v>1</v>
      </c>
      <c r="AL81">
        <v>0</v>
      </c>
      <c r="AM81">
        <v>0</v>
      </c>
    </row>
    <row r="82" spans="1:39" hidden="1" x14ac:dyDescent="0.2">
      <c r="A82" t="s">
        <v>216</v>
      </c>
      <c r="B82" t="s">
        <v>217</v>
      </c>
      <c r="C82" t="s">
        <v>217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5.0999999999999996</v>
      </c>
      <c r="AE82">
        <v>342</v>
      </c>
      <c r="AF82">
        <v>13.068181818181809</v>
      </c>
      <c r="AG82">
        <v>12.91291123472557</v>
      </c>
      <c r="AH82">
        <v>33.127272727272732</v>
      </c>
      <c r="AI82">
        <f>21.6919385824994*1</f>
        <v>21.6919385824994</v>
      </c>
      <c r="AJ82">
        <f>4.12048516557723*1</f>
        <v>4.1204851655772297</v>
      </c>
      <c r="AK82">
        <v>1</v>
      </c>
      <c r="AL82">
        <v>0</v>
      </c>
      <c r="AM82">
        <v>0</v>
      </c>
    </row>
    <row r="83" spans="1:39" hidden="1" x14ac:dyDescent="0.2">
      <c r="A83" t="s">
        <v>191</v>
      </c>
      <c r="B83" t="s">
        <v>218</v>
      </c>
      <c r="C83" t="s">
        <v>219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5.2</v>
      </c>
      <c r="AE83">
        <v>343</v>
      </c>
      <c r="AF83">
        <v>13.781725888324869</v>
      </c>
      <c r="AG83">
        <v>13.89065999068651</v>
      </c>
      <c r="AH83">
        <v>11.66830222680332</v>
      </c>
      <c r="AI83">
        <f>8.21853949737991*1</f>
        <v>8.2185394973799095</v>
      </c>
      <c r="AJ83">
        <f>1.67011236132878*1</f>
        <v>1.67011236132878</v>
      </c>
      <c r="AK83">
        <v>1</v>
      </c>
      <c r="AL83">
        <v>0</v>
      </c>
      <c r="AM83">
        <v>0</v>
      </c>
    </row>
    <row r="84" spans="1:39" hidden="1" x14ac:dyDescent="0.2">
      <c r="A84" t="s">
        <v>220</v>
      </c>
      <c r="B84" t="s">
        <v>221</v>
      </c>
      <c r="C84" t="s">
        <v>222</v>
      </c>
      <c r="D84" t="s">
        <v>3</v>
      </c>
      <c r="E84">
        <v>1</v>
      </c>
      <c r="F84">
        <v>0</v>
      </c>
      <c r="G84">
        <v>0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5.4</v>
      </c>
      <c r="AE84">
        <v>375</v>
      </c>
      <c r="AF84">
        <v>22.852056849959119</v>
      </c>
      <c r="AG84">
        <v>21.003904832838341</v>
      </c>
      <c r="AH84">
        <v>26.821173709962</v>
      </c>
      <c r="AI84">
        <f>23.1848400346261*1</f>
        <v>23.184840034626099</v>
      </c>
      <c r="AJ84">
        <f>4.87730327232037*1</f>
        <v>4.8773032723203702</v>
      </c>
      <c r="AK84">
        <v>1</v>
      </c>
      <c r="AL84">
        <v>0</v>
      </c>
      <c r="AM84">
        <v>0</v>
      </c>
    </row>
    <row r="85" spans="1:39" hidden="1" x14ac:dyDescent="0.2">
      <c r="A85" t="s">
        <v>223</v>
      </c>
      <c r="B85" t="s">
        <v>224</v>
      </c>
      <c r="C85" t="s">
        <v>224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7.1</v>
      </c>
      <c r="AE85">
        <v>376</v>
      </c>
      <c r="AF85">
        <v>25.25727313177401</v>
      </c>
      <c r="AG85">
        <v>29.12239984827314</v>
      </c>
      <c r="AH85">
        <v>20.588535727119371</v>
      </c>
      <c r="AI85">
        <f>20.8967579963425*1</f>
        <v>20.896757996342501</v>
      </c>
      <c r="AJ85">
        <f>3.8710202233932*1</f>
        <v>3.8710202233932001</v>
      </c>
      <c r="AK85">
        <v>1</v>
      </c>
      <c r="AL85">
        <v>0</v>
      </c>
      <c r="AM85">
        <v>0</v>
      </c>
    </row>
    <row r="86" spans="1:39" hidden="1" x14ac:dyDescent="0.2">
      <c r="A86" t="s">
        <v>225</v>
      </c>
      <c r="B86" t="s">
        <v>226</v>
      </c>
      <c r="C86" t="s">
        <v>225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7.1</v>
      </c>
      <c r="AE86">
        <v>380</v>
      </c>
      <c r="AF86">
        <v>17.867647058823518</v>
      </c>
      <c r="AG86">
        <v>23.859735174621122</v>
      </c>
      <c r="AH86">
        <v>11.775392072731499</v>
      </c>
      <c r="AI86">
        <f>7.92526011054453*1</f>
        <v>7.9252601105445297</v>
      </c>
      <c r="AJ86">
        <f>1.54694508999968*1</f>
        <v>1.5469450899996799</v>
      </c>
      <c r="AK86">
        <v>1</v>
      </c>
      <c r="AL86">
        <v>0</v>
      </c>
      <c r="AM86">
        <v>0</v>
      </c>
    </row>
    <row r="87" spans="1:39" hidden="1" x14ac:dyDescent="0.2">
      <c r="A87" t="s">
        <v>227</v>
      </c>
      <c r="B87" t="s">
        <v>228</v>
      </c>
      <c r="C87" t="s">
        <v>229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7.3</v>
      </c>
      <c r="AE87">
        <v>381</v>
      </c>
      <c r="AF87">
        <v>22.7659574468085</v>
      </c>
      <c r="AG87">
        <v>15.30320588676528</v>
      </c>
      <c r="AH87">
        <v>34.462207503529442</v>
      </c>
      <c r="AI87">
        <f>14.616594214049*1</f>
        <v>14.616594214049</v>
      </c>
      <c r="AJ87">
        <f>2.74802230131896*1</f>
        <v>2.7480223013189602</v>
      </c>
      <c r="AK87">
        <v>1</v>
      </c>
      <c r="AL87">
        <v>0</v>
      </c>
      <c r="AM87">
        <v>0</v>
      </c>
    </row>
    <row r="88" spans="1:39" hidden="1" x14ac:dyDescent="0.2">
      <c r="A88" t="s">
        <v>230</v>
      </c>
      <c r="B88" t="s">
        <v>231</v>
      </c>
      <c r="C88" t="s">
        <v>231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5.2</v>
      </c>
      <c r="AE88">
        <v>383</v>
      </c>
      <c r="AF88">
        <v>10.999032011828779</v>
      </c>
      <c r="AG88">
        <v>8.0031516112667322</v>
      </c>
      <c r="AH88">
        <v>30.192916666666669</v>
      </c>
      <c r="AI88">
        <f>14.4644552398549*1</f>
        <v>14.4644552398549</v>
      </c>
      <c r="AJ88">
        <f>2.73056418185652*1</f>
        <v>2.7305641818565198</v>
      </c>
      <c r="AK88">
        <v>1</v>
      </c>
      <c r="AL88">
        <v>0</v>
      </c>
      <c r="AM88">
        <v>0</v>
      </c>
    </row>
    <row r="89" spans="1:39" hidden="1" x14ac:dyDescent="0.2">
      <c r="A89" t="s">
        <v>232</v>
      </c>
      <c r="B89" t="s">
        <v>233</v>
      </c>
      <c r="C89" t="s">
        <v>233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5.3</v>
      </c>
      <c r="AE89">
        <v>388</v>
      </c>
      <c r="AF89">
        <v>11.17977528089887</v>
      </c>
      <c r="AG89">
        <v>8.1990700303681869</v>
      </c>
      <c r="AH89">
        <v>29.425000000000001</v>
      </c>
      <c r="AI89">
        <f>12.8061461240892*1</f>
        <v>12.806146124089199</v>
      </c>
      <c r="AJ89">
        <f>2.52811823591085*1</f>
        <v>2.5281182359108501</v>
      </c>
      <c r="AK89">
        <v>1</v>
      </c>
      <c r="AL89">
        <v>0</v>
      </c>
      <c r="AM89">
        <v>0</v>
      </c>
    </row>
    <row r="90" spans="1:39" hidden="1" x14ac:dyDescent="0.2">
      <c r="A90" t="s">
        <v>234</v>
      </c>
      <c r="B90" t="s">
        <v>235</v>
      </c>
      <c r="C90" t="s">
        <v>235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5.3</v>
      </c>
      <c r="AE90">
        <v>390</v>
      </c>
      <c r="AF90">
        <v>15.258620689655171</v>
      </c>
      <c r="AG90">
        <v>13.96225719879825</v>
      </c>
      <c r="AH90">
        <v>10.5212613729338</v>
      </c>
      <c r="AI90">
        <f>21.9640683540403*1</f>
        <v>21.9640683540403</v>
      </c>
      <c r="AJ90">
        <f>4.09209987234087*1</f>
        <v>4.0920998723408699</v>
      </c>
      <c r="AK90">
        <v>1</v>
      </c>
      <c r="AL90">
        <v>0</v>
      </c>
      <c r="AM90">
        <v>0</v>
      </c>
    </row>
    <row r="91" spans="1:39" x14ac:dyDescent="0.2">
      <c r="A91" t="s">
        <v>151</v>
      </c>
      <c r="B91" t="s">
        <v>152</v>
      </c>
      <c r="C91" t="s">
        <v>152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15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5.9</v>
      </c>
      <c r="AE91">
        <v>167</v>
      </c>
      <c r="AF91">
        <v>16.951799450118749</v>
      </c>
      <c r="AG91">
        <v>15.369966724560239</v>
      </c>
      <c r="AH91">
        <v>36.811950271950273</v>
      </c>
      <c r="AI91">
        <f>29.5418913708034*1</f>
        <v>29.541891370803398</v>
      </c>
      <c r="AJ91">
        <f>6.19261854697021*1</f>
        <v>6.19261854697021</v>
      </c>
      <c r="AK91">
        <v>1</v>
      </c>
      <c r="AL91">
        <v>0</v>
      </c>
      <c r="AM91">
        <v>1</v>
      </c>
    </row>
    <row r="92" spans="1:39" hidden="1" x14ac:dyDescent="0.2">
      <c r="A92" t="s">
        <v>239</v>
      </c>
      <c r="B92" t="s">
        <v>240</v>
      </c>
      <c r="C92" t="s">
        <v>241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12.6</v>
      </c>
      <c r="AE92">
        <v>392</v>
      </c>
      <c r="AF92">
        <v>34.669811320754739</v>
      </c>
      <c r="AG92">
        <v>36.197483791287347</v>
      </c>
      <c r="AH92">
        <v>55.797357280970289</v>
      </c>
      <c r="AI92">
        <f>37.7969742379032*1</f>
        <v>37.7969742379032</v>
      </c>
      <c r="AJ92">
        <f>7.2441207843366*1</f>
        <v>7.2441207843365998</v>
      </c>
      <c r="AK92">
        <v>1</v>
      </c>
      <c r="AL92">
        <v>0</v>
      </c>
      <c r="AM92">
        <v>0</v>
      </c>
    </row>
    <row r="93" spans="1:39" x14ac:dyDescent="0.2">
      <c r="A93" t="s">
        <v>170</v>
      </c>
      <c r="B93" t="s">
        <v>314</v>
      </c>
      <c r="C93" t="s">
        <v>314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26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6.4</v>
      </c>
      <c r="AE93">
        <v>523</v>
      </c>
      <c r="AF93">
        <v>20.80565210474365</v>
      </c>
      <c r="AG93">
        <v>17.460873497620291</v>
      </c>
      <c r="AH93">
        <v>34.762928472131811</v>
      </c>
      <c r="AI93">
        <f>20.337654322428*0.75</f>
        <v>15.253240741821001</v>
      </c>
      <c r="AJ93">
        <f>5.812646262331*0.75</f>
        <v>4.3594846967482495</v>
      </c>
      <c r="AK93">
        <v>0.75</v>
      </c>
      <c r="AL93">
        <v>1</v>
      </c>
      <c r="AM93">
        <v>1</v>
      </c>
    </row>
    <row r="94" spans="1:39" hidden="1" x14ac:dyDescent="0.2">
      <c r="A94" t="s">
        <v>244</v>
      </c>
      <c r="B94" t="s">
        <v>245</v>
      </c>
      <c r="C94" t="s">
        <v>244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6.1</v>
      </c>
      <c r="AE94">
        <v>402</v>
      </c>
      <c r="AF94">
        <v>23.01630434782609</v>
      </c>
      <c r="AG94">
        <v>24.92880016155857</v>
      </c>
      <c r="AH94">
        <v>25.31364353471875</v>
      </c>
      <c r="AI94">
        <f>23.6318807226409*1</f>
        <v>23.631880722640901</v>
      </c>
      <c r="AJ94">
        <f>4.30773260935064*1</f>
        <v>4.3077326093506398</v>
      </c>
      <c r="AK94">
        <v>1</v>
      </c>
      <c r="AL94">
        <v>0</v>
      </c>
      <c r="AM94">
        <v>0</v>
      </c>
    </row>
    <row r="95" spans="1:39" hidden="1" x14ac:dyDescent="0.2">
      <c r="A95" t="s">
        <v>246</v>
      </c>
      <c r="B95" t="s">
        <v>247</v>
      </c>
      <c r="C95" t="s">
        <v>247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406</v>
      </c>
      <c r="AF95">
        <v>16.451612903225801</v>
      </c>
      <c r="AG95">
        <v>16.093369370464981</v>
      </c>
      <c r="AH95">
        <v>14.915242019189391</v>
      </c>
      <c r="AI95">
        <f>8.57838593537002*1</f>
        <v>8.5783859353700205</v>
      </c>
      <c r="AJ95">
        <f>1.51865506370556*1</f>
        <v>1.51865506370556</v>
      </c>
      <c r="AK95">
        <v>1</v>
      </c>
      <c r="AL95">
        <v>0</v>
      </c>
      <c r="AM95">
        <v>0</v>
      </c>
    </row>
    <row r="96" spans="1:39" hidden="1" x14ac:dyDescent="0.2">
      <c r="A96" t="s">
        <v>114</v>
      </c>
      <c r="B96" t="s">
        <v>248</v>
      </c>
      <c r="C96" t="s">
        <v>248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5.3</v>
      </c>
      <c r="AE96">
        <v>407</v>
      </c>
      <c r="AF96">
        <v>16.27586206896553</v>
      </c>
      <c r="AG96">
        <v>15.052563063279729</v>
      </c>
      <c r="AH96">
        <v>7.5009815017920793</v>
      </c>
      <c r="AI96">
        <f>4.12021534482372*1</f>
        <v>4.1202153448237198</v>
      </c>
      <c r="AJ96">
        <f>0.795115762401045*1</f>
        <v>0.79511576240104498</v>
      </c>
      <c r="AK96">
        <v>1</v>
      </c>
      <c r="AL96">
        <v>0</v>
      </c>
      <c r="AM96">
        <v>0</v>
      </c>
    </row>
    <row r="97" spans="1:39" hidden="1" x14ac:dyDescent="0.2">
      <c r="A97" t="s">
        <v>249</v>
      </c>
      <c r="B97" t="s">
        <v>250</v>
      </c>
      <c r="C97" t="s">
        <v>249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6.5</v>
      </c>
      <c r="AE97">
        <v>408</v>
      </c>
      <c r="AF97">
        <v>18.380281690140851</v>
      </c>
      <c r="AG97">
        <v>20.8160639718628</v>
      </c>
      <c r="AH97">
        <v>9.6114880952380961</v>
      </c>
      <c r="AI97">
        <f>10.7369678394361*1</f>
        <v>10.736967839436099</v>
      </c>
      <c r="AJ97">
        <f>2.04205295529417*1</f>
        <v>2.04205295529417</v>
      </c>
      <c r="AK97">
        <v>1</v>
      </c>
      <c r="AL97">
        <v>0</v>
      </c>
      <c r="AM97">
        <v>0</v>
      </c>
    </row>
    <row r="98" spans="1:39" hidden="1" x14ac:dyDescent="0.2">
      <c r="A98" t="s">
        <v>251</v>
      </c>
      <c r="B98" t="s">
        <v>252</v>
      </c>
      <c r="C98" t="s">
        <v>252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6.3</v>
      </c>
      <c r="AE98">
        <v>412</v>
      </c>
      <c r="AF98">
        <v>17.058823529411761</v>
      </c>
      <c r="AG98">
        <v>24.47710232194672</v>
      </c>
      <c r="AH98">
        <v>16.2</v>
      </c>
      <c r="AI98">
        <f>20.1732881833763*1</f>
        <v>20.1732881833763</v>
      </c>
      <c r="AJ98">
        <f>3.79888720967508*1</f>
        <v>3.7988872096750801</v>
      </c>
      <c r="AK98">
        <v>1</v>
      </c>
      <c r="AL98">
        <v>0</v>
      </c>
      <c r="AM98">
        <v>0</v>
      </c>
    </row>
    <row r="99" spans="1:39" hidden="1" x14ac:dyDescent="0.2">
      <c r="A99" t="s">
        <v>253</v>
      </c>
      <c r="B99" t="s">
        <v>254</v>
      </c>
      <c r="C99" t="s">
        <v>255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5.5</v>
      </c>
      <c r="AE99">
        <v>413</v>
      </c>
      <c r="AF99">
        <v>19.357142857142851</v>
      </c>
      <c r="AG99">
        <v>21.127321385092131</v>
      </c>
      <c r="AH99">
        <v>9.7818947526615148</v>
      </c>
      <c r="AI99">
        <f>12.9091613270254*1</f>
        <v>12.9091613270254</v>
      </c>
      <c r="AJ99">
        <f>2.46945570208416*1</f>
        <v>2.4694557020841601</v>
      </c>
      <c r="AK99">
        <v>1</v>
      </c>
      <c r="AL99">
        <v>0</v>
      </c>
      <c r="AM99">
        <v>0</v>
      </c>
    </row>
    <row r="100" spans="1:39" hidden="1" x14ac:dyDescent="0.2">
      <c r="A100" t="s">
        <v>256</v>
      </c>
      <c r="B100" t="s">
        <v>257</v>
      </c>
      <c r="C100" t="s">
        <v>257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9.3000000000000007</v>
      </c>
      <c r="AE100">
        <v>414</v>
      </c>
      <c r="AF100">
        <v>29.448985074498811</v>
      </c>
      <c r="AG100">
        <v>22.783785466988078</v>
      </c>
      <c r="AH100">
        <v>22.9022146402095</v>
      </c>
      <c r="AI100">
        <f>5.72125684552859*1</f>
        <v>5.7212568455285897</v>
      </c>
      <c r="AJ100">
        <f>1.02845124594674*1</f>
        <v>1.0284512459467401</v>
      </c>
      <c r="AK100">
        <v>1</v>
      </c>
      <c r="AL100">
        <v>0</v>
      </c>
      <c r="AM100">
        <v>0</v>
      </c>
    </row>
    <row r="101" spans="1:39" hidden="1" x14ac:dyDescent="0.2">
      <c r="A101" t="s">
        <v>185</v>
      </c>
      <c r="B101" t="s">
        <v>258</v>
      </c>
      <c r="C101" t="s">
        <v>258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6.4</v>
      </c>
      <c r="AE101">
        <v>415</v>
      </c>
      <c r="AF101">
        <v>18.878010823123191</v>
      </c>
      <c r="AG101">
        <v>17.785103259154919</v>
      </c>
      <c r="AH101">
        <v>12.198015448495971</v>
      </c>
      <c r="AI101">
        <f>8.43943729150885*1</f>
        <v>8.4394372915088507</v>
      </c>
      <c r="AJ101">
        <f>1.79706699380746*1</f>
        <v>1.7970669938074599</v>
      </c>
      <c r="AK101">
        <v>1</v>
      </c>
      <c r="AL101">
        <v>0</v>
      </c>
      <c r="AM101">
        <v>0</v>
      </c>
    </row>
    <row r="102" spans="1:39" hidden="1" x14ac:dyDescent="0.2">
      <c r="A102" t="s">
        <v>259</v>
      </c>
      <c r="B102" t="s">
        <v>260</v>
      </c>
      <c r="C102" t="s">
        <v>260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6.2</v>
      </c>
      <c r="AE102">
        <v>416</v>
      </c>
      <c r="AF102">
        <v>20</v>
      </c>
      <c r="AG102">
        <v>24.379565455114019</v>
      </c>
      <c r="AH102">
        <v>38.647058823529413</v>
      </c>
      <c r="AI102">
        <f>16.2150048786902*1</f>
        <v>16.215004878690198</v>
      </c>
      <c r="AJ102">
        <f>3.28142909594612*1</f>
        <v>3.2814290959461201</v>
      </c>
      <c r="AK102">
        <v>1</v>
      </c>
      <c r="AL102">
        <v>0</v>
      </c>
      <c r="AM102">
        <v>0</v>
      </c>
    </row>
    <row r="103" spans="1:39" hidden="1" x14ac:dyDescent="0.2">
      <c r="A103" t="s">
        <v>261</v>
      </c>
      <c r="B103" t="s">
        <v>262</v>
      </c>
      <c r="C103" t="s">
        <v>262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15.4</v>
      </c>
      <c r="AE103">
        <v>417</v>
      </c>
      <c r="AF103">
        <v>39.492753623188413</v>
      </c>
      <c r="AG103">
        <v>34.798045225436702</v>
      </c>
      <c r="AH103">
        <v>24.065799794075659</v>
      </c>
      <c r="AI103">
        <f>19.633943271963*1</f>
        <v>19.633943271962998</v>
      </c>
      <c r="AJ103">
        <f>3.29231903989964*1</f>
        <v>3.29231903989964</v>
      </c>
      <c r="AK103">
        <v>1</v>
      </c>
      <c r="AL103">
        <v>0</v>
      </c>
      <c r="AM103">
        <v>0</v>
      </c>
    </row>
    <row r="104" spans="1:39" hidden="1" x14ac:dyDescent="0.2">
      <c r="A104" t="s">
        <v>263</v>
      </c>
      <c r="B104" t="s">
        <v>264</v>
      </c>
      <c r="C104" t="s">
        <v>265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</v>
      </c>
      <c r="AE104">
        <v>418</v>
      </c>
      <c r="AF104">
        <v>18.571428571428569</v>
      </c>
      <c r="AG104">
        <v>23.522689901275982</v>
      </c>
      <c r="AH104">
        <v>19.87390445894604</v>
      </c>
      <c r="AI104">
        <f>13.1062083319851*1</f>
        <v>13.106208331985099</v>
      </c>
      <c r="AJ104">
        <f>2.39481031918084*1</f>
        <v>2.3948103191808401</v>
      </c>
      <c r="AK104">
        <v>1</v>
      </c>
      <c r="AL104">
        <v>0</v>
      </c>
      <c r="AM104">
        <v>0</v>
      </c>
    </row>
    <row r="105" spans="1:39" x14ac:dyDescent="0.2">
      <c r="A105" t="s">
        <v>212</v>
      </c>
      <c r="B105" t="s">
        <v>213</v>
      </c>
      <c r="C105" t="s">
        <v>212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19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5.7</v>
      </c>
      <c r="AE105">
        <v>296</v>
      </c>
      <c r="AF105">
        <v>19.245164965183442</v>
      </c>
      <c r="AG105">
        <v>18.354133732891171</v>
      </c>
      <c r="AH105">
        <v>15.965701442977741</v>
      </c>
      <c r="AI105">
        <f>17.4666432422062*1</f>
        <v>17.466643242206199</v>
      </c>
      <c r="AJ105">
        <f>3.14305861655208*1</f>
        <v>3.14305861655208</v>
      </c>
      <c r="AK105">
        <v>1</v>
      </c>
      <c r="AL105">
        <v>1</v>
      </c>
      <c r="AM105">
        <v>1</v>
      </c>
    </row>
    <row r="106" spans="1:39" hidden="1" x14ac:dyDescent="0.2">
      <c r="A106" t="s">
        <v>268</v>
      </c>
      <c r="B106" t="s">
        <v>269</v>
      </c>
      <c r="C106" t="s">
        <v>268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426</v>
      </c>
      <c r="AF106">
        <v>14.50819672131148</v>
      </c>
      <c r="AG106">
        <v>18.881165754762879</v>
      </c>
      <c r="AH106">
        <v>18.085714285714289</v>
      </c>
      <c r="AI106">
        <f>7.07042359121971*1</f>
        <v>7.0704235912197104</v>
      </c>
      <c r="AJ106">
        <f>1.32018371509792*1</f>
        <v>1.3201837150979201</v>
      </c>
      <c r="AK106">
        <v>1</v>
      </c>
      <c r="AL106">
        <v>0</v>
      </c>
      <c r="AM106">
        <v>0</v>
      </c>
    </row>
    <row r="107" spans="1:39" hidden="1" x14ac:dyDescent="0.2">
      <c r="A107" t="s">
        <v>270</v>
      </c>
      <c r="B107" t="s">
        <v>271</v>
      </c>
      <c r="C107" t="s">
        <v>272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8.1999999999999993</v>
      </c>
      <c r="AE107">
        <v>435</v>
      </c>
      <c r="AF107">
        <v>21.710526315789469</v>
      </c>
      <c r="AG107">
        <v>18.849057020248399</v>
      </c>
      <c r="AH107">
        <v>11.1875</v>
      </c>
      <c r="AI107">
        <f>4.53801557218472*1</f>
        <v>4.5380155721847197</v>
      </c>
      <c r="AJ107">
        <f>0.857362204619194*1</f>
        <v>0.85736220461919399</v>
      </c>
      <c r="AK107">
        <v>1</v>
      </c>
      <c r="AL107">
        <v>0</v>
      </c>
      <c r="AM107">
        <v>0</v>
      </c>
    </row>
    <row r="108" spans="1:39" hidden="1" x14ac:dyDescent="0.2">
      <c r="A108" t="s">
        <v>273</v>
      </c>
      <c r="B108" t="s">
        <v>274</v>
      </c>
      <c r="C108" t="s">
        <v>275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4.8</v>
      </c>
      <c r="AE108">
        <v>437</v>
      </c>
      <c r="AF108">
        <v>12.80701754385966</v>
      </c>
      <c r="AG108">
        <v>14.07603573514821</v>
      </c>
      <c r="AH108">
        <v>13.08296538980647</v>
      </c>
      <c r="AI108">
        <f>11.5328454179143*1</f>
        <v>11.532845417914301</v>
      </c>
      <c r="AJ108">
        <f>2.40998747768829*1</f>
        <v>2.4099874776882899</v>
      </c>
      <c r="AK108">
        <v>1</v>
      </c>
      <c r="AL108">
        <v>0</v>
      </c>
      <c r="AM108">
        <v>0</v>
      </c>
    </row>
    <row r="109" spans="1:39" x14ac:dyDescent="0.2">
      <c r="A109" t="s">
        <v>227</v>
      </c>
      <c r="B109" t="s">
        <v>276</v>
      </c>
      <c r="C109" t="s">
        <v>277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5.0999999999999996</v>
      </c>
      <c r="AE109">
        <v>438</v>
      </c>
      <c r="AF109">
        <v>17.5</v>
      </c>
      <c r="AG109">
        <v>17.515328705185681</v>
      </c>
      <c r="AH109">
        <v>12.90382795510782</v>
      </c>
      <c r="AI109">
        <f>14.5615728446959*1</f>
        <v>14.561572844695901</v>
      </c>
      <c r="AJ109">
        <f>2.66982858848109*1</f>
        <v>2.6698285884810899</v>
      </c>
      <c r="AK109">
        <v>1</v>
      </c>
      <c r="AL109">
        <v>1</v>
      </c>
      <c r="AM109">
        <v>1</v>
      </c>
    </row>
    <row r="110" spans="1:39" hidden="1" x14ac:dyDescent="0.2">
      <c r="A110" t="s">
        <v>128</v>
      </c>
      <c r="B110" t="s">
        <v>278</v>
      </c>
      <c r="C110" t="s">
        <v>278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439</v>
      </c>
      <c r="AF110">
        <v>11.09396519395942</v>
      </c>
      <c r="AG110">
        <v>18.486055247473381</v>
      </c>
      <c r="AH110">
        <v>10.065339515759129</v>
      </c>
      <c r="AI110">
        <f>7.87407511271963*1</f>
        <v>7.8740751127196296</v>
      </c>
      <c r="AJ110">
        <f>1.80879016125743*1</f>
        <v>1.80879016125743</v>
      </c>
      <c r="AK110">
        <v>1</v>
      </c>
      <c r="AL110">
        <v>0</v>
      </c>
      <c r="AM110">
        <v>0</v>
      </c>
    </row>
    <row r="111" spans="1:39" hidden="1" x14ac:dyDescent="0.2">
      <c r="A111" t="s">
        <v>279</v>
      </c>
      <c r="B111" t="s">
        <v>280</v>
      </c>
      <c r="C111" t="s">
        <v>280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4.4000000000000004</v>
      </c>
      <c r="AE111">
        <v>440</v>
      </c>
      <c r="AF111">
        <v>14.687499999999989</v>
      </c>
      <c r="AG111">
        <v>14.099860096095</v>
      </c>
      <c r="AH111">
        <v>20.11095326729524</v>
      </c>
      <c r="AI111">
        <f>10.9168858935243*1</f>
        <v>10.9168858935243</v>
      </c>
      <c r="AJ111">
        <f>2.24253415589778*1</f>
        <v>2.24253415589778</v>
      </c>
      <c r="AK111">
        <v>1</v>
      </c>
      <c r="AL111">
        <v>0</v>
      </c>
      <c r="AM111">
        <v>0</v>
      </c>
    </row>
    <row r="112" spans="1:39" hidden="1" x14ac:dyDescent="0.2">
      <c r="A112" t="s">
        <v>281</v>
      </c>
      <c r="B112" t="s">
        <v>282</v>
      </c>
      <c r="C112" t="s">
        <v>282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6.2</v>
      </c>
      <c r="AE112">
        <v>441</v>
      </c>
      <c r="AF112">
        <v>19.679218489345988</v>
      </c>
      <c r="AG112">
        <v>17.46929829088101</v>
      </c>
      <c r="AH112">
        <v>42.097067124332568</v>
      </c>
      <c r="AI112">
        <f>19.1609688581163*1</f>
        <v>19.160968858116298</v>
      </c>
      <c r="AJ112">
        <f>3.45366436336731*1</f>
        <v>3.4536643633673099</v>
      </c>
      <c r="AK112">
        <v>1</v>
      </c>
      <c r="AL112">
        <v>0</v>
      </c>
      <c r="AM112">
        <v>0</v>
      </c>
    </row>
    <row r="113" spans="1:39" hidden="1" x14ac:dyDescent="0.2">
      <c r="A113" t="s">
        <v>283</v>
      </c>
      <c r="B113" t="s">
        <v>284</v>
      </c>
      <c r="C113" t="s">
        <v>284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6.9</v>
      </c>
      <c r="AE113">
        <v>444</v>
      </c>
      <c r="AF113">
        <v>16.756828927183669</v>
      </c>
      <c r="AG113">
        <v>26.039642683435709</v>
      </c>
      <c r="AH113">
        <v>13.59998015873016</v>
      </c>
      <c r="AI113">
        <f>10.1258373899217*1</f>
        <v>10.125837389921699</v>
      </c>
      <c r="AJ113">
        <f>1.75783011655344*1</f>
        <v>1.75783011655344</v>
      </c>
      <c r="AK113">
        <v>1</v>
      </c>
      <c r="AL113">
        <v>0</v>
      </c>
      <c r="AM113">
        <v>0</v>
      </c>
    </row>
    <row r="114" spans="1:39" x14ac:dyDescent="0.2">
      <c r="A114" t="s">
        <v>45</v>
      </c>
      <c r="B114" t="s">
        <v>46</v>
      </c>
      <c r="C114" t="s">
        <v>45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11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6.3</v>
      </c>
      <c r="AE114">
        <v>2</v>
      </c>
      <c r="AF114">
        <v>19.837652743768832</v>
      </c>
      <c r="AG114">
        <v>19.530270759751449</v>
      </c>
      <c r="AH114">
        <v>6.7739405635044898</v>
      </c>
      <c r="AI114">
        <f>11.071382180149*0.75</f>
        <v>8.3035366351117492</v>
      </c>
      <c r="AJ114">
        <f>3.13726578669754*0.75</f>
        <v>2.3529493400231551</v>
      </c>
      <c r="AK114">
        <v>0.75</v>
      </c>
      <c r="AL114">
        <v>1</v>
      </c>
      <c r="AM114">
        <v>1</v>
      </c>
    </row>
    <row r="115" spans="1:39" hidden="1" x14ac:dyDescent="0.2">
      <c r="A115" t="s">
        <v>110</v>
      </c>
      <c r="B115" t="s">
        <v>287</v>
      </c>
      <c r="C115" t="s">
        <v>287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6.9</v>
      </c>
      <c r="AE115">
        <v>454</v>
      </c>
      <c r="AF115">
        <v>21.806282722513082</v>
      </c>
      <c r="AG115">
        <v>23.37814191631524</v>
      </c>
      <c r="AH115">
        <v>14.59813748447117</v>
      </c>
      <c r="AI115">
        <f>14.0045991887544*1</f>
        <v>14.004599188754399</v>
      </c>
      <c r="AJ115">
        <f>2.94420010057372*1</f>
        <v>2.9442001005737199</v>
      </c>
      <c r="AK115">
        <v>1</v>
      </c>
      <c r="AL115">
        <v>0</v>
      </c>
      <c r="AM115">
        <v>0</v>
      </c>
    </row>
    <row r="116" spans="1:39" x14ac:dyDescent="0.2">
      <c r="A116" t="s">
        <v>60</v>
      </c>
      <c r="B116" t="s">
        <v>61</v>
      </c>
      <c r="C116" t="s">
        <v>61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11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</v>
      </c>
      <c r="AE116">
        <v>14</v>
      </c>
      <c r="AF116">
        <v>22.04241464903652</v>
      </c>
      <c r="AG116">
        <v>22.1217852966316</v>
      </c>
      <c r="AH116">
        <v>13.90218655187884</v>
      </c>
      <c r="AI116">
        <f>8.28036453740284*1</f>
        <v>8.2803645374028392</v>
      </c>
      <c r="AJ116">
        <f>2.00987546806855*1</f>
        <v>2.0098754680685502</v>
      </c>
      <c r="AK116">
        <v>1</v>
      </c>
      <c r="AL116">
        <v>1</v>
      </c>
      <c r="AM116">
        <v>1</v>
      </c>
    </row>
    <row r="117" spans="1:39" hidden="1" x14ac:dyDescent="0.2">
      <c r="A117" t="s">
        <v>270</v>
      </c>
      <c r="B117" t="s">
        <v>289</v>
      </c>
      <c r="C117" t="s">
        <v>290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6.2</v>
      </c>
      <c r="AE117">
        <v>469</v>
      </c>
      <c r="AF117">
        <v>18.426966292134829</v>
      </c>
      <c r="AG117">
        <v>15.673933185337789</v>
      </c>
      <c r="AH117">
        <v>17.242823104876329</v>
      </c>
      <c r="AI117">
        <f>6.8604389171173*1</f>
        <v>6.8604389171172997</v>
      </c>
      <c r="AJ117">
        <f>1.43826523328867*1</f>
        <v>1.4382652332886701</v>
      </c>
      <c r="AK117">
        <v>1</v>
      </c>
      <c r="AL117">
        <v>0</v>
      </c>
      <c r="AM117">
        <v>0</v>
      </c>
    </row>
    <row r="118" spans="1:39" hidden="1" x14ac:dyDescent="0.2">
      <c r="A118" t="s">
        <v>291</v>
      </c>
      <c r="B118" t="s">
        <v>292</v>
      </c>
      <c r="C118" t="s">
        <v>292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4.4000000000000004</v>
      </c>
      <c r="AE118">
        <v>470</v>
      </c>
      <c r="AF118">
        <v>14.04730357404517</v>
      </c>
      <c r="AG118">
        <v>15.172862669022379</v>
      </c>
      <c r="AH118">
        <v>16.331188840054569</v>
      </c>
      <c r="AI118">
        <f>11.3730570934088*1</f>
        <v>11.3730570934088</v>
      </c>
      <c r="AJ118">
        <f>2.39414676158622*1</f>
        <v>2.39414676158622</v>
      </c>
      <c r="AK118">
        <v>1</v>
      </c>
      <c r="AL118">
        <v>0</v>
      </c>
      <c r="AM118">
        <v>0</v>
      </c>
    </row>
    <row r="119" spans="1:39" hidden="1" x14ac:dyDescent="0.2">
      <c r="A119" t="s">
        <v>293</v>
      </c>
      <c r="B119" t="s">
        <v>294</v>
      </c>
      <c r="C119" t="s">
        <v>294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7.2</v>
      </c>
      <c r="AE119">
        <v>472</v>
      </c>
      <c r="AF119">
        <v>-1.0793013627870749</v>
      </c>
      <c r="AG119">
        <v>14.2617021014276</v>
      </c>
      <c r="AH119">
        <v>12.04139712151184</v>
      </c>
      <c r="AI119">
        <f>1.50039118916733*1</f>
        <v>1.5003911891673301</v>
      </c>
      <c r="AJ119">
        <f>0.0743907782896061*1</f>
        <v>7.4390778289606094E-2</v>
      </c>
      <c r="AK119">
        <v>1</v>
      </c>
      <c r="AL119">
        <v>0</v>
      </c>
      <c r="AM119">
        <v>0</v>
      </c>
    </row>
    <row r="120" spans="1:39" hidden="1" x14ac:dyDescent="0.2">
      <c r="A120" t="s">
        <v>100</v>
      </c>
      <c r="B120" t="s">
        <v>295</v>
      </c>
      <c r="C120" t="s">
        <v>295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4.3</v>
      </c>
      <c r="AE120">
        <v>473</v>
      </c>
      <c r="AF120">
        <v>11.36363636363636</v>
      </c>
      <c r="AG120">
        <v>13.8520581490599</v>
      </c>
      <c r="AH120">
        <v>22.022222222222219</v>
      </c>
      <c r="AI120">
        <f>6.25360682353025*1</f>
        <v>6.2536068235302498</v>
      </c>
      <c r="AJ120">
        <f>1.23841403064155*1</f>
        <v>1.2384140306415501</v>
      </c>
      <c r="AK120">
        <v>1</v>
      </c>
      <c r="AL120">
        <v>0</v>
      </c>
      <c r="AM120">
        <v>0</v>
      </c>
    </row>
    <row r="121" spans="1:39" hidden="1" x14ac:dyDescent="0.2">
      <c r="A121" t="s">
        <v>296</v>
      </c>
      <c r="B121" t="s">
        <v>297</v>
      </c>
      <c r="C121" t="s">
        <v>297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8.3000000000000007</v>
      </c>
      <c r="AE121">
        <v>475</v>
      </c>
      <c r="AF121">
        <v>25.892857142857149</v>
      </c>
      <c r="AG121">
        <v>24.838216631179641</v>
      </c>
      <c r="AH121">
        <v>29.161565946720021</v>
      </c>
      <c r="AI121">
        <f>13.1118843352582*1</f>
        <v>13.1118843352582</v>
      </c>
      <c r="AJ121">
        <f>2.57143451813337*1</f>
        <v>2.57143451813337</v>
      </c>
      <c r="AK121">
        <v>1</v>
      </c>
      <c r="AL121">
        <v>0</v>
      </c>
      <c r="AM121">
        <v>0</v>
      </c>
    </row>
    <row r="122" spans="1:39" hidden="1" x14ac:dyDescent="0.2">
      <c r="A122" t="s">
        <v>298</v>
      </c>
      <c r="B122" t="s">
        <v>299</v>
      </c>
      <c r="C122" t="s">
        <v>300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5.0999999999999996</v>
      </c>
      <c r="AE122">
        <v>476</v>
      </c>
      <c r="AF122">
        <v>12.17054263565892</v>
      </c>
      <c r="AG122">
        <v>10.055107184437791</v>
      </c>
      <c r="AH122">
        <v>8.7962540975294541</v>
      </c>
      <c r="AI122">
        <f>3.9422268108923*1</f>
        <v>3.9422268108923002</v>
      </c>
      <c r="AJ122">
        <f>0.821698397163929*1</f>
        <v>0.82169839716392901</v>
      </c>
      <c r="AK122">
        <v>1</v>
      </c>
      <c r="AL122">
        <v>0</v>
      </c>
      <c r="AM122">
        <v>0</v>
      </c>
    </row>
    <row r="123" spans="1:39" hidden="1" x14ac:dyDescent="0.2">
      <c r="A123" t="s">
        <v>301</v>
      </c>
      <c r="B123" t="s">
        <v>302</v>
      </c>
      <c r="C123" t="s">
        <v>303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477</v>
      </c>
      <c r="AF123">
        <v>12.79503105590061</v>
      </c>
      <c r="AG123">
        <v>13.281066860205859</v>
      </c>
      <c r="AH123">
        <v>9.6474082953941682</v>
      </c>
      <c r="AI123">
        <f>12.5415402545638*1</f>
        <v>12.541540254563801</v>
      </c>
      <c r="AJ123">
        <f>2.53448877911753*1</f>
        <v>2.5344887791175301</v>
      </c>
      <c r="AK123">
        <v>1</v>
      </c>
      <c r="AL123">
        <v>0</v>
      </c>
      <c r="AM123">
        <v>0</v>
      </c>
    </row>
    <row r="124" spans="1:39" hidden="1" x14ac:dyDescent="0.2">
      <c r="A124" t="s">
        <v>304</v>
      </c>
      <c r="B124" t="s">
        <v>305</v>
      </c>
      <c r="C124" t="s">
        <v>305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5.6</v>
      </c>
      <c r="AE124">
        <v>492</v>
      </c>
      <c r="AF124">
        <v>24.35953531048257</v>
      </c>
      <c r="AG124">
        <v>34.313699931428758</v>
      </c>
      <c r="AH124">
        <v>18.907832075549329</v>
      </c>
      <c r="AI124">
        <f>9.45543377410023*1</f>
        <v>9.4554337741002303</v>
      </c>
      <c r="AJ124">
        <f>2.21495609295038*1</f>
        <v>2.2149560929503802</v>
      </c>
      <c r="AK124">
        <v>1</v>
      </c>
      <c r="AL124">
        <v>0</v>
      </c>
      <c r="AM124">
        <v>0</v>
      </c>
    </row>
    <row r="125" spans="1:39" hidden="1" x14ac:dyDescent="0.2">
      <c r="A125" t="s">
        <v>306</v>
      </c>
      <c r="B125" t="s">
        <v>307</v>
      </c>
      <c r="C125" t="s">
        <v>306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4.7</v>
      </c>
      <c r="AE125">
        <v>506</v>
      </c>
      <c r="AF125">
        <v>11.902028364055409</v>
      </c>
      <c r="AG125">
        <v>19.162385228199049</v>
      </c>
      <c r="AH125">
        <v>10.62222222222222</v>
      </c>
      <c r="AI125">
        <f>16.2789046578823*1</f>
        <v>16.2789046578823</v>
      </c>
      <c r="AJ125">
        <f>2.00010176407154*1</f>
        <v>2.0001017640715402</v>
      </c>
      <c r="AK125">
        <v>1</v>
      </c>
      <c r="AL125">
        <v>0</v>
      </c>
      <c r="AM125">
        <v>0</v>
      </c>
    </row>
    <row r="126" spans="1:39" hidden="1" x14ac:dyDescent="0.2">
      <c r="A126" t="s">
        <v>308</v>
      </c>
      <c r="B126" t="s">
        <v>309</v>
      </c>
      <c r="C126" t="s">
        <v>309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6.3</v>
      </c>
      <c r="AE126">
        <v>510</v>
      </c>
      <c r="AF126">
        <v>18.829597600840678</v>
      </c>
      <c r="AG126">
        <v>12.66090532772378</v>
      </c>
      <c r="AH126">
        <v>7.2398002300572468</v>
      </c>
      <c r="AI126">
        <f>9.07928449473107*1</f>
        <v>9.0792844947310698</v>
      </c>
      <c r="AJ126">
        <f>1.71797644129491*1</f>
        <v>1.7179764412949099</v>
      </c>
      <c r="AK126">
        <v>1</v>
      </c>
      <c r="AL126">
        <v>0</v>
      </c>
      <c r="AM126">
        <v>0</v>
      </c>
    </row>
    <row r="127" spans="1:39" hidden="1" x14ac:dyDescent="0.2">
      <c r="A127" t="s">
        <v>310</v>
      </c>
      <c r="B127" t="s">
        <v>311</v>
      </c>
      <c r="C127" t="s">
        <v>311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5.4</v>
      </c>
      <c r="AE127">
        <v>511</v>
      </c>
      <c r="AF127">
        <v>14.682299202252249</v>
      </c>
      <c r="AG127">
        <v>16.14434702385411</v>
      </c>
      <c r="AH127">
        <v>11.361590146560109</v>
      </c>
      <c r="AI127">
        <f>3.17199063407166*1</f>
        <v>3.1719906340716602</v>
      </c>
      <c r="AJ127">
        <f>0.648978953887228*1</f>
        <v>0.64897895388722804</v>
      </c>
      <c r="AK127">
        <v>1</v>
      </c>
      <c r="AL127">
        <v>0</v>
      </c>
      <c r="AM127">
        <v>0</v>
      </c>
    </row>
    <row r="128" spans="1:39" hidden="1" x14ac:dyDescent="0.2">
      <c r="A128" t="s">
        <v>312</v>
      </c>
      <c r="B128" t="s">
        <v>313</v>
      </c>
      <c r="C128" t="s">
        <v>312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513</v>
      </c>
      <c r="AF128">
        <v>10.853658536585369</v>
      </c>
      <c r="AG128">
        <v>10.39227776191953</v>
      </c>
      <c r="AH128">
        <v>30.4</v>
      </c>
      <c r="AI128">
        <f>26.174407593144*1</f>
        <v>26.174407593144</v>
      </c>
      <c r="AJ128">
        <f>5.20091533191755*1</f>
        <v>5.2009153319175496</v>
      </c>
      <c r="AK128">
        <v>1</v>
      </c>
      <c r="AL128">
        <v>0</v>
      </c>
      <c r="AM128">
        <v>0</v>
      </c>
    </row>
    <row r="129" spans="1:39" x14ac:dyDescent="0.2">
      <c r="A129" t="s">
        <v>242</v>
      </c>
      <c r="B129" t="s">
        <v>243</v>
      </c>
      <c r="C129" t="s">
        <v>243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</v>
      </c>
      <c r="AE129">
        <v>399</v>
      </c>
      <c r="AF129">
        <v>18.197075676694471</v>
      </c>
      <c r="AG129">
        <v>26.267311668954921</v>
      </c>
      <c r="AH129">
        <v>10.08758778529006</v>
      </c>
      <c r="AI129">
        <f>7.72441447420485*1</f>
        <v>7.7244144742048499</v>
      </c>
      <c r="AJ129">
        <f>1.56862006882569*1</f>
        <v>1.5686200688256899</v>
      </c>
      <c r="AK129">
        <v>1</v>
      </c>
      <c r="AL129">
        <v>1</v>
      </c>
      <c r="AM129">
        <v>1</v>
      </c>
    </row>
    <row r="130" spans="1:39" hidden="1" x14ac:dyDescent="0.2">
      <c r="A130" t="s">
        <v>315</v>
      </c>
      <c r="B130" t="s">
        <v>316</v>
      </c>
      <c r="C130" t="s">
        <v>316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5</v>
      </c>
      <c r="AE130">
        <v>532</v>
      </c>
      <c r="AF130">
        <v>12.021276595744681</v>
      </c>
      <c r="AG130">
        <v>13.237659640276251</v>
      </c>
      <c r="AH130">
        <v>21.508434343434342</v>
      </c>
      <c r="AI130">
        <f>12.0905592248713*1</f>
        <v>12.090559224871299</v>
      </c>
      <c r="AJ130">
        <f>2.30858288478974*1</f>
        <v>2.3085828847897401</v>
      </c>
      <c r="AK130">
        <v>1</v>
      </c>
      <c r="AL130">
        <v>0</v>
      </c>
      <c r="AM130">
        <v>0</v>
      </c>
    </row>
    <row r="131" spans="1:39" hidden="1" x14ac:dyDescent="0.2">
      <c r="A131" t="s">
        <v>317</v>
      </c>
      <c r="B131" t="s">
        <v>318</v>
      </c>
      <c r="C131" t="s">
        <v>318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6.7</v>
      </c>
      <c r="AE131">
        <v>582</v>
      </c>
      <c r="AF131">
        <v>17.658227848101269</v>
      </c>
      <c r="AG131">
        <v>13.78654493945284</v>
      </c>
      <c r="AH131">
        <v>29.439426672780652</v>
      </c>
      <c r="AI131">
        <f>18.4500727476078*1</f>
        <v>18.450072747607798</v>
      </c>
      <c r="AJ131">
        <f>3.51142344098576*1</f>
        <v>3.5114234409857601</v>
      </c>
      <c r="AK131">
        <v>1</v>
      </c>
      <c r="AL131">
        <v>0</v>
      </c>
      <c r="AM131">
        <v>0</v>
      </c>
    </row>
    <row r="132" spans="1:39" hidden="1" x14ac:dyDescent="0.2">
      <c r="A132" t="s">
        <v>319</v>
      </c>
      <c r="B132" t="s">
        <v>320</v>
      </c>
      <c r="C132" t="s">
        <v>320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6.3</v>
      </c>
      <c r="AE132">
        <v>583</v>
      </c>
      <c r="AF132">
        <v>19.31034482758621</v>
      </c>
      <c r="AG132">
        <v>20.904093075456011</v>
      </c>
      <c r="AH132">
        <v>23.72395416557314</v>
      </c>
      <c r="AI132">
        <f>14.9561253241227*1</f>
        <v>14.9561253241227</v>
      </c>
      <c r="AJ132">
        <f>2.66905043536482*1</f>
        <v>2.6690504353648201</v>
      </c>
      <c r="AK132">
        <v>1</v>
      </c>
      <c r="AL132">
        <v>0</v>
      </c>
      <c r="AM132">
        <v>0</v>
      </c>
    </row>
    <row r="133" spans="1:39" hidden="1" x14ac:dyDescent="0.2">
      <c r="A133" t="s">
        <v>193</v>
      </c>
      <c r="B133" t="s">
        <v>321</v>
      </c>
      <c r="C133" t="s">
        <v>321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7.6</v>
      </c>
      <c r="AE133">
        <v>585</v>
      </c>
      <c r="AF133">
        <v>24.063331077179662</v>
      </c>
      <c r="AG133">
        <v>23.10102423625364</v>
      </c>
      <c r="AH133">
        <v>21.63822204916989</v>
      </c>
      <c r="AI133">
        <f>22.0188844875502*1</f>
        <v>22.018884487550199</v>
      </c>
      <c r="AJ133">
        <f>5.12082702009458*1</f>
        <v>5.1208270200945796</v>
      </c>
      <c r="AK133">
        <v>1</v>
      </c>
      <c r="AL133">
        <v>0</v>
      </c>
      <c r="AM133">
        <v>0</v>
      </c>
    </row>
    <row r="134" spans="1:39" x14ac:dyDescent="0.2">
      <c r="A134" t="s">
        <v>322</v>
      </c>
      <c r="B134" t="s">
        <v>323</v>
      </c>
      <c r="C134" t="s">
        <v>324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5.5</v>
      </c>
      <c r="AE134">
        <v>586</v>
      </c>
      <c r="AF134">
        <v>18.859649122807031</v>
      </c>
      <c r="AG134">
        <v>17.131276085710791</v>
      </c>
      <c r="AH134">
        <v>8.7750000000000004</v>
      </c>
      <c r="AI134">
        <f>7.29222731007337*1</f>
        <v>7.2922273100733701</v>
      </c>
      <c r="AJ134">
        <f>1.2924271559368*1</f>
        <v>1.2924271559367999</v>
      </c>
      <c r="AK134">
        <v>1</v>
      </c>
      <c r="AL134">
        <v>1</v>
      </c>
      <c r="AM134">
        <v>1</v>
      </c>
    </row>
    <row r="135" spans="1:39" hidden="1" x14ac:dyDescent="0.2">
      <c r="A135" t="s">
        <v>325</v>
      </c>
      <c r="B135" t="s">
        <v>326</v>
      </c>
      <c r="C135" t="s">
        <v>325</v>
      </c>
      <c r="D135" t="s">
        <v>6</v>
      </c>
      <c r="E135">
        <v>0</v>
      </c>
      <c r="F135">
        <v>0</v>
      </c>
      <c r="G135">
        <v>0</v>
      </c>
      <c r="H135">
        <v>1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6.8</v>
      </c>
      <c r="AE135">
        <v>588</v>
      </c>
      <c r="AF135">
        <v>19.184782608695659</v>
      </c>
      <c r="AG135">
        <v>17.065558035712801</v>
      </c>
      <c r="AH135">
        <v>8.4592077950741551</v>
      </c>
      <c r="AI135">
        <f>7.56718080470964*1</f>
        <v>7.5671808047096398</v>
      </c>
      <c r="AJ135">
        <f>1.43786790439229*1</f>
        <v>1.43786790439229</v>
      </c>
      <c r="AK135">
        <v>1</v>
      </c>
      <c r="AL135">
        <v>0</v>
      </c>
      <c r="AM135">
        <v>0</v>
      </c>
    </row>
    <row r="136" spans="1:39" hidden="1" x14ac:dyDescent="0.2">
      <c r="A136" t="s">
        <v>327</v>
      </c>
      <c r="B136" t="s">
        <v>328</v>
      </c>
      <c r="C136" t="s">
        <v>328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5.0999999999999996</v>
      </c>
      <c r="AE136">
        <v>589</v>
      </c>
      <c r="AF136">
        <v>15.000000000000011</v>
      </c>
      <c r="AG136">
        <v>16.937544516839221</v>
      </c>
      <c r="AH136">
        <v>6.0730599595160637</v>
      </c>
      <c r="AI136">
        <f>18.3083752286517*1</f>
        <v>18.308375228651698</v>
      </c>
      <c r="AJ136">
        <f>3.99768706206144*1</f>
        <v>3.99768706206144</v>
      </c>
      <c r="AK136">
        <v>1</v>
      </c>
      <c r="AL136">
        <v>0</v>
      </c>
      <c r="AM136">
        <v>0</v>
      </c>
    </row>
    <row r="137" spans="1:39" hidden="1" x14ac:dyDescent="0.2">
      <c r="A137" t="s">
        <v>329</v>
      </c>
      <c r="B137" t="s">
        <v>330</v>
      </c>
      <c r="C137" t="s">
        <v>331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4.9000000000000004</v>
      </c>
      <c r="AE137">
        <v>590</v>
      </c>
      <c r="AF137">
        <v>10.86538461538461</v>
      </c>
      <c r="AG137">
        <v>13.99878069144766</v>
      </c>
      <c r="AH137">
        <v>12.19115452448786</v>
      </c>
      <c r="AI137">
        <f>5.70405610736061*1</f>
        <v>5.7040561073606098</v>
      </c>
      <c r="AJ137">
        <f>1.0875692838997*1</f>
        <v>1.0875692838997</v>
      </c>
      <c r="AK137">
        <v>1</v>
      </c>
      <c r="AL137">
        <v>0</v>
      </c>
      <c r="AM137">
        <v>0</v>
      </c>
    </row>
    <row r="138" spans="1:39" hidden="1" x14ac:dyDescent="0.2">
      <c r="A138" t="s">
        <v>332</v>
      </c>
      <c r="B138" t="s">
        <v>333</v>
      </c>
      <c r="C138" t="s">
        <v>332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9.9</v>
      </c>
      <c r="AE138">
        <v>593</v>
      </c>
      <c r="AF138">
        <v>26.21439647811837</v>
      </c>
      <c r="AG138">
        <v>29.257666746378931</v>
      </c>
      <c r="AH138">
        <v>42.082659028017027</v>
      </c>
      <c r="AI138">
        <f>27.580516327283*1</f>
        <v>27.580516327283</v>
      </c>
      <c r="AJ138">
        <f>5.13780411176421*1</f>
        <v>5.1378041117642104</v>
      </c>
      <c r="AK138">
        <v>1</v>
      </c>
      <c r="AL138">
        <v>0</v>
      </c>
      <c r="AM138">
        <v>0</v>
      </c>
    </row>
    <row r="139" spans="1:39" hidden="1" x14ac:dyDescent="0.2">
      <c r="A139" t="s">
        <v>334</v>
      </c>
      <c r="B139" t="s">
        <v>335</v>
      </c>
      <c r="C139" t="s">
        <v>335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4.9000000000000004</v>
      </c>
      <c r="AE139">
        <v>595</v>
      </c>
      <c r="AF139">
        <v>13.378378378378381</v>
      </c>
      <c r="AG139">
        <v>10.829859819018919</v>
      </c>
      <c r="AH139">
        <v>9.5035863288569011</v>
      </c>
      <c r="AI139">
        <f>8.71047769477325*1</f>
        <v>8.7104776947732496</v>
      </c>
      <c r="AJ139">
        <f>1.56415098609231*1</f>
        <v>1.56415098609231</v>
      </c>
      <c r="AK139">
        <v>1</v>
      </c>
      <c r="AL139">
        <v>0</v>
      </c>
      <c r="AM139">
        <v>0</v>
      </c>
    </row>
    <row r="140" spans="1:39" hidden="1" x14ac:dyDescent="0.2">
      <c r="A140" t="s">
        <v>336</v>
      </c>
      <c r="B140" t="s">
        <v>337</v>
      </c>
      <c r="C140" t="s">
        <v>338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4.7</v>
      </c>
      <c r="AE140">
        <v>596</v>
      </c>
      <c r="AF140">
        <v>14.54545454545454</v>
      </c>
      <c r="AG140">
        <v>16.64361072721611</v>
      </c>
      <c r="AH140">
        <v>6.95</v>
      </c>
      <c r="AI140">
        <f>25.355066744905*1</f>
        <v>25.355066744904999</v>
      </c>
      <c r="AJ140">
        <f>4.95176906717849*1</f>
        <v>4.95176906717849</v>
      </c>
      <c r="AK140">
        <v>1</v>
      </c>
      <c r="AL140">
        <v>0</v>
      </c>
      <c r="AM140">
        <v>0</v>
      </c>
    </row>
    <row r="141" spans="1:39" hidden="1" x14ac:dyDescent="0.2">
      <c r="A141" t="s">
        <v>339</v>
      </c>
      <c r="B141" t="s">
        <v>340</v>
      </c>
      <c r="C141" t="s">
        <v>340</v>
      </c>
      <c r="D141" t="s">
        <v>3</v>
      </c>
      <c r="E141">
        <v>1</v>
      </c>
      <c r="F141">
        <v>0</v>
      </c>
      <c r="G141">
        <v>0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5</v>
      </c>
      <c r="AE141">
        <v>598</v>
      </c>
      <c r="AF141">
        <v>15</v>
      </c>
      <c r="AG141">
        <v>17.57419791543013</v>
      </c>
      <c r="AH141">
        <v>11.27905904241937</v>
      </c>
      <c r="AI141">
        <f>10.4888230646495*1</f>
        <v>10.4888230646495</v>
      </c>
      <c r="AJ141">
        <f>1.88723833686485*1</f>
        <v>1.88723833686485</v>
      </c>
      <c r="AK141">
        <v>1</v>
      </c>
      <c r="AL141">
        <v>0</v>
      </c>
      <c r="AM141">
        <v>0</v>
      </c>
    </row>
    <row r="142" spans="1:39" hidden="1" x14ac:dyDescent="0.2">
      <c r="A142" t="s">
        <v>341</v>
      </c>
      <c r="B142" t="s">
        <v>342</v>
      </c>
      <c r="C142" t="s">
        <v>342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5.3</v>
      </c>
      <c r="AE142">
        <v>603</v>
      </c>
      <c r="AF142">
        <v>13.75</v>
      </c>
      <c r="AG142">
        <v>18.76956257600559</v>
      </c>
      <c r="AH142">
        <v>9.1999999999999993</v>
      </c>
      <c r="AI142">
        <f>9.89109945195498*1</f>
        <v>9.8910994519549806</v>
      </c>
      <c r="AJ142">
        <f>1.85663949839881*1</f>
        <v>1.8566394983988099</v>
      </c>
      <c r="AK142">
        <v>1</v>
      </c>
      <c r="AL142">
        <v>0</v>
      </c>
      <c r="AM142">
        <v>0</v>
      </c>
    </row>
    <row r="143" spans="1:39" hidden="1" x14ac:dyDescent="0.2">
      <c r="A143" t="s">
        <v>343</v>
      </c>
      <c r="B143" t="s">
        <v>344</v>
      </c>
      <c r="C143" t="s">
        <v>344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5.4</v>
      </c>
      <c r="AE143">
        <v>606</v>
      </c>
      <c r="AF143">
        <v>18.00546448087433</v>
      </c>
      <c r="AG143">
        <v>19.884630228035089</v>
      </c>
      <c r="AH143">
        <v>23.664708774607281</v>
      </c>
      <c r="AI143">
        <f>18.6593517610104*1</f>
        <v>18.659351761010399</v>
      </c>
      <c r="AJ143">
        <f>3.91697057078081*1</f>
        <v>3.9169705707808098</v>
      </c>
      <c r="AK143">
        <v>1</v>
      </c>
      <c r="AL143">
        <v>0</v>
      </c>
      <c r="AM143">
        <v>0</v>
      </c>
    </row>
    <row r="144" spans="1:39" hidden="1" x14ac:dyDescent="0.2">
      <c r="A144" t="s">
        <v>345</v>
      </c>
      <c r="B144" t="s">
        <v>346</v>
      </c>
      <c r="C144" t="s">
        <v>346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7.4</v>
      </c>
      <c r="AE144">
        <v>608</v>
      </c>
      <c r="AF144">
        <v>22.732910188276289</v>
      </c>
      <c r="AG144">
        <v>22.210902980877599</v>
      </c>
      <c r="AH144">
        <v>44.146555614364217</v>
      </c>
      <c r="AI144">
        <f>20.659411338418*1</f>
        <v>20.659411338418</v>
      </c>
      <c r="AJ144">
        <f>3.87978413827927*1</f>
        <v>3.8797841382792702</v>
      </c>
      <c r="AK144">
        <v>1</v>
      </c>
      <c r="AL144">
        <v>0</v>
      </c>
      <c r="AM144">
        <v>0</v>
      </c>
    </row>
    <row r="145" spans="1:39" hidden="1" x14ac:dyDescent="0.2">
      <c r="A145" t="s">
        <v>347</v>
      </c>
      <c r="B145" t="s">
        <v>348</v>
      </c>
      <c r="C145" t="s">
        <v>348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4.3</v>
      </c>
      <c r="AE145">
        <v>609</v>
      </c>
      <c r="AF145">
        <v>11.75</v>
      </c>
      <c r="AG145">
        <v>8.7155787907487721</v>
      </c>
      <c r="AH145">
        <v>8.6661561884431606</v>
      </c>
      <c r="AI145">
        <f>4.84745964030389*1</f>
        <v>4.8474596403038896</v>
      </c>
      <c r="AJ145">
        <f>0.934263570041423*1</f>
        <v>0.93426357004142302</v>
      </c>
      <c r="AK145">
        <v>1</v>
      </c>
      <c r="AL145">
        <v>0</v>
      </c>
      <c r="AM145">
        <v>0</v>
      </c>
    </row>
    <row r="146" spans="1:39" hidden="1" x14ac:dyDescent="0.2">
      <c r="A146" t="s">
        <v>349</v>
      </c>
      <c r="B146" t="s">
        <v>350</v>
      </c>
      <c r="C146" t="s">
        <v>350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4.4000000000000004</v>
      </c>
      <c r="AE146">
        <v>614</v>
      </c>
      <c r="AF146">
        <v>11.666666666666661</v>
      </c>
      <c r="AG146">
        <v>13.643221018208941</v>
      </c>
      <c r="AH146">
        <v>11.46549955166814</v>
      </c>
      <c r="AI146">
        <f>8.21952341889632*1</f>
        <v>8.2195234188963209</v>
      </c>
      <c r="AJ146">
        <f>1.34085627349388*1</f>
        <v>1.34085627349388</v>
      </c>
      <c r="AK146">
        <v>1</v>
      </c>
      <c r="AL146">
        <v>0</v>
      </c>
      <c r="AM146">
        <v>0</v>
      </c>
    </row>
    <row r="147" spans="1:39" hidden="1" x14ac:dyDescent="0.2">
      <c r="A147" t="s">
        <v>351</v>
      </c>
      <c r="B147" t="s">
        <v>352</v>
      </c>
      <c r="C147" t="s">
        <v>352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6.2</v>
      </c>
      <c r="AE147">
        <v>617</v>
      </c>
      <c r="AF147">
        <v>18.92989137747746</v>
      </c>
      <c r="AG147">
        <v>30.10175452443552</v>
      </c>
      <c r="AH147">
        <v>17.163312518049882</v>
      </c>
      <c r="AI147">
        <f>14.9092932484336*1</f>
        <v>14.909293248433601</v>
      </c>
      <c r="AJ147">
        <f>2.50969558808395*1</f>
        <v>2.5096955880839502</v>
      </c>
      <c r="AK147">
        <v>1</v>
      </c>
      <c r="AL147">
        <v>0</v>
      </c>
      <c r="AM147">
        <v>0</v>
      </c>
    </row>
    <row r="148" spans="1:39" hidden="1" x14ac:dyDescent="0.2">
      <c r="A148" t="s">
        <v>81</v>
      </c>
      <c r="B148" t="s">
        <v>353</v>
      </c>
      <c r="C148" t="s">
        <v>354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5.9</v>
      </c>
      <c r="AE148">
        <v>619</v>
      </c>
      <c r="AF148">
        <v>17.668198457123541</v>
      </c>
      <c r="AG148">
        <v>19.070683180366</v>
      </c>
      <c r="AH148">
        <v>11.106249905085919</v>
      </c>
      <c r="AI148">
        <f>12.5943791109705*1</f>
        <v>12.5943791109705</v>
      </c>
      <c r="AJ148">
        <f>2.05673295604358*1</f>
        <v>2.0567329560435801</v>
      </c>
      <c r="AK148">
        <v>1</v>
      </c>
      <c r="AL148">
        <v>0</v>
      </c>
      <c r="AM148">
        <v>0</v>
      </c>
    </row>
    <row r="149" spans="1:39" hidden="1" x14ac:dyDescent="0.2">
      <c r="A149" t="s">
        <v>355</v>
      </c>
      <c r="B149" t="s">
        <v>356</v>
      </c>
      <c r="C149" t="s">
        <v>356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5</v>
      </c>
      <c r="AE149">
        <v>622</v>
      </c>
      <c r="AF149">
        <v>15.760869565217391</v>
      </c>
      <c r="AG149">
        <v>21.679991096432701</v>
      </c>
      <c r="AH149">
        <v>11.06634006110354</v>
      </c>
      <c r="AI149">
        <f>9.18397018346628*1</f>
        <v>9.1839701834662808</v>
      </c>
      <c r="AJ149">
        <f>2.02293196433001*1</f>
        <v>2.0229319643300099</v>
      </c>
      <c r="AK149">
        <v>1</v>
      </c>
      <c r="AL149">
        <v>0</v>
      </c>
      <c r="AM149">
        <v>0</v>
      </c>
    </row>
    <row r="150" spans="1:39" hidden="1" x14ac:dyDescent="0.2">
      <c r="A150" t="s">
        <v>357</v>
      </c>
      <c r="B150" t="s">
        <v>358</v>
      </c>
      <c r="C150" t="s">
        <v>358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4.5</v>
      </c>
      <c r="AE150">
        <v>632</v>
      </c>
      <c r="AF150">
        <v>0</v>
      </c>
      <c r="AG150">
        <v>0</v>
      </c>
      <c r="AH150">
        <v>0</v>
      </c>
      <c r="AI150">
        <f>0*1</f>
        <v>0</v>
      </c>
      <c r="AJ150">
        <f>0*1</f>
        <v>0</v>
      </c>
      <c r="AK150">
        <v>1</v>
      </c>
      <c r="AL150">
        <v>0</v>
      </c>
      <c r="AM150">
        <v>0</v>
      </c>
    </row>
    <row r="151" spans="1:39" hidden="1" x14ac:dyDescent="0.2">
      <c r="A151" t="s">
        <v>359</v>
      </c>
      <c r="B151" t="s">
        <v>360</v>
      </c>
      <c r="C151" t="s">
        <v>360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5</v>
      </c>
      <c r="AE151">
        <v>634</v>
      </c>
      <c r="AF151">
        <v>11.300603036503629</v>
      </c>
      <c r="AG151">
        <v>8.0497493058126022</v>
      </c>
      <c r="AH151">
        <v>9.1906706785278214</v>
      </c>
      <c r="AI151">
        <f>7.55771572384813*1</f>
        <v>7.5577157238481298</v>
      </c>
      <c r="AJ151">
        <f>1.51604283675598*1</f>
        <v>1.51604283675598</v>
      </c>
      <c r="AK151">
        <v>1</v>
      </c>
      <c r="AL151">
        <v>0</v>
      </c>
      <c r="AM151">
        <v>0</v>
      </c>
    </row>
    <row r="152" spans="1:39" hidden="1" x14ac:dyDescent="0.2">
      <c r="A152" t="s">
        <v>361</v>
      </c>
      <c r="B152" t="s">
        <v>362</v>
      </c>
      <c r="C152" t="s">
        <v>363</v>
      </c>
      <c r="D152" t="s">
        <v>6</v>
      </c>
      <c r="E152">
        <v>0</v>
      </c>
      <c r="F152">
        <v>0</v>
      </c>
      <c r="G152">
        <v>0</v>
      </c>
      <c r="H152">
        <v>1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6.5</v>
      </c>
      <c r="AE152">
        <v>640</v>
      </c>
      <c r="AF152">
        <v>27.252427813706589</v>
      </c>
      <c r="AG152">
        <v>19.586372962298832</v>
      </c>
      <c r="AH152">
        <v>51.53954981602876</v>
      </c>
      <c r="AI152">
        <f>28.7795373366864*1</f>
        <v>28.779537336686399</v>
      </c>
      <c r="AJ152">
        <f>4.23366083263462*1</f>
        <v>4.2336608326346203</v>
      </c>
      <c r="AK152">
        <v>1</v>
      </c>
      <c r="AL152">
        <v>0</v>
      </c>
      <c r="AM15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2024-11-01T14:20:15Z</dcterms:created>
  <dcterms:modified xsi:type="dcterms:W3CDTF">2024-11-01T14:24:40Z</dcterms:modified>
</cp:coreProperties>
</file>