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BE485D87-D5D2-0F47-AE37-69F5251F1E99}" xr6:coauthVersionLast="47" xr6:coauthVersionMax="47" xr10:uidLastSave="{00000000-0000-0000-0000-000000000000}"/>
  <bookViews>
    <workbookView xWindow="240" yWindow="760" windowWidth="19680" windowHeight="17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1" i="1" l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78" i="1"/>
  <c r="AH78" i="1"/>
  <c r="AI148" i="1"/>
  <c r="AH148" i="1"/>
  <c r="AI90" i="1"/>
  <c r="AH90" i="1"/>
  <c r="AI146" i="1"/>
  <c r="AH146" i="1"/>
  <c r="AI145" i="1"/>
  <c r="AH145" i="1"/>
  <c r="AI144" i="1"/>
  <c r="AH144" i="1"/>
  <c r="AI77" i="1"/>
  <c r="AH77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2" i="1"/>
  <c r="AH2" i="1"/>
  <c r="AI25" i="1"/>
  <c r="AH25" i="1"/>
  <c r="AI130" i="1"/>
  <c r="AH130" i="1"/>
  <c r="AI129" i="1"/>
  <c r="AH129" i="1"/>
  <c r="AI128" i="1"/>
  <c r="AH128" i="1"/>
  <c r="AI127" i="1"/>
  <c r="AH127" i="1"/>
  <c r="AI126" i="1"/>
  <c r="AH126" i="1"/>
  <c r="AI131" i="1"/>
  <c r="AH131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35" i="1"/>
  <c r="AH35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143" i="1"/>
  <c r="AH143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147" i="1"/>
  <c r="AH147" i="1"/>
  <c r="AI132" i="1"/>
  <c r="AH132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7" i="1"/>
  <c r="AH7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66" i="1"/>
  <c r="AH66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125" i="1"/>
  <c r="AH1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107" i="1"/>
  <c r="AH107" i="1"/>
  <c r="AP6" i="1"/>
  <c r="AI6" i="1"/>
  <c r="AH6" i="1"/>
  <c r="AI5" i="1"/>
  <c r="AH5" i="1"/>
  <c r="AO4" i="1"/>
  <c r="AI4" i="1"/>
  <c r="AH4" i="1"/>
  <c r="AI3" i="1"/>
  <c r="AH3" i="1"/>
  <c r="AI149" i="1"/>
  <c r="AH149" i="1"/>
  <c r="AO2" i="1" s="1"/>
  <c r="AO17" i="1" l="1"/>
</calcChain>
</file>

<file path=xl/sharedStrings.xml><?xml version="1.0" encoding="utf-8"?>
<sst xmlns="http://schemas.openxmlformats.org/spreadsheetml/2006/main" count="970" uniqueCount="426">
  <si>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</si>
  <si>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</si>
  <si>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</si>
  <si>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</si>
  <si>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</si>
  <si>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</si>
  <si>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</si>
  <si>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</si>
  <si>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</si>
  <si>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</si>
  <si>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</si>
  <si>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</si>
  <si>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</si>
  <si>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</si>
  <si>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</si>
  <si>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</si>
  <si>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</si>
  <si>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</si>
  <si>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</si>
  <si>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</si>
  <si>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</si>
  <si>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</si>
  <si>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</si>
  <si>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</si>
  <si>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</si>
  <si>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</si>
  <si>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</si>
  <si>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</si>
  <si>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</si>
  <si>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</si>
  <si>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</si>
  <si>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</si>
  <si>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</si>
  <si>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</si>
  <si>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</si>
  <si>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</si>
  <si>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</si>
  <si>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</si>
  <si>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</si>
  <si>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</si>
  <si>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</si>
  <si>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</si>
  <si>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</si>
  <si>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</si>
  <si>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</si>
  <si>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</si>
  <si>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</si>
  <si>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</si>
  <si>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</si>
  <si>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</si>
  <si>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</si>
  <si>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</si>
  <si>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</si>
  <si>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</si>
  <si>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</si>
  <si>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</si>
  <si>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</si>
  <si>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</si>
  <si>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</si>
  <si>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</si>
  <si>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</si>
  <si>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</si>
  <si>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</si>
  <si>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</si>
  <si>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Lucas</t>
  </si>
  <si>
    <t>Digne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</si>
  <si>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</si>
  <si>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</si>
  <si>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</si>
  <si>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</si>
  <si>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</si>
  <si>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</si>
  <si>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</si>
  <si>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</si>
  <si>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</si>
  <si>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</si>
  <si>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Jacob</t>
  </si>
  <si>
    <t>Ramsey</t>
  </si>
  <si>
    <t>Morgan</t>
  </si>
  <si>
    <t>Rogers</t>
  </si>
  <si>
    <t>Youri</t>
  </si>
  <si>
    <t>Tielemans</t>
  </si>
  <si>
    <t>Ollie</t>
  </si>
  <si>
    <t>Watkins</t>
  </si>
  <si>
    <t>Brooks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</si>
  <si>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</si>
  <si>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</si>
  <si>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</si>
  <si>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</si>
  <si>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</si>
  <si>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</si>
  <si>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</si>
  <si>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</si>
  <si>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</si>
  <si>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</si>
  <si>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</si>
  <si>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</si>
  <si>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</si>
  <si>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</si>
  <si>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</si>
  <si>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</si>
  <si>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</si>
  <si>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</si>
  <si>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</si>
  <si>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</si>
  <si>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</si>
  <si>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</si>
  <si>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</si>
  <si>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</si>
  <si>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</si>
  <si>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</si>
  <si>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</si>
  <si>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</si>
  <si>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</si>
  <si>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</si>
  <si>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</si>
  <si>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</si>
  <si>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</si>
  <si>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</si>
  <si>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</si>
  <si>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</si>
  <si>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</si>
  <si>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</si>
  <si>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</si>
  <si>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Simon</t>
  </si>
  <si>
    <t>Adingra</t>
  </si>
  <si>
    <t>Carlos</t>
  </si>
  <si>
    <t>Baleba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</si>
  <si>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</si>
  <si>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</si>
  <si>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</si>
  <si>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</si>
  <si>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</si>
  <si>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</si>
  <si>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</si>
  <si>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</si>
  <si>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</si>
  <si>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</si>
  <si>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</si>
  <si>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</si>
  <si>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</si>
  <si>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</si>
  <si>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</si>
  <si>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</si>
  <si>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</si>
  <si>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</si>
  <si>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</si>
  <si>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</si>
  <si>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</si>
  <si>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</si>
  <si>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</si>
  <si>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</si>
  <si>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</si>
  <si>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</si>
  <si>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</si>
  <si>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</si>
  <si>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</si>
  <si>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</si>
  <si>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</si>
  <si>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</si>
  <si>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</si>
  <si>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</si>
  <si>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</si>
  <si>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</si>
  <si>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</si>
  <si>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</si>
  <si>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</si>
  <si>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</si>
  <si>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</si>
  <si>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</si>
  <si>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</si>
  <si>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</si>
  <si>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</si>
  <si>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</si>
  <si>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</si>
  <si>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</si>
  <si>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</si>
  <si>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</si>
  <si>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</si>
  <si>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</si>
  <si>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</si>
  <si>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</si>
  <si>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</si>
  <si>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</si>
  <si>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</si>
  <si>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</si>
  <si>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</si>
  <si>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</si>
  <si>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</si>
  <si>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</si>
  <si>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</si>
  <si>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</si>
  <si>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</si>
  <si>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</si>
  <si>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Norberto Bercique</t>
  </si>
  <si>
    <t>Gomes Betuncal</t>
  </si>
  <si>
    <t>Beto</t>
  </si>
  <si>
    <t>Jarrad</t>
  </si>
  <si>
    <t>Branthwaite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</si>
  <si>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</si>
  <si>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</si>
  <si>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</si>
  <si>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</si>
  <si>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</si>
  <si>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</si>
  <si>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</si>
  <si>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</si>
  <si>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</si>
  <si>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</si>
  <si>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</si>
  <si>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</si>
  <si>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</si>
  <si>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</si>
  <si>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</si>
  <si>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Emile</t>
  </si>
  <si>
    <t>Smith Rowe</t>
  </si>
  <si>
    <t>Joachim</t>
  </si>
  <si>
    <t>Andersen</t>
  </si>
  <si>
    <t>Adama</t>
  </si>
  <si>
    <t>Traoré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</si>
  <si>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</si>
  <si>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</si>
  <si>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</si>
  <si>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</si>
  <si>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</si>
  <si>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</si>
  <si>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</si>
  <si>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</si>
  <si>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</si>
  <si>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</si>
  <si>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</si>
  <si>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</si>
  <si>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</si>
  <si>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</si>
  <si>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</si>
  <si>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</si>
  <si>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</si>
  <si>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Sander</t>
  </si>
  <si>
    <t>Berge</t>
  </si>
  <si>
    <t>Dara</t>
  </si>
  <si>
    <t>O'Shea</t>
  </si>
  <si>
    <t>Facundo</t>
  </si>
  <si>
    <t>Buonanotte</t>
  </si>
  <si>
    <t>Ayew</t>
  </si>
  <si>
    <t>J.Ayew</t>
  </si>
  <si>
    <t>Boubakary</t>
  </si>
  <si>
    <t>Soumaré</t>
  </si>
  <si>
    <t>B.Soumaré</t>
  </si>
  <si>
    <t>Wout</t>
  </si>
  <si>
    <t>Faes</t>
  </si>
  <si>
    <t>Wilfred</t>
  </si>
  <si>
    <t>Ndidi</t>
  </si>
  <si>
    <t>Jamie</t>
  </si>
  <si>
    <t>Vardy</t>
  </si>
  <si>
    <t>Harry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</si>
  <si>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</si>
  <si>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</si>
  <si>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</si>
  <si>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</si>
  <si>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</si>
  <si>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</si>
  <si>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</si>
  <si>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</si>
  <si>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</si>
  <si>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</si>
  <si>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</si>
  <si>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</si>
  <si>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</si>
  <si>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</si>
  <si>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</si>
  <si>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</si>
  <si>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</si>
  <si>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</si>
  <si>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</si>
  <si>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</si>
  <si>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</si>
  <si>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</si>
  <si>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</si>
  <si>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</si>
  <si>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</si>
  <si>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</si>
  <si>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</si>
  <si>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</si>
  <si>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</si>
  <si>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</si>
  <si>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</si>
  <si>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</si>
  <si>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</si>
  <si>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</si>
  <si>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</si>
  <si>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</si>
  <si>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</si>
  <si>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</si>
  <si>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</si>
  <si>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</si>
  <si>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</si>
  <si>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</si>
  <si>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</si>
  <si>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</si>
  <si>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</si>
  <si>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</si>
  <si>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</si>
  <si>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</si>
  <si>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</si>
  <si>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</si>
  <si>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</si>
  <si>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Maguire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</si>
  <si>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</si>
  <si>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</si>
  <si>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</si>
  <si>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</si>
  <si>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</si>
  <si>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</si>
  <si>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</si>
  <si>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</si>
  <si>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</si>
  <si>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</si>
  <si>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</si>
  <si>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</si>
  <si>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</si>
  <si>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</si>
  <si>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</si>
  <si>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</si>
  <si>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</si>
  <si>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</si>
  <si>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</si>
  <si>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</si>
  <si>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</si>
  <si>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</si>
  <si>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</si>
  <si>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</si>
  <si>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</si>
  <si>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</si>
  <si>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</si>
  <si>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</si>
  <si>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</si>
  <si>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</si>
  <si>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</si>
  <si>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</si>
  <si>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</si>
  <si>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</si>
  <si>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</si>
  <si>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</si>
  <si>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</si>
  <si>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</si>
  <si>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</si>
  <si>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</si>
  <si>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</si>
  <si>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</si>
  <si>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</si>
  <si>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</si>
  <si>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</si>
  <si>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</si>
  <si>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</si>
  <si>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</si>
  <si>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</si>
  <si>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</si>
  <si>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</si>
  <si>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Aaron</t>
  </si>
  <si>
    <t>Ramsdale</t>
  </si>
  <si>
    <t>Cameron</t>
  </si>
  <si>
    <t>Archer</t>
  </si>
  <si>
    <t>Jan</t>
  </si>
  <si>
    <t>Bednarek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</si>
  <si>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</si>
  <si>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</si>
  <si>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</si>
  <si>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</si>
  <si>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</si>
  <si>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</si>
  <si>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</si>
  <si>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</si>
  <si>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</si>
  <si>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</si>
  <si>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</si>
  <si>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</si>
  <si>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</si>
  <si>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</si>
  <si>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</si>
  <si>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</si>
  <si>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</si>
  <si>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</si>
  <si>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</si>
  <si>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</si>
  <si>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</si>
  <si>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</si>
  <si>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</si>
  <si>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</si>
  <si>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</si>
  <si>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</si>
  <si>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</si>
  <si>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</si>
  <si>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</si>
  <si>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</si>
  <si>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</si>
  <si>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</si>
  <si>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</si>
  <si>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</si>
  <si>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</si>
  <si>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</si>
  <si>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</si>
  <si>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</si>
  <si>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</si>
  <si>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</si>
  <si>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</si>
  <si>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</si>
  <si>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Tommy</t>
  </si>
  <si>
    <t>Doyle</t>
  </si>
  <si>
    <t>Gonçalo Manuel</t>
  </si>
  <si>
    <t>Ganchinho Guedes</t>
  </si>
  <si>
    <t>Guedes</t>
  </si>
  <si>
    <t>João Victor</t>
  </si>
  <si>
    <t>Gomes da Silva</t>
  </si>
  <si>
    <t>J.Gomes</t>
  </si>
  <si>
    <t>José</t>
  </si>
  <si>
    <t>Malheiro de Sá</t>
  </si>
  <si>
    <t>José Sá</t>
  </si>
  <si>
    <t>Nélson</t>
  </si>
  <si>
    <t>Cabral Semedo</t>
  </si>
  <si>
    <t>N.Semedo</t>
  </si>
  <si>
    <t>Santiago</t>
  </si>
  <si>
    <t>Bueno</t>
  </si>
  <si>
    <t>S.Bueno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</si>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</sst>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81" totalsRowShown="0">
  <autoFilter ref="A1:AL181" xr:uid="{00000000-0009-0000-0100-000001000000}">
    <filterColumn colId="37">
      <filters>
        <filter val="1"/>
      </filters>
    </filterColumn>
  </autoFilter>
  <sortState xmlns:xlrd2="http://schemas.microsoft.com/office/spreadsheetml/2017/richdata2" ref="A2:AL149">
    <sortCondition descending="1" ref="AI1:AI181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1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x14ac:dyDescent="0.2">
      <c r="A2" t="s">
        <v>76</v>
      </c>
      <c r="B2" t="s">
        <v>320</v>
      </c>
      <c r="C2" t="s">
        <v>321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26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5.2</v>
      </c>
      <c r="AE2">
        <v>565</v>
      </c>
      <c r="AF2">
        <v>42.39112653849029</v>
      </c>
      <c r="AG2">
        <v>16.605327069209391</v>
      </c>
      <c r="AH2">
        <f>61.3825961915539*1</f>
        <v>61.382596191553901</v>
      </c>
      <c r="AI2">
        <f>15.1625283083467*1</f>
        <v>15.162528308346699</v>
      </c>
      <c r="AJ2">
        <v>1</v>
      </c>
      <c r="AK2">
        <v>1</v>
      </c>
      <c r="AL2">
        <v>1</v>
      </c>
      <c r="AN2" t="s">
        <v>0</v>
      </c>
      <c r="AO2">
        <f>SUMPRODUCT(Table1[Selected], Table1[PP])</f>
        <v>430.0480295193571</v>
      </c>
      <c r="AP2" t="s">
        <v>1</v>
      </c>
    </row>
    <row r="3" spans="1:43" hidden="1" x14ac:dyDescent="0.2">
      <c r="A3" t="s">
        <v>45</v>
      </c>
      <c r="B3" t="s">
        <v>47</v>
      </c>
      <c r="C3" t="s">
        <v>48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6.5</v>
      </c>
      <c r="AE3">
        <v>8</v>
      </c>
      <c r="AF3">
        <v>29.861702127659569</v>
      </c>
      <c r="AG3">
        <v>38.090753397247852</v>
      </c>
      <c r="AH3">
        <f>16.1203262851175*1</f>
        <v>16.1203262851175</v>
      </c>
      <c r="AI3">
        <f>2.38216852620173*1</f>
        <v>2.3821685262017298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8.1999999999999993</v>
      </c>
      <c r="AE4">
        <v>10</v>
      </c>
      <c r="AF4">
        <v>31.702898550724651</v>
      </c>
      <c r="AG4">
        <v>34.316606809812811</v>
      </c>
      <c r="AH4">
        <f>17.0309185609422*1</f>
        <v>17.030918560942201</v>
      </c>
      <c r="AI4">
        <f>2.37076134488429*1</f>
        <v>2.3707613448842899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98.500000000000014</v>
      </c>
      <c r="AP4">
        <v>101.3</v>
      </c>
    </row>
    <row r="5" spans="1:43" hidden="1" x14ac:dyDescent="0.2">
      <c r="A5" t="s">
        <v>51</v>
      </c>
      <c r="B5" t="s">
        <v>52</v>
      </c>
      <c r="C5" t="s">
        <v>53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5.5</v>
      </c>
      <c r="AE5">
        <v>11</v>
      </c>
      <c r="AF5">
        <v>28.848995128737759</v>
      </c>
      <c r="AG5">
        <v>29.0456727930667</v>
      </c>
      <c r="AH5">
        <f>18.4228315842269*1</f>
        <v>18.422831584226898</v>
      </c>
      <c r="AI5">
        <f>2.72099598891849*1</f>
        <v>2.72099598891849</v>
      </c>
      <c r="AJ5">
        <v>1</v>
      </c>
      <c r="AK5">
        <v>0</v>
      </c>
      <c r="AL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6.2</v>
      </c>
      <c r="AE6">
        <v>12</v>
      </c>
      <c r="AF6">
        <v>24.988718647883641</v>
      </c>
      <c r="AG6">
        <v>19.875000480471449</v>
      </c>
      <c r="AH6">
        <f>13.9717775936326*1</f>
        <v>13.9717775936326</v>
      </c>
      <c r="AI6">
        <f>1.98090545293259*1</f>
        <v>1.98090545293259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x14ac:dyDescent="0.2">
      <c r="A7" t="s">
        <v>182</v>
      </c>
      <c r="B7" t="s">
        <v>183</v>
      </c>
      <c r="C7" t="s">
        <v>183</v>
      </c>
      <c r="D7" t="s">
        <v>6</v>
      </c>
      <c r="E7">
        <v>0</v>
      </c>
      <c r="F7">
        <v>0</v>
      </c>
      <c r="G7">
        <v>0</v>
      </c>
      <c r="H7">
        <v>1</v>
      </c>
      <c r="I7" t="s">
        <v>18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7.7</v>
      </c>
      <c r="AE7">
        <v>273</v>
      </c>
      <c r="AF7">
        <v>45.077186405412817</v>
      </c>
      <c r="AG7">
        <v>26.492369561791961</v>
      </c>
      <c r="AH7">
        <f>43.4877711926426*1</f>
        <v>43.487771192642597</v>
      </c>
      <c r="AI7">
        <f>10.9915700923031*1</f>
        <v>10.9915700923031</v>
      </c>
      <c r="AJ7">
        <v>1</v>
      </c>
      <c r="AK7">
        <v>1</v>
      </c>
      <c r="AL7">
        <v>1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4.9000000000000004</v>
      </c>
      <c r="AE8">
        <v>15</v>
      </c>
      <c r="AF8">
        <v>17.235294117647062</v>
      </c>
      <c r="AG8">
        <v>14.750765156201259</v>
      </c>
      <c r="AH8">
        <f>14.5406042452953*1</f>
        <v>14.540604245295301</v>
      </c>
      <c r="AI8">
        <f>2.0622435146693*1</f>
        <v>2.0622435146693001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6.7</v>
      </c>
      <c r="AE9">
        <v>18</v>
      </c>
      <c r="AF9">
        <v>27</v>
      </c>
      <c r="AG9">
        <v>27.060755695616852</v>
      </c>
      <c r="AH9">
        <f>16.6382371384573*1</f>
        <v>16.638237138457299</v>
      </c>
      <c r="AI9">
        <f>2.33497263385691*1</f>
        <v>2.3349726338569101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6.2</v>
      </c>
      <c r="AE10">
        <v>35</v>
      </c>
      <c r="AF10">
        <v>21.3888888888889</v>
      </c>
      <c r="AG10">
        <v>18.72821541629672</v>
      </c>
      <c r="AH10">
        <f>10.5722475146239*1</f>
        <v>10.5722475146239</v>
      </c>
      <c r="AI10">
        <f>1.48274743978109*1</f>
        <v>1.48274743978109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4.5</v>
      </c>
      <c r="AE11">
        <v>43</v>
      </c>
      <c r="AF11">
        <v>18.414324683792081</v>
      </c>
      <c r="AG11">
        <v>23.06662320774312</v>
      </c>
      <c r="AH11">
        <f>10.8315014852869*1</f>
        <v>10.8315014852869</v>
      </c>
      <c r="AI11">
        <f>1.35815937403423*1</f>
        <v>1.3581593740342299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68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4.4000000000000004</v>
      </c>
      <c r="AE12">
        <v>51</v>
      </c>
      <c r="AF12">
        <v>19.25</v>
      </c>
      <c r="AG12">
        <v>19.432386904784099</v>
      </c>
      <c r="AH12">
        <f>10.6324541866202*1</f>
        <v>10.632454186620199</v>
      </c>
      <c r="AI12">
        <f>1.5058135406299*1</f>
        <v>1.5058135406299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69</v>
      </c>
      <c r="B13" t="s">
        <v>70</v>
      </c>
      <c r="C13" t="s">
        <v>70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52</v>
      </c>
      <c r="AF13">
        <v>0</v>
      </c>
      <c r="AG13">
        <v>0</v>
      </c>
      <c r="AH13">
        <f>0*1</f>
        <v>0</v>
      </c>
      <c r="AI13">
        <f>0*1</f>
        <v>0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71</v>
      </c>
      <c r="B14" t="s">
        <v>72</v>
      </c>
      <c r="C14" t="s">
        <v>73</v>
      </c>
      <c r="D14" t="s">
        <v>3</v>
      </c>
      <c r="E14">
        <v>1</v>
      </c>
      <c r="F14">
        <v>0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54</v>
      </c>
      <c r="AF14">
        <v>22.571428571428569</v>
      </c>
      <c r="AG14">
        <v>28.71504672015811</v>
      </c>
      <c r="AH14">
        <f>11.9520632398534*1</f>
        <v>11.9520632398534</v>
      </c>
      <c r="AI14">
        <f>1.71596074339197*1</f>
        <v>1.7159607433919699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5.2</v>
      </c>
      <c r="AE15">
        <v>55</v>
      </c>
      <c r="AF15">
        <v>20.329787234042541</v>
      </c>
      <c r="AG15">
        <v>20.774813248238299</v>
      </c>
      <c r="AH15">
        <f>10.0362835650907*1</f>
        <v>10.036283565090701</v>
      </c>
      <c r="AI15">
        <f>1.36876629351187*1</f>
        <v>1.3687662935118701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5.4</v>
      </c>
      <c r="AE16">
        <v>60</v>
      </c>
      <c r="AF16">
        <v>19.406504065040661</v>
      </c>
      <c r="AG16">
        <v>21.522361375440202</v>
      </c>
      <c r="AH16">
        <f>10.9867191685265*1</f>
        <v>10.9867191685265</v>
      </c>
      <c r="AI16">
        <f>1.48110383208556*1</f>
        <v>1.4811038320855601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79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5.6</v>
      </c>
      <c r="AE17">
        <v>61</v>
      </c>
      <c r="AF17">
        <v>0</v>
      </c>
      <c r="AG17">
        <v>0</v>
      </c>
      <c r="AH17">
        <f>0*1</f>
        <v>0</v>
      </c>
      <c r="AI17">
        <f>0*1</f>
        <v>0</v>
      </c>
      <c r="AJ17">
        <v>1</v>
      </c>
      <c r="AK17">
        <v>0</v>
      </c>
      <c r="AL17">
        <v>0</v>
      </c>
      <c r="AN17" t="s">
        <v>11</v>
      </c>
      <c r="AO17">
        <f>AO2-AO15*7</f>
        <v>430.0480295193571</v>
      </c>
    </row>
    <row r="18" spans="1:42" hidden="1" x14ac:dyDescent="0.2">
      <c r="A18" t="s">
        <v>80</v>
      </c>
      <c r="B18" t="s">
        <v>81</v>
      </c>
      <c r="C18" t="s">
        <v>81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64</v>
      </c>
      <c r="AF18">
        <v>23.282135301988159</v>
      </c>
      <c r="AG18">
        <v>25.610096140626499</v>
      </c>
      <c r="AH18">
        <f>14.254256078804*1</f>
        <v>14.254256078804</v>
      </c>
      <c r="AI18">
        <f>2.15950321650731*1</f>
        <v>2.1595032165073098</v>
      </c>
      <c r="AJ18">
        <v>1</v>
      </c>
      <c r="AK18">
        <v>0</v>
      </c>
      <c r="AL18">
        <v>0</v>
      </c>
    </row>
    <row r="19" spans="1:42" hidden="1" x14ac:dyDescent="0.2">
      <c r="A19" t="s">
        <v>82</v>
      </c>
      <c r="B19" t="s">
        <v>83</v>
      </c>
      <c r="C19" t="s">
        <v>83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8.9</v>
      </c>
      <c r="AE19">
        <v>65</v>
      </c>
      <c r="AF19">
        <v>33.352941176470551</v>
      </c>
      <c r="AG19">
        <v>37.932726827943583</v>
      </c>
      <c r="AH19">
        <f>21.5904846993861*1</f>
        <v>21.590484699386099</v>
      </c>
      <c r="AI19">
        <f>3.08166538057221*1</f>
        <v>3.0816653805722098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2</v>
      </c>
      <c r="AP19">
        <v>3</v>
      </c>
    </row>
    <row r="20" spans="1:42" hidden="1" x14ac:dyDescent="0.2">
      <c r="A20" t="s">
        <v>51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14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82</v>
      </c>
      <c r="AF20">
        <v>8.7017292867814362</v>
      </c>
      <c r="AG20">
        <v>22.463136632505361</v>
      </c>
      <c r="AH20">
        <f>3.36493672935019*1</f>
        <v>3.3649367293501902</v>
      </c>
      <c r="AI20">
        <f>0.626455071370948*1</f>
        <v>0.62645507137094802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4.9000000000000004</v>
      </c>
      <c r="AE21">
        <v>83</v>
      </c>
      <c r="AF21">
        <v>15.98947368421052</v>
      </c>
      <c r="AG21">
        <v>13.79746022645333</v>
      </c>
      <c r="AH21">
        <f>14.9307878498959*1</f>
        <v>14.9307878498959</v>
      </c>
      <c r="AI21">
        <f>2.12972032174312*1</f>
        <v>2.12972032174312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1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84</v>
      </c>
      <c r="AF22">
        <v>16.672195477847911</v>
      </c>
      <c r="AG22">
        <v>12.340811538207699</v>
      </c>
      <c r="AH22">
        <f>16.5258182145145*1</f>
        <v>16.525818214514501</v>
      </c>
      <c r="AI22">
        <f>2.36702438332575*1</f>
        <v>2.36702438332575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5.3</v>
      </c>
      <c r="AE23">
        <v>90</v>
      </c>
      <c r="AF23">
        <v>0</v>
      </c>
      <c r="AG23">
        <v>0</v>
      </c>
      <c r="AH23">
        <f>0*1</f>
        <v>0</v>
      </c>
      <c r="AI23">
        <f>0*1</f>
        <v>0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6.1</v>
      </c>
      <c r="AE24">
        <v>91</v>
      </c>
      <c r="AF24">
        <v>0</v>
      </c>
      <c r="AG24">
        <v>0</v>
      </c>
      <c r="AH24">
        <f>0*0.928571428571428</f>
        <v>0</v>
      </c>
      <c r="AI24">
        <f>0*0.928571428571428</f>
        <v>0</v>
      </c>
      <c r="AJ24">
        <v>0.9285714285714286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x14ac:dyDescent="0.2">
      <c r="A25" t="s">
        <v>318</v>
      </c>
      <c r="B25" t="s">
        <v>319</v>
      </c>
      <c r="C25" t="s">
        <v>319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26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9.5</v>
      </c>
      <c r="AE25">
        <v>564</v>
      </c>
      <c r="AF25">
        <v>46.526315789473671</v>
      </c>
      <c r="AG25">
        <v>36.627128827021657</v>
      </c>
      <c r="AH25">
        <f>43.3937521078318*1</f>
        <v>43.393752107831801</v>
      </c>
      <c r="AI25">
        <f>10.5685839006689*1</f>
        <v>10.5685839006689</v>
      </c>
      <c r="AJ25">
        <v>1</v>
      </c>
      <c r="AK25">
        <v>1</v>
      </c>
      <c r="AL25">
        <v>1</v>
      </c>
      <c r="AN25" t="s">
        <v>18</v>
      </c>
      <c r="AO25">
        <f>SUMPRODUCT(Table1[Selected],Table1[CRY])</f>
        <v>1</v>
      </c>
      <c r="AP25">
        <v>3</v>
      </c>
    </row>
    <row r="26" spans="1:42" hidden="1" x14ac:dyDescent="0.2">
      <c r="A26" t="s">
        <v>96</v>
      </c>
      <c r="B26" t="s">
        <v>97</v>
      </c>
      <c r="C26" t="s">
        <v>97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5.7</v>
      </c>
      <c r="AE26">
        <v>97</v>
      </c>
      <c r="AF26">
        <v>23.661971830985919</v>
      </c>
      <c r="AG26">
        <v>18.604326739555169</v>
      </c>
      <c r="AH26">
        <f>13.692255908399*1</f>
        <v>13.692255908399</v>
      </c>
      <c r="AI26">
        <f>1.95835152232971*1</f>
        <v>1.9583515223297101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2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5.4</v>
      </c>
      <c r="AE27">
        <v>101</v>
      </c>
      <c r="AF27">
        <v>23.58904109589043</v>
      </c>
      <c r="AG27">
        <v>28.437514059498621</v>
      </c>
      <c r="AH27">
        <f>10.4351690098275*1</f>
        <v>10.435169009827501</v>
      </c>
      <c r="AI27">
        <f>1.48219047466937*1</f>
        <v>1.4821904746693699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1</v>
      </c>
      <c r="AP27">
        <v>3</v>
      </c>
    </row>
    <row r="28" spans="1:42" hidden="1" x14ac:dyDescent="0.2">
      <c r="A28" t="s">
        <v>100</v>
      </c>
      <c r="B28" t="s">
        <v>101</v>
      </c>
      <c r="C28" t="s">
        <v>101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103</v>
      </c>
      <c r="AF28">
        <v>14.42579861827913</v>
      </c>
      <c r="AG28">
        <v>14.59756312221705</v>
      </c>
      <c r="AH28">
        <f>10.5920937437766*1</f>
        <v>10.5920937437766</v>
      </c>
      <c r="AI28">
        <f>1.47800149287212*1</f>
        <v>1.4780014928721199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102</v>
      </c>
      <c r="B29" t="s">
        <v>103</v>
      </c>
      <c r="C29" t="s">
        <v>103</v>
      </c>
      <c r="D29" t="s">
        <v>3</v>
      </c>
      <c r="E29">
        <v>1</v>
      </c>
      <c r="F29">
        <v>0</v>
      </c>
      <c r="G29">
        <v>0</v>
      </c>
      <c r="H29">
        <v>0</v>
      </c>
      <c r="I29" t="s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4.5999999999999996</v>
      </c>
      <c r="AE29">
        <v>104</v>
      </c>
      <c r="AF29">
        <v>23.68962615354399</v>
      </c>
      <c r="AG29">
        <v>24.951247122883409</v>
      </c>
      <c r="AH29">
        <f>15.1040171176964*1</f>
        <v>15.104017117696401</v>
      </c>
      <c r="AI29">
        <f>2.11128154720208*1</f>
        <v>2.1112815472020801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104</v>
      </c>
      <c r="B30" t="s">
        <v>105</v>
      </c>
      <c r="C30" t="s">
        <v>105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122</v>
      </c>
      <c r="AF30">
        <v>18.622641509433969</v>
      </c>
      <c r="AG30">
        <v>16.7572984734724</v>
      </c>
      <c r="AH30">
        <f>16.0310874965532*1</f>
        <v>16.031087496553202</v>
      </c>
      <c r="AI30">
        <f>2.27960442755769*1</f>
        <v>2.2796044275576901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106</v>
      </c>
      <c r="B31" t="s">
        <v>107</v>
      </c>
      <c r="C31" t="s">
        <v>107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123</v>
      </c>
      <c r="AF31">
        <v>22.581395900247902</v>
      </c>
      <c r="AG31">
        <v>13.697327793943129</v>
      </c>
      <c r="AH31">
        <f>30.8823859001521*1</f>
        <v>30.882385900152101</v>
      </c>
      <c r="AI31">
        <f>5.23681722230739*1</f>
        <v>5.2368172223073897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108</v>
      </c>
      <c r="B32" t="s">
        <v>109</v>
      </c>
      <c r="C32" t="s">
        <v>109</v>
      </c>
      <c r="D32" t="s">
        <v>3</v>
      </c>
      <c r="E32">
        <v>1</v>
      </c>
      <c r="F32">
        <v>0</v>
      </c>
      <c r="G32">
        <v>0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125</v>
      </c>
      <c r="AF32">
        <v>23.86363636363636</v>
      </c>
      <c r="AG32">
        <v>17.621523709451889</v>
      </c>
      <c r="AH32">
        <f>8.82579857670138*1</f>
        <v>8.8257985767013807</v>
      </c>
      <c r="AI32">
        <f>1.32655526482336*1</f>
        <v>1.3265552648233601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110</v>
      </c>
      <c r="B33" t="s">
        <v>111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4.8</v>
      </c>
      <c r="AE33">
        <v>128</v>
      </c>
      <c r="AF33">
        <v>17.823076923076901</v>
      </c>
      <c r="AG33">
        <v>19.770015845384581</v>
      </c>
      <c r="AH33">
        <f>10.2322866944384*1</f>
        <v>10.2322866944384</v>
      </c>
      <c r="AI33">
        <f>1.50464828964307*1</f>
        <v>1.50464828964307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132</v>
      </c>
      <c r="AF34">
        <v>16.499999999999989</v>
      </c>
      <c r="AG34">
        <v>13.21343176090534</v>
      </c>
      <c r="AH34">
        <f>14.0905676044368*1</f>
        <v>14.090567604436799</v>
      </c>
      <c r="AI34">
        <f>2.04744967736483*1</f>
        <v>2.0474496773648299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x14ac:dyDescent="0.2">
      <c r="A35" t="s">
        <v>270</v>
      </c>
      <c r="B35" t="s">
        <v>271</v>
      </c>
      <c r="C35" t="s">
        <v>272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23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13.8</v>
      </c>
      <c r="AE35">
        <v>454</v>
      </c>
      <c r="AF35">
        <v>50.478448275862107</v>
      </c>
      <c r="AG35">
        <v>50.831562779955981</v>
      </c>
      <c r="AH35">
        <f>46.0518596714122*1</f>
        <v>46.051859671412203</v>
      </c>
      <c r="AI35">
        <f>6.59119677400934*1</f>
        <v>6.5911967740093402</v>
      </c>
      <c r="AJ35">
        <v>1</v>
      </c>
      <c r="AK35">
        <v>1</v>
      </c>
      <c r="AL35">
        <v>1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4.8</v>
      </c>
      <c r="AE36">
        <v>135</v>
      </c>
      <c r="AF36">
        <v>20.04545454545454</v>
      </c>
      <c r="AG36">
        <v>19.835804402309972</v>
      </c>
      <c r="AH36">
        <f>12.2536400631843*1</f>
        <v>12.253640063184299</v>
      </c>
      <c r="AI36">
        <f>1.71804442326703*1</f>
        <v>1.71804442326703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4.4000000000000004</v>
      </c>
      <c r="AE37">
        <v>138</v>
      </c>
      <c r="AF37">
        <v>20.16513761467888</v>
      </c>
      <c r="AG37">
        <v>24.223332663277439</v>
      </c>
      <c r="AH37">
        <f>10.1250834810701*1</f>
        <v>10.125083481070099</v>
      </c>
      <c r="AI37">
        <f>1.43945659483216*1</f>
        <v>1.43945659483216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5.0999999999999996</v>
      </c>
      <c r="AE38">
        <v>140</v>
      </c>
      <c r="AF38">
        <v>0</v>
      </c>
      <c r="AG38">
        <v>0</v>
      </c>
      <c r="AH38">
        <f>0*1</f>
        <v>0</v>
      </c>
      <c r="AI38">
        <f>0*1</f>
        <v>0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6.6</v>
      </c>
      <c r="AE39">
        <v>144</v>
      </c>
      <c r="AF39">
        <v>31.96867889005842</v>
      </c>
      <c r="AG39">
        <v>23.576215760038579</v>
      </c>
      <c r="AH39">
        <f>27.1553227396574*1</f>
        <v>27.1553227396574</v>
      </c>
      <c r="AI39">
        <f>3.83822310768027*1</f>
        <v>3.8382231076802702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5.0999999999999996</v>
      </c>
      <c r="AE40">
        <v>160</v>
      </c>
      <c r="AF40">
        <v>0</v>
      </c>
      <c r="AG40">
        <v>0</v>
      </c>
      <c r="AH40">
        <f>0*1</f>
        <v>0</v>
      </c>
      <c r="AI40">
        <f>0*1</f>
        <v>0</v>
      </c>
      <c r="AJ40">
        <v>1</v>
      </c>
      <c r="AK40">
        <v>0</v>
      </c>
      <c r="AL40">
        <v>0</v>
      </c>
    </row>
    <row r="41" spans="1:42" hidden="1" x14ac:dyDescent="0.2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162</v>
      </c>
      <c r="AF41">
        <v>0</v>
      </c>
      <c r="AG41">
        <v>0</v>
      </c>
      <c r="AH41">
        <f>0*1</f>
        <v>0</v>
      </c>
      <c r="AI41">
        <f>0*1</f>
        <v>0</v>
      </c>
      <c r="AJ41">
        <v>1</v>
      </c>
      <c r="AK41">
        <v>0</v>
      </c>
      <c r="AL41">
        <v>0</v>
      </c>
    </row>
    <row r="42" spans="1:42" hidden="1" x14ac:dyDescent="0.2">
      <c r="A42" t="s">
        <v>128</v>
      </c>
      <c r="B42" t="s">
        <v>129</v>
      </c>
      <c r="C42" t="s">
        <v>130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4.9000000000000004</v>
      </c>
      <c r="AE42">
        <v>167</v>
      </c>
      <c r="AF42">
        <v>19.40345169509856</v>
      </c>
      <c r="AG42">
        <v>22.441276490530679</v>
      </c>
      <c r="AH42">
        <f>9.17248672051247*1</f>
        <v>9.1724867205124703</v>
      </c>
      <c r="AI42">
        <f>1.1337165028437*1</f>
        <v>1.1337165028437</v>
      </c>
      <c r="AJ42">
        <v>1</v>
      </c>
      <c r="AK42">
        <v>0</v>
      </c>
      <c r="AL42">
        <v>0</v>
      </c>
    </row>
    <row r="43" spans="1:42" hidden="1" x14ac:dyDescent="0.2">
      <c r="A43" t="s">
        <v>131</v>
      </c>
      <c r="B43" t="s">
        <v>132</v>
      </c>
      <c r="C43" t="s">
        <v>131</v>
      </c>
      <c r="D43" t="s">
        <v>6</v>
      </c>
      <c r="E43">
        <v>0</v>
      </c>
      <c r="F43">
        <v>0</v>
      </c>
      <c r="G43">
        <v>0</v>
      </c>
      <c r="H43">
        <v>1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5.6</v>
      </c>
      <c r="AE43">
        <v>173</v>
      </c>
      <c r="AF43">
        <v>28.246079284438729</v>
      </c>
      <c r="AG43">
        <v>21.66632680289316</v>
      </c>
      <c r="AH43">
        <f>27.6404467637988*1</f>
        <v>27.640446763798799</v>
      </c>
      <c r="AI43">
        <f>3.85741119596508*1</f>
        <v>3.8574111959650801</v>
      </c>
      <c r="AJ43">
        <v>1</v>
      </c>
      <c r="AK43">
        <v>0</v>
      </c>
      <c r="AL43">
        <v>0</v>
      </c>
    </row>
    <row r="44" spans="1:42" hidden="1" x14ac:dyDescent="0.2">
      <c r="A44" t="s">
        <v>133</v>
      </c>
      <c r="B44" t="s">
        <v>134</v>
      </c>
      <c r="C44" t="s">
        <v>135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188</v>
      </c>
      <c r="AF44">
        <v>15.53125</v>
      </c>
      <c r="AG44">
        <v>13.813278729575041</v>
      </c>
      <c r="AH44">
        <f>11.7429448565833*1</f>
        <v>11.7429448565833</v>
      </c>
      <c r="AI44">
        <f>1.66636362867372*1</f>
        <v>1.66636362867372</v>
      </c>
      <c r="AJ44">
        <v>1</v>
      </c>
      <c r="AK44">
        <v>0</v>
      </c>
      <c r="AL44">
        <v>0</v>
      </c>
    </row>
    <row r="45" spans="1:42" hidden="1" x14ac:dyDescent="0.2">
      <c r="A45" t="s">
        <v>136</v>
      </c>
      <c r="B45" t="s">
        <v>137</v>
      </c>
      <c r="C45" t="s">
        <v>137</v>
      </c>
      <c r="D45" t="s">
        <v>3</v>
      </c>
      <c r="E45">
        <v>1</v>
      </c>
      <c r="F45">
        <v>0</v>
      </c>
      <c r="G45">
        <v>0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190</v>
      </c>
      <c r="AF45">
        <v>0</v>
      </c>
      <c r="AG45">
        <v>0</v>
      </c>
      <c r="AH45">
        <f>0*1</f>
        <v>0</v>
      </c>
      <c r="AI45">
        <f>0*1</f>
        <v>0</v>
      </c>
      <c r="AJ45">
        <v>1</v>
      </c>
      <c r="AK45">
        <v>0</v>
      </c>
      <c r="AL45">
        <v>0</v>
      </c>
    </row>
    <row r="46" spans="1:42" hidden="1" x14ac:dyDescent="0.2">
      <c r="A46" t="s">
        <v>138</v>
      </c>
      <c r="B46" t="s">
        <v>139</v>
      </c>
      <c r="C46" t="s">
        <v>139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5.5</v>
      </c>
      <c r="AE46">
        <v>192</v>
      </c>
      <c r="AF46">
        <v>23.637821586033979</v>
      </c>
      <c r="AG46">
        <v>17.882200162027861</v>
      </c>
      <c r="AH46">
        <f>17.857190592696*1</f>
        <v>17.857190592696</v>
      </c>
      <c r="AI46">
        <f>2.9351850060095*1</f>
        <v>2.9351850060095002</v>
      </c>
      <c r="AJ46">
        <v>1</v>
      </c>
      <c r="AK46">
        <v>0</v>
      </c>
      <c r="AL46">
        <v>0</v>
      </c>
    </row>
    <row r="47" spans="1:42" hidden="1" x14ac:dyDescent="0.2">
      <c r="A47" t="s">
        <v>140</v>
      </c>
      <c r="B47" t="s">
        <v>141</v>
      </c>
      <c r="C47" t="s">
        <v>140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5.0999999999999996</v>
      </c>
      <c r="AE47">
        <v>198</v>
      </c>
      <c r="AF47">
        <v>0</v>
      </c>
      <c r="AG47">
        <v>0</v>
      </c>
      <c r="AH47">
        <f>0*1</f>
        <v>0</v>
      </c>
      <c r="AI47">
        <f>0*1</f>
        <v>0</v>
      </c>
      <c r="AJ47">
        <v>1</v>
      </c>
      <c r="AK47">
        <v>0</v>
      </c>
      <c r="AL47">
        <v>0</v>
      </c>
    </row>
    <row r="48" spans="1:42" hidden="1" x14ac:dyDescent="0.2">
      <c r="A48" t="s">
        <v>142</v>
      </c>
      <c r="B48" t="s">
        <v>143</v>
      </c>
      <c r="C48" t="s">
        <v>144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215</v>
      </c>
      <c r="AF48">
        <v>16.584837795622612</v>
      </c>
      <c r="AG48">
        <v>17.41503437855177</v>
      </c>
      <c r="AH48">
        <f>15.3058136092436*1</f>
        <v>15.3058136092436</v>
      </c>
      <c r="AI48">
        <f>2.18376885559173*1</f>
        <v>2.1837688555917301</v>
      </c>
      <c r="AJ48">
        <v>1</v>
      </c>
      <c r="AK48">
        <v>0</v>
      </c>
      <c r="AL48">
        <v>0</v>
      </c>
    </row>
    <row r="49" spans="1:38" hidden="1" x14ac:dyDescent="0.2">
      <c r="A49" t="s">
        <v>145</v>
      </c>
      <c r="B49" t="s">
        <v>146</v>
      </c>
      <c r="C49" t="s">
        <v>146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219</v>
      </c>
      <c r="AF49">
        <v>19.119402985074629</v>
      </c>
      <c r="AG49">
        <v>18.640618145602978</v>
      </c>
      <c r="AH49">
        <f>12.3623685988316*1</f>
        <v>12.362368598831599</v>
      </c>
      <c r="AI49">
        <f>1.78694805370706*1</f>
        <v>1.7869480537070599</v>
      </c>
      <c r="AJ49">
        <v>1</v>
      </c>
      <c r="AK49">
        <v>0</v>
      </c>
      <c r="AL49">
        <v>0</v>
      </c>
    </row>
    <row r="50" spans="1:38" hidden="1" x14ac:dyDescent="0.2">
      <c r="A50" t="s">
        <v>147</v>
      </c>
      <c r="B50" t="s">
        <v>148</v>
      </c>
      <c r="C50" t="s">
        <v>149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5.4</v>
      </c>
      <c r="AE50">
        <v>220</v>
      </c>
      <c r="AF50">
        <v>20.499999999999989</v>
      </c>
      <c r="AG50">
        <v>20.50714093385491</v>
      </c>
      <c r="AH50">
        <f>18.8082360893857*1</f>
        <v>18.808236089385701</v>
      </c>
      <c r="AI50">
        <f>2.63218892741735*1</f>
        <v>2.6321889274173502</v>
      </c>
      <c r="AJ50">
        <v>1</v>
      </c>
      <c r="AK50">
        <v>0</v>
      </c>
      <c r="AL50">
        <v>0</v>
      </c>
    </row>
    <row r="51" spans="1:38" hidden="1" x14ac:dyDescent="0.2">
      <c r="A51" t="s">
        <v>150</v>
      </c>
      <c r="B51" t="s">
        <v>151</v>
      </c>
      <c r="C51" t="s">
        <v>150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4.7</v>
      </c>
      <c r="AE51">
        <v>224</v>
      </c>
      <c r="AF51">
        <v>23.224384260714171</v>
      </c>
      <c r="AG51">
        <v>25.328103849356221</v>
      </c>
      <c r="AH51">
        <f>24.5751597868797*1</f>
        <v>24.575159786879698</v>
      </c>
      <c r="AI51">
        <f>4.44434474827839*1</f>
        <v>4.4443447482783904</v>
      </c>
      <c r="AJ51">
        <v>1</v>
      </c>
      <c r="AK51">
        <v>0</v>
      </c>
      <c r="AL51">
        <v>0</v>
      </c>
    </row>
    <row r="52" spans="1:38" hidden="1" x14ac:dyDescent="0.2">
      <c r="A52" t="s">
        <v>152</v>
      </c>
      <c r="B52" t="s">
        <v>153</v>
      </c>
      <c r="C52" t="s">
        <v>153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4.9000000000000004</v>
      </c>
      <c r="AE52">
        <v>227</v>
      </c>
      <c r="AF52">
        <v>0</v>
      </c>
      <c r="AG52">
        <v>0</v>
      </c>
      <c r="AH52">
        <f>0*1</f>
        <v>0</v>
      </c>
      <c r="AI52">
        <f>0*1</f>
        <v>0</v>
      </c>
      <c r="AJ52">
        <v>1</v>
      </c>
      <c r="AK52">
        <v>0</v>
      </c>
      <c r="AL52">
        <v>0</v>
      </c>
    </row>
    <row r="53" spans="1:38" hidden="1" x14ac:dyDescent="0.2">
      <c r="A53" t="s">
        <v>154</v>
      </c>
      <c r="B53" t="s">
        <v>155</v>
      </c>
      <c r="C53" t="s">
        <v>155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233</v>
      </c>
      <c r="AF53">
        <v>0</v>
      </c>
      <c r="AG53">
        <v>0</v>
      </c>
      <c r="AH53">
        <f>0*1</f>
        <v>0</v>
      </c>
      <c r="AI53">
        <f>0*1</f>
        <v>0</v>
      </c>
      <c r="AJ53">
        <v>1</v>
      </c>
      <c r="AK53">
        <v>0</v>
      </c>
      <c r="AL53">
        <v>0</v>
      </c>
    </row>
    <row r="54" spans="1:38" hidden="1" x14ac:dyDescent="0.2">
      <c r="A54" t="s">
        <v>156</v>
      </c>
      <c r="B54" t="s">
        <v>157</v>
      </c>
      <c r="C54" t="s">
        <v>158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7.7</v>
      </c>
      <c r="AE54">
        <v>236</v>
      </c>
      <c r="AF54">
        <v>0</v>
      </c>
      <c r="AG54">
        <v>0</v>
      </c>
      <c r="AH54">
        <f>0*1</f>
        <v>0</v>
      </c>
      <c r="AI54">
        <f>0*1</f>
        <v>0</v>
      </c>
      <c r="AJ54">
        <v>1</v>
      </c>
      <c r="AK54">
        <v>0</v>
      </c>
      <c r="AL54">
        <v>0</v>
      </c>
    </row>
    <row r="55" spans="1:38" hidden="1" x14ac:dyDescent="0.2">
      <c r="A55" t="s">
        <v>159</v>
      </c>
      <c r="B55" t="s">
        <v>160</v>
      </c>
      <c r="C55" t="s">
        <v>160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5.7</v>
      </c>
      <c r="AE55">
        <v>237</v>
      </c>
      <c r="AF55">
        <v>0</v>
      </c>
      <c r="AG55">
        <v>0</v>
      </c>
      <c r="AH55">
        <f>0*1</f>
        <v>0</v>
      </c>
      <c r="AI55">
        <f>0*1</f>
        <v>0</v>
      </c>
      <c r="AJ55">
        <v>1</v>
      </c>
      <c r="AK55">
        <v>0</v>
      </c>
      <c r="AL55">
        <v>0</v>
      </c>
    </row>
    <row r="56" spans="1:38" hidden="1" x14ac:dyDescent="0.2">
      <c r="A56" t="s">
        <v>161</v>
      </c>
      <c r="B56" t="s">
        <v>162</v>
      </c>
      <c r="C56" t="s">
        <v>162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10.7</v>
      </c>
      <c r="AE56">
        <v>238</v>
      </c>
      <c r="AF56">
        <v>26.934348162089851</v>
      </c>
      <c r="AG56">
        <v>59.42967462995545</v>
      </c>
      <c r="AH56">
        <f>17.9395164065847*1</f>
        <v>17.939516406584701</v>
      </c>
      <c r="AI56">
        <f>2.59918188813721*1</f>
        <v>2.5991818881372102</v>
      </c>
      <c r="AJ56">
        <v>1</v>
      </c>
      <c r="AK56">
        <v>0</v>
      </c>
      <c r="AL56">
        <v>0</v>
      </c>
    </row>
    <row r="57" spans="1:38" hidden="1" x14ac:dyDescent="0.2">
      <c r="A57" t="s">
        <v>163</v>
      </c>
      <c r="B57" t="s">
        <v>164</v>
      </c>
      <c r="C57" t="s">
        <v>164</v>
      </c>
      <c r="D57" t="s">
        <v>3</v>
      </c>
      <c r="E57">
        <v>1</v>
      </c>
      <c r="F57">
        <v>0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241</v>
      </c>
      <c r="AF57">
        <v>25.34677419354837</v>
      </c>
      <c r="AG57">
        <v>22.397420759960969</v>
      </c>
      <c r="AH57">
        <f>15.8748267655364*1</f>
        <v>15.874826765536399</v>
      </c>
      <c r="AI57">
        <f>2.31988684405113*1</f>
        <v>2.3198868440511302</v>
      </c>
      <c r="AJ57">
        <v>1</v>
      </c>
      <c r="AK57">
        <v>0</v>
      </c>
      <c r="AL57">
        <v>0</v>
      </c>
    </row>
    <row r="58" spans="1:38" hidden="1" x14ac:dyDescent="0.2">
      <c r="A58" t="s">
        <v>165</v>
      </c>
      <c r="B58" t="s">
        <v>166</v>
      </c>
      <c r="C58" t="s">
        <v>166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6.2</v>
      </c>
      <c r="AE58">
        <v>244</v>
      </c>
      <c r="AF58">
        <v>20.135590277951241</v>
      </c>
      <c r="AG58">
        <v>29.32693130069568</v>
      </c>
      <c r="AH58">
        <f>15.2135928258493*1</f>
        <v>15.2135928258493</v>
      </c>
      <c r="AI58">
        <f>2.19054134733036*1</f>
        <v>2.1905413473303601</v>
      </c>
      <c r="AJ58">
        <v>1</v>
      </c>
      <c r="AK58">
        <v>0</v>
      </c>
      <c r="AL58">
        <v>0</v>
      </c>
    </row>
    <row r="59" spans="1:38" hidden="1" x14ac:dyDescent="0.2">
      <c r="A59" t="s">
        <v>167</v>
      </c>
      <c r="B59" t="s">
        <v>168</v>
      </c>
      <c r="C59" t="s">
        <v>169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6.2</v>
      </c>
      <c r="AE59">
        <v>245</v>
      </c>
      <c r="AF59">
        <v>19.168907398990221</v>
      </c>
      <c r="AG59">
        <v>23.38076278796801</v>
      </c>
      <c r="AH59">
        <f>12.7362120718092*1</f>
        <v>12.7362120718092</v>
      </c>
      <c r="AI59">
        <f>1.66587674225915*1</f>
        <v>1.6658767422591501</v>
      </c>
      <c r="AJ59">
        <v>1</v>
      </c>
      <c r="AK59">
        <v>0</v>
      </c>
      <c r="AL59">
        <v>0</v>
      </c>
    </row>
    <row r="60" spans="1:38" hidden="1" x14ac:dyDescent="0.2">
      <c r="A60" t="s">
        <v>170</v>
      </c>
      <c r="B60" t="s">
        <v>171</v>
      </c>
      <c r="C60" t="s">
        <v>171</v>
      </c>
      <c r="D60" t="s">
        <v>6</v>
      </c>
      <c r="E60">
        <v>0</v>
      </c>
      <c r="F60">
        <v>0</v>
      </c>
      <c r="G60">
        <v>0</v>
      </c>
      <c r="H60">
        <v>1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5.9</v>
      </c>
      <c r="AE60">
        <v>258</v>
      </c>
      <c r="AF60">
        <v>17.142857142857139</v>
      </c>
      <c r="AG60">
        <v>22.834381636167851</v>
      </c>
      <c r="AH60">
        <f>5.59181891457846*1</f>
        <v>5.59181891457846</v>
      </c>
      <c r="AI60">
        <f>1.41257677031723*1</f>
        <v>1.4125767703172301</v>
      </c>
      <c r="AJ60">
        <v>1</v>
      </c>
      <c r="AK60">
        <v>0</v>
      </c>
      <c r="AL60">
        <v>0</v>
      </c>
    </row>
    <row r="61" spans="1:38" hidden="1" x14ac:dyDescent="0.2">
      <c r="A61" t="s">
        <v>172</v>
      </c>
      <c r="B61" t="s">
        <v>173</v>
      </c>
      <c r="C61" t="s">
        <v>173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6.8</v>
      </c>
      <c r="AE61">
        <v>266</v>
      </c>
      <c r="AF61">
        <v>31.272727272727259</v>
      </c>
      <c r="AG61">
        <v>26.99062959370432</v>
      </c>
      <c r="AH61">
        <f>24.4970307211099*1</f>
        <v>24.497030721109901</v>
      </c>
      <c r="AI61">
        <f>6.1520584144341*1</f>
        <v>6.1520584144340997</v>
      </c>
      <c r="AJ61">
        <v>1</v>
      </c>
      <c r="AK61">
        <v>0</v>
      </c>
      <c r="AL61">
        <v>0</v>
      </c>
    </row>
    <row r="62" spans="1:38" hidden="1" x14ac:dyDescent="0.2">
      <c r="A62" t="s">
        <v>147</v>
      </c>
      <c r="B62" t="s">
        <v>174</v>
      </c>
      <c r="C62" t="s">
        <v>174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4.7</v>
      </c>
      <c r="AE62">
        <v>267</v>
      </c>
      <c r="AF62">
        <v>24.260162601626028</v>
      </c>
      <c r="AG62">
        <v>21.036657911636681</v>
      </c>
      <c r="AH62">
        <f>17.7091889287192*1</f>
        <v>17.7091889287192</v>
      </c>
      <c r="AI62">
        <f>4.47595278628905*1</f>
        <v>4.4759527862890502</v>
      </c>
      <c r="AJ62">
        <v>1</v>
      </c>
      <c r="AK62">
        <v>0</v>
      </c>
      <c r="AL62">
        <v>0</v>
      </c>
    </row>
    <row r="63" spans="1:38" hidden="1" x14ac:dyDescent="0.2">
      <c r="A63" t="s">
        <v>175</v>
      </c>
      <c r="B63" t="s">
        <v>176</v>
      </c>
      <c r="C63" t="s">
        <v>176</v>
      </c>
      <c r="D63" t="s">
        <v>3</v>
      </c>
      <c r="E63">
        <v>1</v>
      </c>
      <c r="F63">
        <v>0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4.5999999999999996</v>
      </c>
      <c r="AE63">
        <v>268</v>
      </c>
      <c r="AF63">
        <v>30.43762580107229</v>
      </c>
      <c r="AG63">
        <v>33.985352015379647</v>
      </c>
      <c r="AH63">
        <f>16.981485196306*1</f>
        <v>16.981485196306</v>
      </c>
      <c r="AI63">
        <f>4.04687379376516*1</f>
        <v>4.04687379376516</v>
      </c>
      <c r="AJ63">
        <v>1</v>
      </c>
      <c r="AK63">
        <v>0</v>
      </c>
      <c r="AL63">
        <v>0</v>
      </c>
    </row>
    <row r="64" spans="1:38" hidden="1" x14ac:dyDescent="0.2">
      <c r="A64" t="s">
        <v>177</v>
      </c>
      <c r="B64" t="s">
        <v>178</v>
      </c>
      <c r="C64" t="s">
        <v>178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270</v>
      </c>
      <c r="AF64">
        <v>16.97435897435895</v>
      </c>
      <c r="AG64">
        <v>16.364319210364279</v>
      </c>
      <c r="AH64">
        <f>15.0342246879549*1</f>
        <v>15.0342246879549</v>
      </c>
      <c r="AI64">
        <f>3.73757846720869*1</f>
        <v>3.73757846720869</v>
      </c>
      <c r="AJ64">
        <v>1</v>
      </c>
      <c r="AK64">
        <v>0</v>
      </c>
      <c r="AL64">
        <v>0</v>
      </c>
    </row>
    <row r="65" spans="1:38" hidden="1" x14ac:dyDescent="0.2">
      <c r="A65" t="s">
        <v>179</v>
      </c>
      <c r="B65" t="s">
        <v>180</v>
      </c>
      <c r="C65" t="s">
        <v>181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4.8</v>
      </c>
      <c r="AE65">
        <v>272</v>
      </c>
      <c r="AF65">
        <v>18.966292134831448</v>
      </c>
      <c r="AG65">
        <v>20.34577285061355</v>
      </c>
      <c r="AH65">
        <f>8.42803386896445*1</f>
        <v>8.4280338689644498</v>
      </c>
      <c r="AI65">
        <f>2.12225746030038*1</f>
        <v>2.1222574603003799</v>
      </c>
      <c r="AJ65">
        <v>1</v>
      </c>
      <c r="AK65">
        <v>0</v>
      </c>
      <c r="AL65">
        <v>0</v>
      </c>
    </row>
    <row r="66" spans="1:38" x14ac:dyDescent="0.2">
      <c r="A66" t="s">
        <v>114</v>
      </c>
      <c r="B66" t="s">
        <v>115</v>
      </c>
      <c r="C66" t="s">
        <v>115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8</v>
      </c>
      <c r="AE66">
        <v>133</v>
      </c>
      <c r="AF66">
        <v>39.307914367804308</v>
      </c>
      <c r="AG66">
        <v>28.43526018807707</v>
      </c>
      <c r="AH66">
        <f>38.0247539870265*1</f>
        <v>38.0247539870265</v>
      </c>
      <c r="AI66">
        <f>5.59590846839354*1</f>
        <v>5.5959084683935396</v>
      </c>
      <c r="AJ66">
        <v>1</v>
      </c>
      <c r="AK66">
        <v>1</v>
      </c>
      <c r="AL66">
        <v>1</v>
      </c>
    </row>
    <row r="67" spans="1:38" hidden="1" x14ac:dyDescent="0.2">
      <c r="A67" t="s">
        <v>184</v>
      </c>
      <c r="B67" t="s">
        <v>185</v>
      </c>
      <c r="C67" t="s">
        <v>185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4.8</v>
      </c>
      <c r="AE67">
        <v>276</v>
      </c>
      <c r="AF67">
        <v>24.05128205128204</v>
      </c>
      <c r="AG67">
        <v>23.59855463334269</v>
      </c>
      <c r="AH67">
        <f>17.6776176971907*1</f>
        <v>17.677617697190701</v>
      </c>
      <c r="AI67">
        <f>4.38164490403313*1</f>
        <v>4.3816449040331298</v>
      </c>
      <c r="AJ67">
        <v>1</v>
      </c>
      <c r="AK67">
        <v>0</v>
      </c>
      <c r="AL67">
        <v>0</v>
      </c>
    </row>
    <row r="68" spans="1:38" hidden="1" x14ac:dyDescent="0.2">
      <c r="A68" t="s">
        <v>186</v>
      </c>
      <c r="B68" t="s">
        <v>187</v>
      </c>
      <c r="C68" t="s">
        <v>187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5.2</v>
      </c>
      <c r="AE68">
        <v>277</v>
      </c>
      <c r="AF68">
        <v>0</v>
      </c>
      <c r="AG68">
        <v>0</v>
      </c>
      <c r="AH68">
        <f>0*1</f>
        <v>0</v>
      </c>
      <c r="AI68">
        <f>0*1</f>
        <v>0</v>
      </c>
      <c r="AJ68">
        <v>1</v>
      </c>
      <c r="AK68">
        <v>0</v>
      </c>
      <c r="AL68">
        <v>0</v>
      </c>
    </row>
    <row r="69" spans="1:38" hidden="1" x14ac:dyDescent="0.2">
      <c r="A69" t="s">
        <v>188</v>
      </c>
      <c r="B69" t="s">
        <v>189</v>
      </c>
      <c r="C69" t="s">
        <v>190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5.7</v>
      </c>
      <c r="AE69">
        <v>284</v>
      </c>
      <c r="AF69">
        <v>0</v>
      </c>
      <c r="AG69">
        <v>0</v>
      </c>
      <c r="AH69">
        <f>0*1</f>
        <v>0</v>
      </c>
      <c r="AI69">
        <f>0*1</f>
        <v>0</v>
      </c>
      <c r="AJ69">
        <v>1</v>
      </c>
      <c r="AK69">
        <v>0</v>
      </c>
      <c r="AL69">
        <v>0</v>
      </c>
    </row>
    <row r="70" spans="1:38" hidden="1" x14ac:dyDescent="0.2">
      <c r="A70" t="s">
        <v>191</v>
      </c>
      <c r="B70" t="s">
        <v>192</v>
      </c>
      <c r="C70" t="s">
        <v>193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5.0999999999999996</v>
      </c>
      <c r="AE70">
        <v>295</v>
      </c>
      <c r="AF70">
        <v>20.869141012426059</v>
      </c>
      <c r="AG70">
        <v>26.459571880932732</v>
      </c>
      <c r="AH70">
        <f>12.1932344361181*1</f>
        <v>12.1932344361181</v>
      </c>
      <c r="AI70">
        <f>1.54723152916704*1</f>
        <v>1.54723152916704</v>
      </c>
      <c r="AJ70">
        <v>1</v>
      </c>
      <c r="AK70">
        <v>0</v>
      </c>
      <c r="AL70">
        <v>0</v>
      </c>
    </row>
    <row r="71" spans="1:38" hidden="1" x14ac:dyDescent="0.2">
      <c r="A71" t="s">
        <v>194</v>
      </c>
      <c r="B71" t="s">
        <v>195</v>
      </c>
      <c r="C71" t="s">
        <v>196</v>
      </c>
      <c r="D71" t="s">
        <v>6</v>
      </c>
      <c r="E71">
        <v>0</v>
      </c>
      <c r="F71">
        <v>0</v>
      </c>
      <c r="G71">
        <v>0</v>
      </c>
      <c r="H71">
        <v>1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296</v>
      </c>
      <c r="AF71">
        <v>0</v>
      </c>
      <c r="AG71">
        <v>0</v>
      </c>
      <c r="AH71">
        <f>0*1</f>
        <v>0</v>
      </c>
      <c r="AI71">
        <f>0*1</f>
        <v>0</v>
      </c>
      <c r="AJ71">
        <v>1</v>
      </c>
      <c r="AK71">
        <v>0</v>
      </c>
      <c r="AL71">
        <v>0</v>
      </c>
    </row>
    <row r="72" spans="1:38" hidden="1" x14ac:dyDescent="0.2">
      <c r="A72" t="s">
        <v>197</v>
      </c>
      <c r="B72" t="s">
        <v>198</v>
      </c>
      <c r="C72" t="s">
        <v>198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297</v>
      </c>
      <c r="AF72">
        <v>21.104477611940311</v>
      </c>
      <c r="AG72">
        <v>25.844860363378078</v>
      </c>
      <c r="AH72">
        <f>16.5607959546206*1</f>
        <v>16.560795954620598</v>
      </c>
      <c r="AI72">
        <f>2.52822754415874*1</f>
        <v>2.5282275441587401</v>
      </c>
      <c r="AJ72">
        <v>1</v>
      </c>
      <c r="AK72">
        <v>0</v>
      </c>
      <c r="AL72">
        <v>0</v>
      </c>
    </row>
    <row r="73" spans="1:38" hidden="1" x14ac:dyDescent="0.2">
      <c r="A73" t="s">
        <v>199</v>
      </c>
      <c r="B73" t="s">
        <v>200</v>
      </c>
      <c r="C73" t="s">
        <v>200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5.4</v>
      </c>
      <c r="AE73">
        <v>298</v>
      </c>
      <c r="AF73">
        <v>22.899054418030271</v>
      </c>
      <c r="AG73">
        <v>24.043578303625129</v>
      </c>
      <c r="AH73">
        <f>14.3660006111269*1</f>
        <v>14.3660006111269</v>
      </c>
      <c r="AI73">
        <f>1.77700056888225*1</f>
        <v>1.7770005688822501</v>
      </c>
      <c r="AJ73">
        <v>1</v>
      </c>
      <c r="AK73">
        <v>0</v>
      </c>
      <c r="AL73">
        <v>0</v>
      </c>
    </row>
    <row r="74" spans="1:38" hidden="1" x14ac:dyDescent="0.2">
      <c r="A74" t="s">
        <v>201</v>
      </c>
      <c r="B74" t="s">
        <v>202</v>
      </c>
      <c r="C74" t="s">
        <v>203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300</v>
      </c>
      <c r="AF74">
        <v>16.313559322033889</v>
      </c>
      <c r="AG74">
        <v>15.3833362088711</v>
      </c>
      <c r="AH74">
        <f>14.2165179538794*1</f>
        <v>14.2165179538794</v>
      </c>
      <c r="AI74">
        <f>2.04101904762635*1</f>
        <v>2.0410190476263499</v>
      </c>
      <c r="AJ74">
        <v>1</v>
      </c>
      <c r="AK74">
        <v>0</v>
      </c>
      <c r="AL74">
        <v>0</v>
      </c>
    </row>
    <row r="75" spans="1:38" hidden="1" x14ac:dyDescent="0.2">
      <c r="A75" t="s">
        <v>204</v>
      </c>
      <c r="B75" t="s">
        <v>205</v>
      </c>
      <c r="C75" t="s">
        <v>205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5.2</v>
      </c>
      <c r="AE75">
        <v>302</v>
      </c>
      <c r="AF75">
        <v>25.064516129032238</v>
      </c>
      <c r="AG75">
        <v>23.626036089897958</v>
      </c>
      <c r="AH75">
        <f>8.88283563976916*1</f>
        <v>8.8828356397691604</v>
      </c>
      <c r="AI75">
        <f>1.26096217462152*1</f>
        <v>1.26096217462152</v>
      </c>
      <c r="AJ75">
        <v>1</v>
      </c>
      <c r="AK75">
        <v>0</v>
      </c>
      <c r="AL75">
        <v>0</v>
      </c>
    </row>
    <row r="76" spans="1:38" hidden="1" x14ac:dyDescent="0.2">
      <c r="A76" t="s">
        <v>206</v>
      </c>
      <c r="B76" t="s">
        <v>207</v>
      </c>
      <c r="C76" t="s">
        <v>207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4.4000000000000004</v>
      </c>
      <c r="AE76">
        <v>309</v>
      </c>
      <c r="AF76">
        <v>20.536741682596549</v>
      </c>
      <c r="AG76">
        <v>21.664926204240359</v>
      </c>
      <c r="AH76">
        <f>11.3464960289266*1</f>
        <v>11.3464960289266</v>
      </c>
      <c r="AI76">
        <f>1.89988282229443*1</f>
        <v>1.89988282229443</v>
      </c>
      <c r="AJ76">
        <v>1</v>
      </c>
      <c r="AK76">
        <v>0</v>
      </c>
      <c r="AL76">
        <v>0</v>
      </c>
    </row>
    <row r="77" spans="1:38" x14ac:dyDescent="0.2">
      <c r="A77" t="s">
        <v>315</v>
      </c>
      <c r="B77" t="s">
        <v>344</v>
      </c>
      <c r="C77" t="s">
        <v>344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5.5</v>
      </c>
      <c r="AE77">
        <v>600</v>
      </c>
      <c r="AF77">
        <v>43.329364690966663</v>
      </c>
      <c r="AG77">
        <v>15.67750961691315</v>
      </c>
      <c r="AH77">
        <f>35.1783316001899*1</f>
        <v>35.1783316001899</v>
      </c>
      <c r="AI77">
        <f>4.03985329989487*1</f>
        <v>4.0398532998948697</v>
      </c>
      <c r="AJ77">
        <v>1</v>
      </c>
      <c r="AK77">
        <v>1</v>
      </c>
      <c r="AL77">
        <v>1</v>
      </c>
    </row>
    <row r="78" spans="1:38" x14ac:dyDescent="0.2">
      <c r="A78" t="s">
        <v>355</v>
      </c>
      <c r="B78" t="s">
        <v>356</v>
      </c>
      <c r="C78" t="s">
        <v>356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27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7</v>
      </c>
      <c r="AE78">
        <v>614</v>
      </c>
      <c r="AF78">
        <v>26.760489439202019</v>
      </c>
      <c r="AG78">
        <v>22.446174667380681</v>
      </c>
      <c r="AH78">
        <f>29.6676292350406*0.964285714285714</f>
        <v>28.608071048074855</v>
      </c>
      <c r="AI78">
        <f>3.74516384546637*0.964285714285714</f>
        <v>3.6114079938425698</v>
      </c>
      <c r="AJ78">
        <v>0.9642857142857143</v>
      </c>
      <c r="AK78">
        <v>1</v>
      </c>
      <c r="AL78">
        <v>1</v>
      </c>
    </row>
    <row r="79" spans="1:38" hidden="1" x14ac:dyDescent="0.2">
      <c r="A79" t="s">
        <v>212</v>
      </c>
      <c r="B79" t="s">
        <v>213</v>
      </c>
      <c r="C79" t="s">
        <v>213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4.3</v>
      </c>
      <c r="AE79">
        <v>315</v>
      </c>
      <c r="AF79">
        <v>17.666666666666671</v>
      </c>
      <c r="AG79">
        <v>15.079184337712841</v>
      </c>
      <c r="AH79">
        <f>14.3198077819269*1</f>
        <v>14.319807781926899</v>
      </c>
      <c r="AI79">
        <f>1.95903433783687*1</f>
        <v>1.95903433783687</v>
      </c>
      <c r="AJ79">
        <v>1</v>
      </c>
      <c r="AK79">
        <v>0</v>
      </c>
      <c r="AL79">
        <v>0</v>
      </c>
    </row>
    <row r="80" spans="1:38" hidden="1" x14ac:dyDescent="0.2">
      <c r="A80" t="s">
        <v>214</v>
      </c>
      <c r="B80" t="s">
        <v>215</v>
      </c>
      <c r="C80" t="s">
        <v>215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5.0999999999999996</v>
      </c>
      <c r="AE80">
        <v>330</v>
      </c>
      <c r="AF80">
        <v>22.346153846153829</v>
      </c>
      <c r="AG80">
        <v>24.025398263095791</v>
      </c>
      <c r="AH80">
        <f>11.1208281275916*1</f>
        <v>11.120828127591601</v>
      </c>
      <c r="AI80">
        <f>1.57364835256922*1</f>
        <v>1.57364835256922</v>
      </c>
      <c r="AJ80">
        <v>1</v>
      </c>
      <c r="AK80">
        <v>0</v>
      </c>
      <c r="AL80">
        <v>0</v>
      </c>
    </row>
    <row r="81" spans="1:38" hidden="1" x14ac:dyDescent="0.2">
      <c r="A81" t="s">
        <v>216</v>
      </c>
      <c r="B81" t="s">
        <v>217</v>
      </c>
      <c r="C81" t="s">
        <v>217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4.2</v>
      </c>
      <c r="AE81">
        <v>331</v>
      </c>
      <c r="AF81">
        <v>18.729228639905529</v>
      </c>
      <c r="AG81">
        <v>21.845563988555309</v>
      </c>
      <c r="AH81">
        <f>9.26438671494054*1</f>
        <v>9.2643867149405406</v>
      </c>
      <c r="AI81">
        <f>1.15482133803144*1</f>
        <v>1.15482133803144</v>
      </c>
      <c r="AJ81">
        <v>1</v>
      </c>
      <c r="AK81">
        <v>0</v>
      </c>
      <c r="AL81">
        <v>0</v>
      </c>
    </row>
    <row r="82" spans="1:38" hidden="1" x14ac:dyDescent="0.2">
      <c r="A82" t="s">
        <v>218</v>
      </c>
      <c r="B82" t="s">
        <v>219</v>
      </c>
      <c r="C82" t="s">
        <v>218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332</v>
      </c>
      <c r="AF82">
        <v>17.003722786033151</v>
      </c>
      <c r="AG82">
        <v>16.40336336361181</v>
      </c>
      <c r="AH82">
        <f>13.3900535890186*1</f>
        <v>13.390053589018599</v>
      </c>
      <c r="AI82">
        <f>1.73661582217471*1</f>
        <v>1.7366158221747101</v>
      </c>
      <c r="AJ82">
        <v>1</v>
      </c>
      <c r="AK82">
        <v>0</v>
      </c>
      <c r="AL82">
        <v>0</v>
      </c>
    </row>
    <row r="83" spans="1:38" hidden="1" x14ac:dyDescent="0.2">
      <c r="A83" t="s">
        <v>220</v>
      </c>
      <c r="B83" t="s">
        <v>221</v>
      </c>
      <c r="C83" t="s">
        <v>220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4.9000000000000004</v>
      </c>
      <c r="AE83">
        <v>333</v>
      </c>
      <c r="AF83">
        <v>23.16494845360825</v>
      </c>
      <c r="AG83">
        <v>27.71605419796213</v>
      </c>
      <c r="AH83">
        <f>13.0287920016932*1</f>
        <v>13.0287920016932</v>
      </c>
      <c r="AI83">
        <f>1.89892794396525*1</f>
        <v>1.89892794396525</v>
      </c>
      <c r="AJ83">
        <v>1</v>
      </c>
      <c r="AK83">
        <v>0</v>
      </c>
      <c r="AL83">
        <v>0</v>
      </c>
    </row>
    <row r="84" spans="1:38" hidden="1" x14ac:dyDescent="0.2">
      <c r="A84" t="s">
        <v>222</v>
      </c>
      <c r="B84" t="s">
        <v>223</v>
      </c>
      <c r="C84" t="s">
        <v>223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</v>
      </c>
      <c r="AE84">
        <v>334</v>
      </c>
      <c r="AF84">
        <v>0</v>
      </c>
      <c r="AG84">
        <v>0</v>
      </c>
      <c r="AH84">
        <f>0*1</f>
        <v>0</v>
      </c>
      <c r="AI84">
        <f>0*1</f>
        <v>0</v>
      </c>
      <c r="AJ84">
        <v>1</v>
      </c>
      <c r="AK84">
        <v>0</v>
      </c>
      <c r="AL84">
        <v>0</v>
      </c>
    </row>
    <row r="85" spans="1:38" hidden="1" x14ac:dyDescent="0.2">
      <c r="A85" t="s">
        <v>224</v>
      </c>
      <c r="B85" t="s">
        <v>225</v>
      </c>
      <c r="C85" t="s">
        <v>225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5.5</v>
      </c>
      <c r="AE85">
        <v>340</v>
      </c>
      <c r="AF85">
        <v>27.031988877779401</v>
      </c>
      <c r="AG85">
        <v>17.6700993291816</v>
      </c>
      <c r="AH85">
        <f>26.566517309043*1</f>
        <v>26.566517309043</v>
      </c>
      <c r="AI85">
        <f>3.7630346030005*1</f>
        <v>3.7630346030005</v>
      </c>
      <c r="AJ85">
        <v>1</v>
      </c>
      <c r="AK85">
        <v>0</v>
      </c>
      <c r="AL85">
        <v>0</v>
      </c>
    </row>
    <row r="86" spans="1:38" hidden="1" x14ac:dyDescent="0.2">
      <c r="A86" t="s">
        <v>226</v>
      </c>
      <c r="B86" t="s">
        <v>227</v>
      </c>
      <c r="C86" t="s">
        <v>227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</v>
      </c>
      <c r="AE86">
        <v>341</v>
      </c>
      <c r="AF86">
        <v>25.123514612586941</v>
      </c>
      <c r="AG86">
        <v>25.777882936011821</v>
      </c>
      <c r="AH86">
        <f>14.822298622221*1</f>
        <v>14.822298622221</v>
      </c>
      <c r="AI86">
        <f>2.31974625047912*1</f>
        <v>2.31974625047912</v>
      </c>
      <c r="AJ86">
        <v>1</v>
      </c>
      <c r="AK86">
        <v>0</v>
      </c>
      <c r="AL86">
        <v>0</v>
      </c>
    </row>
    <row r="87" spans="1:38" hidden="1" x14ac:dyDescent="0.2">
      <c r="A87" t="s">
        <v>228</v>
      </c>
      <c r="B87" t="s">
        <v>229</v>
      </c>
      <c r="C87" t="s">
        <v>229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4.8</v>
      </c>
      <c r="AE87">
        <v>342</v>
      </c>
      <c r="AF87">
        <v>0</v>
      </c>
      <c r="AG87">
        <v>0</v>
      </c>
      <c r="AH87">
        <f>0*1</f>
        <v>0</v>
      </c>
      <c r="AI87">
        <f>0*1</f>
        <v>0</v>
      </c>
      <c r="AJ87">
        <v>1</v>
      </c>
      <c r="AK87">
        <v>0</v>
      </c>
      <c r="AL87">
        <v>0</v>
      </c>
    </row>
    <row r="88" spans="1:38" hidden="1" x14ac:dyDescent="0.2">
      <c r="A88" t="s">
        <v>230</v>
      </c>
      <c r="B88" t="s">
        <v>231</v>
      </c>
      <c r="C88" t="s">
        <v>232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5.5</v>
      </c>
      <c r="AE88">
        <v>344</v>
      </c>
      <c r="AF88">
        <v>0</v>
      </c>
      <c r="AG88">
        <v>0</v>
      </c>
      <c r="AH88">
        <f>0*1</f>
        <v>0</v>
      </c>
      <c r="AI88">
        <f>0*1</f>
        <v>0</v>
      </c>
      <c r="AJ88">
        <v>1</v>
      </c>
      <c r="AK88">
        <v>0</v>
      </c>
      <c r="AL88">
        <v>0</v>
      </c>
    </row>
    <row r="89" spans="1:38" hidden="1" x14ac:dyDescent="0.2">
      <c r="A89" t="s">
        <v>233</v>
      </c>
      <c r="B89" t="s">
        <v>234</v>
      </c>
      <c r="C89" t="s">
        <v>233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5.4</v>
      </c>
      <c r="AE89">
        <v>345</v>
      </c>
      <c r="AF89">
        <v>26.492217688767919</v>
      </c>
      <c r="AG89">
        <v>28.513535211904902</v>
      </c>
      <c r="AH89">
        <f>17.3937422461374*1</f>
        <v>17.3937422461374</v>
      </c>
      <c r="AI89">
        <f>2.60643263771177*1</f>
        <v>2.6064326377117699</v>
      </c>
      <c r="AJ89">
        <v>1</v>
      </c>
      <c r="AK89">
        <v>0</v>
      </c>
      <c r="AL89">
        <v>0</v>
      </c>
    </row>
    <row r="90" spans="1:38" x14ac:dyDescent="0.2">
      <c r="A90" t="s">
        <v>350</v>
      </c>
      <c r="B90" t="s">
        <v>351</v>
      </c>
      <c r="C90" t="s">
        <v>352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4.4000000000000004</v>
      </c>
      <c r="AE90">
        <v>605</v>
      </c>
      <c r="AF90">
        <v>25.80805108751435</v>
      </c>
      <c r="AG90">
        <v>9.7046165677488112</v>
      </c>
      <c r="AH90">
        <f>23.9602324696764*1</f>
        <v>23.960232469676399</v>
      </c>
      <c r="AI90">
        <f>3.36203300290642*1</f>
        <v>3.3620330029064198</v>
      </c>
      <c r="AJ90">
        <v>1</v>
      </c>
      <c r="AK90">
        <v>0</v>
      </c>
      <c r="AL90">
        <v>1</v>
      </c>
    </row>
    <row r="91" spans="1:38" hidden="1" x14ac:dyDescent="0.2">
      <c r="A91" t="s">
        <v>237</v>
      </c>
      <c r="B91" t="s">
        <v>238</v>
      </c>
      <c r="C91" t="s">
        <v>238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357</v>
      </c>
      <c r="AF91">
        <v>14.71590909090909</v>
      </c>
      <c r="AG91">
        <v>12.619593632479949</v>
      </c>
      <c r="AH91">
        <f>6.864378970968*1</f>
        <v>6.8643789709679996</v>
      </c>
      <c r="AI91">
        <f>0.98211096408583*1</f>
        <v>0.98211096408582998</v>
      </c>
      <c r="AJ91">
        <v>1</v>
      </c>
      <c r="AK91">
        <v>0</v>
      </c>
      <c r="AL91">
        <v>0</v>
      </c>
    </row>
    <row r="92" spans="1:38" hidden="1" x14ac:dyDescent="0.2">
      <c r="A92" t="s">
        <v>239</v>
      </c>
      <c r="B92" t="s">
        <v>240</v>
      </c>
      <c r="C92" t="s">
        <v>240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3.9</v>
      </c>
      <c r="AE92">
        <v>393</v>
      </c>
      <c r="AF92">
        <v>11.586206896551721</v>
      </c>
      <c r="AG92">
        <v>13.59629944548599</v>
      </c>
      <c r="AH92">
        <f>7.82237267044042*1</f>
        <v>7.8223726704404202</v>
      </c>
      <c r="AI92">
        <f>1.16244703438155*1</f>
        <v>1.1624470343815501</v>
      </c>
      <c r="AJ92">
        <v>1</v>
      </c>
      <c r="AK92">
        <v>0</v>
      </c>
      <c r="AL92">
        <v>0</v>
      </c>
    </row>
    <row r="93" spans="1:38" hidden="1" x14ac:dyDescent="0.2">
      <c r="A93" t="s">
        <v>241</v>
      </c>
      <c r="B93" t="s">
        <v>242</v>
      </c>
      <c r="C93" t="s">
        <v>242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4.5</v>
      </c>
      <c r="AE93">
        <v>399</v>
      </c>
      <c r="AF93">
        <v>15.999999999999989</v>
      </c>
      <c r="AG93">
        <v>24.531214842270721</v>
      </c>
      <c r="AH93">
        <f>11.1449301904282*1</f>
        <v>11.1449301904282</v>
      </c>
      <c r="AI93">
        <f>1.47404415303514*1</f>
        <v>1.47404415303514</v>
      </c>
      <c r="AJ93">
        <v>1</v>
      </c>
      <c r="AK93">
        <v>0</v>
      </c>
      <c r="AL93">
        <v>0</v>
      </c>
    </row>
    <row r="94" spans="1:38" hidden="1" x14ac:dyDescent="0.2">
      <c r="A94" t="s">
        <v>208</v>
      </c>
      <c r="B94" t="s">
        <v>243</v>
      </c>
      <c r="C94" t="s">
        <v>244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5.0999999999999996</v>
      </c>
      <c r="AE94">
        <v>400</v>
      </c>
      <c r="AF94">
        <v>19.200934579439259</v>
      </c>
      <c r="AG94">
        <v>18.20606549996814</v>
      </c>
      <c r="AH94">
        <f>10.552689358145*1</f>
        <v>10.552689358145001</v>
      </c>
      <c r="AI94">
        <f>1.49742244750679*1</f>
        <v>1.4974224475067901</v>
      </c>
      <c r="AJ94">
        <v>1</v>
      </c>
      <c r="AK94">
        <v>0</v>
      </c>
      <c r="AL94">
        <v>0</v>
      </c>
    </row>
    <row r="95" spans="1:38" hidden="1" x14ac:dyDescent="0.2">
      <c r="A95" t="s">
        <v>245</v>
      </c>
      <c r="B95" t="s">
        <v>246</v>
      </c>
      <c r="C95" t="s">
        <v>247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4.4000000000000004</v>
      </c>
      <c r="AE95">
        <v>402</v>
      </c>
      <c r="AF95">
        <v>11.62890694340927</v>
      </c>
      <c r="AG95">
        <v>9.1191448170068767</v>
      </c>
      <c r="AH95">
        <f>4.69221129419622*1</f>
        <v>4.6922112941962197</v>
      </c>
      <c r="AI95">
        <f>0.694534645504525*1</f>
        <v>0.69453464550452504</v>
      </c>
      <c r="AJ95">
        <v>1</v>
      </c>
      <c r="AK95">
        <v>0</v>
      </c>
      <c r="AL95">
        <v>0</v>
      </c>
    </row>
    <row r="96" spans="1:38" hidden="1" x14ac:dyDescent="0.2">
      <c r="A96" t="s">
        <v>248</v>
      </c>
      <c r="B96" t="s">
        <v>249</v>
      </c>
      <c r="C96" t="s">
        <v>249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3.9</v>
      </c>
      <c r="AE96">
        <v>408</v>
      </c>
      <c r="AF96">
        <v>0</v>
      </c>
      <c r="AG96">
        <v>0</v>
      </c>
      <c r="AH96">
        <f>0*1</f>
        <v>0</v>
      </c>
      <c r="AI96">
        <f>0*1</f>
        <v>0</v>
      </c>
      <c r="AJ96">
        <v>1</v>
      </c>
      <c r="AK96">
        <v>0</v>
      </c>
      <c r="AL96">
        <v>0</v>
      </c>
    </row>
    <row r="97" spans="1:38" hidden="1" x14ac:dyDescent="0.2">
      <c r="A97" t="s">
        <v>250</v>
      </c>
      <c r="B97" t="s">
        <v>251</v>
      </c>
      <c r="C97" t="s">
        <v>251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4.9000000000000004</v>
      </c>
      <c r="AE97">
        <v>417</v>
      </c>
      <c r="AF97">
        <v>15.83472139303994</v>
      </c>
      <c r="AG97">
        <v>15.88110336194686</v>
      </c>
      <c r="AH97">
        <f>9.87355331726796*1</f>
        <v>9.8735533172679606</v>
      </c>
      <c r="AI97">
        <f>1.44070010758519*1</f>
        <v>1.44070010758519</v>
      </c>
      <c r="AJ97">
        <v>1</v>
      </c>
      <c r="AK97">
        <v>0</v>
      </c>
      <c r="AL97">
        <v>0</v>
      </c>
    </row>
    <row r="98" spans="1:38" hidden="1" x14ac:dyDescent="0.2">
      <c r="A98" t="s">
        <v>252</v>
      </c>
      <c r="B98" t="s">
        <v>253</v>
      </c>
      <c r="C98" t="s">
        <v>253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5.3</v>
      </c>
      <c r="AE98">
        <v>423</v>
      </c>
      <c r="AF98">
        <v>20.574900037882109</v>
      </c>
      <c r="AG98">
        <v>33.310464633964017</v>
      </c>
      <c r="AH98">
        <f>8.83176616990067*1</f>
        <v>8.8317661699006695</v>
      </c>
      <c r="AI98">
        <f>1.03058626641072*1</f>
        <v>1.0305862664107199</v>
      </c>
      <c r="AJ98">
        <v>1</v>
      </c>
      <c r="AK98">
        <v>0</v>
      </c>
      <c r="AL98">
        <v>0</v>
      </c>
    </row>
    <row r="99" spans="1:38" hidden="1" x14ac:dyDescent="0.2">
      <c r="A99" t="s">
        <v>254</v>
      </c>
      <c r="B99" t="s">
        <v>255</v>
      </c>
      <c r="C99" t="s">
        <v>255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4.3</v>
      </c>
      <c r="AE99">
        <v>426</v>
      </c>
      <c r="AF99">
        <v>11.81569891029055</v>
      </c>
      <c r="AG99">
        <v>11.56108097000196</v>
      </c>
      <c r="AH99">
        <f>8.42070850095842*1</f>
        <v>8.4207085009584208</v>
      </c>
      <c r="AI99">
        <f>1.13480084827318*1</f>
        <v>1.13480084827318</v>
      </c>
      <c r="AJ99">
        <v>1</v>
      </c>
      <c r="AK99">
        <v>0</v>
      </c>
      <c r="AL99">
        <v>0</v>
      </c>
    </row>
    <row r="100" spans="1:38" hidden="1" x14ac:dyDescent="0.2">
      <c r="A100" t="s">
        <v>256</v>
      </c>
      <c r="B100" t="s">
        <v>257</v>
      </c>
      <c r="C100" t="s">
        <v>257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7.2</v>
      </c>
      <c r="AE100">
        <v>438</v>
      </c>
      <c r="AF100">
        <v>35.425466144842567</v>
      </c>
      <c r="AG100">
        <v>39.152768929025832</v>
      </c>
      <c r="AH100">
        <f>18.5070699128935*1</f>
        <v>18.507069912893499</v>
      </c>
      <c r="AI100">
        <f>2.47940849596026*1</f>
        <v>2.4794084959602598</v>
      </c>
      <c r="AJ100">
        <v>1</v>
      </c>
      <c r="AK100">
        <v>0</v>
      </c>
      <c r="AL100">
        <v>0</v>
      </c>
    </row>
    <row r="101" spans="1:38" hidden="1" x14ac:dyDescent="0.2">
      <c r="A101" t="s">
        <v>258</v>
      </c>
      <c r="B101" t="s">
        <v>259</v>
      </c>
      <c r="C101" t="s">
        <v>258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</v>
      </c>
      <c r="AE101">
        <v>442</v>
      </c>
      <c r="AF101">
        <v>23.71764705882352</v>
      </c>
      <c r="AG101">
        <v>31.092163867802871</v>
      </c>
      <c r="AH101">
        <f>11.9779497547196*1</f>
        <v>11.977949754719599</v>
      </c>
      <c r="AI101">
        <f>1.54748098460001*1</f>
        <v>1.5474809846000099</v>
      </c>
      <c r="AJ101">
        <v>1</v>
      </c>
      <c r="AK101">
        <v>0</v>
      </c>
      <c r="AL101">
        <v>0</v>
      </c>
    </row>
    <row r="102" spans="1:38" hidden="1" x14ac:dyDescent="0.2">
      <c r="A102" t="s">
        <v>260</v>
      </c>
      <c r="B102" t="s">
        <v>261</v>
      </c>
      <c r="C102" t="s">
        <v>261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7.3</v>
      </c>
      <c r="AE102">
        <v>447</v>
      </c>
      <c r="AF102">
        <v>23.481012658227851</v>
      </c>
      <c r="AG102">
        <v>20.052483421959231</v>
      </c>
      <c r="AH102">
        <f>16.3906381101857*1</f>
        <v>16.390638110185701</v>
      </c>
      <c r="AI102">
        <f>2.30509582446742*1</f>
        <v>2.3050958244674198</v>
      </c>
      <c r="AJ102">
        <v>1</v>
      </c>
      <c r="AK102">
        <v>0</v>
      </c>
      <c r="AL102">
        <v>0</v>
      </c>
    </row>
    <row r="103" spans="1:38" hidden="1" x14ac:dyDescent="0.2">
      <c r="A103" t="s">
        <v>85</v>
      </c>
      <c r="B103" t="s">
        <v>262</v>
      </c>
      <c r="C103" t="s">
        <v>262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</v>
      </c>
      <c r="AE103">
        <v>449</v>
      </c>
      <c r="AF103">
        <v>0</v>
      </c>
      <c r="AG103">
        <v>0</v>
      </c>
      <c r="AH103">
        <f>0*1</f>
        <v>0</v>
      </c>
      <c r="AI103">
        <f>0*1</f>
        <v>0</v>
      </c>
      <c r="AJ103">
        <v>1</v>
      </c>
      <c r="AK103">
        <v>0</v>
      </c>
      <c r="AL103">
        <v>0</v>
      </c>
    </row>
    <row r="104" spans="1:38" hidden="1" x14ac:dyDescent="0.2">
      <c r="A104" t="s">
        <v>263</v>
      </c>
      <c r="B104" t="s">
        <v>264</v>
      </c>
      <c r="C104" t="s">
        <v>264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5.3</v>
      </c>
      <c r="AE104">
        <v>450</v>
      </c>
      <c r="AF104">
        <v>16.1388888888889</v>
      </c>
      <c r="AG104">
        <v>13.3120903055359</v>
      </c>
      <c r="AH104">
        <f>10.8917530496705*1</f>
        <v>10.8917530496705</v>
      </c>
      <c r="AI104">
        <f>1.50556991832472*1</f>
        <v>1.50556991832472</v>
      </c>
      <c r="AJ104">
        <v>1</v>
      </c>
      <c r="AK104">
        <v>0</v>
      </c>
      <c r="AL104">
        <v>0</v>
      </c>
    </row>
    <row r="105" spans="1:38" hidden="1" x14ac:dyDescent="0.2">
      <c r="A105" t="s">
        <v>265</v>
      </c>
      <c r="B105" t="s">
        <v>266</v>
      </c>
      <c r="C105" t="s">
        <v>266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5.3</v>
      </c>
      <c r="AE105">
        <v>452</v>
      </c>
      <c r="AF105">
        <v>20.702011377455872</v>
      </c>
      <c r="AG105">
        <v>25.73554856807192</v>
      </c>
      <c r="AH105">
        <f>18.2782714967994*1</f>
        <v>18.278271496799402</v>
      </c>
      <c r="AI105">
        <f>3.37134435576182*1</f>
        <v>3.3713443557618201</v>
      </c>
      <c r="AJ105">
        <v>1</v>
      </c>
      <c r="AK105">
        <v>0</v>
      </c>
      <c r="AL105">
        <v>0</v>
      </c>
    </row>
    <row r="106" spans="1:38" hidden="1" x14ac:dyDescent="0.2">
      <c r="A106" t="s">
        <v>267</v>
      </c>
      <c r="B106" t="s">
        <v>268</v>
      </c>
      <c r="C106" t="s">
        <v>269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7.5</v>
      </c>
      <c r="AE106">
        <v>453</v>
      </c>
      <c r="AF106">
        <v>28.471910112359549</v>
      </c>
      <c r="AG106">
        <v>20.524780429592841</v>
      </c>
      <c r="AH106">
        <f>26.4879606851514*1</f>
        <v>26.4879606851514</v>
      </c>
      <c r="AI106">
        <f>3.8307309385361*1</f>
        <v>3.8307309385360999</v>
      </c>
      <c r="AJ106">
        <v>1</v>
      </c>
      <c r="AK106">
        <v>0</v>
      </c>
      <c r="AL106">
        <v>0</v>
      </c>
    </row>
    <row r="107" spans="1:38" x14ac:dyDescent="0.2">
      <c r="A107" t="s">
        <v>56</v>
      </c>
      <c r="B107" t="s">
        <v>57</v>
      </c>
      <c r="C107" t="s">
        <v>57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12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6.5</v>
      </c>
      <c r="AE107">
        <v>14</v>
      </c>
      <c r="AF107">
        <v>29.834877997517861</v>
      </c>
      <c r="AG107">
        <v>25.332404494719871</v>
      </c>
      <c r="AH107">
        <f>20.4859099207936*1</f>
        <v>20.485909920793599</v>
      </c>
      <c r="AI107">
        <f>3.04053143083971*1</f>
        <v>3.0405314308397098</v>
      </c>
      <c r="AJ107">
        <v>1</v>
      </c>
      <c r="AK107">
        <v>1</v>
      </c>
      <c r="AL107">
        <v>1</v>
      </c>
    </row>
    <row r="108" spans="1:38" hidden="1" x14ac:dyDescent="0.2">
      <c r="A108" t="s">
        <v>273</v>
      </c>
      <c r="B108" t="s">
        <v>274</v>
      </c>
      <c r="C108" t="s">
        <v>274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6.2</v>
      </c>
      <c r="AE108">
        <v>455</v>
      </c>
      <c r="AF108">
        <v>22.47230149865262</v>
      </c>
      <c r="AG108">
        <v>21.116571644143381</v>
      </c>
      <c r="AH108">
        <f>19.3995512017634*1</f>
        <v>19.399551201763401</v>
      </c>
      <c r="AI108">
        <f>3.04373838617431*1</f>
        <v>3.0437383861743101</v>
      </c>
      <c r="AJ108">
        <v>1</v>
      </c>
      <c r="AK108">
        <v>0</v>
      </c>
      <c r="AL108">
        <v>0</v>
      </c>
    </row>
    <row r="109" spans="1:38" hidden="1" x14ac:dyDescent="0.2">
      <c r="A109" t="s">
        <v>275</v>
      </c>
      <c r="B109" t="s">
        <v>276</v>
      </c>
      <c r="C109" t="s">
        <v>276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5.8</v>
      </c>
      <c r="AE109">
        <v>461</v>
      </c>
      <c r="AF109">
        <v>19.679949720587128</v>
      </c>
      <c r="AG109">
        <v>35.389319427992447</v>
      </c>
      <c r="AH109">
        <f>11.559684050771*1</f>
        <v>11.559684050771001</v>
      </c>
      <c r="AI109">
        <f>1.64252847257509*1</f>
        <v>1.6425284725750899</v>
      </c>
      <c r="AJ109">
        <v>1</v>
      </c>
      <c r="AK109">
        <v>0</v>
      </c>
      <c r="AL109">
        <v>0</v>
      </c>
    </row>
    <row r="110" spans="1:38" hidden="1" x14ac:dyDescent="0.2">
      <c r="A110" t="s">
        <v>277</v>
      </c>
      <c r="B110" t="s">
        <v>278</v>
      </c>
      <c r="C110" t="s">
        <v>278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6.3</v>
      </c>
      <c r="AE110">
        <v>462</v>
      </c>
      <c r="AF110">
        <v>0</v>
      </c>
      <c r="AG110">
        <v>0</v>
      </c>
      <c r="AH110">
        <f>0*1</f>
        <v>0</v>
      </c>
      <c r="AI110">
        <f>0*1</f>
        <v>0</v>
      </c>
      <c r="AJ110">
        <v>1</v>
      </c>
      <c r="AK110">
        <v>0</v>
      </c>
      <c r="AL110">
        <v>0</v>
      </c>
    </row>
    <row r="111" spans="1:38" hidden="1" x14ac:dyDescent="0.2">
      <c r="A111" t="s">
        <v>279</v>
      </c>
      <c r="B111" t="s">
        <v>280</v>
      </c>
      <c r="C111" t="s">
        <v>279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6.5</v>
      </c>
      <c r="AE111">
        <v>464</v>
      </c>
      <c r="AF111">
        <v>25.8419952438012</v>
      </c>
      <c r="AG111">
        <v>33.314156591340577</v>
      </c>
      <c r="AH111">
        <f>13.7452952348258*1</f>
        <v>13.7452952348258</v>
      </c>
      <c r="AI111">
        <f>1.64769638995472*1</f>
        <v>1.6476963899547199</v>
      </c>
      <c r="AJ111">
        <v>1</v>
      </c>
      <c r="AK111">
        <v>0</v>
      </c>
      <c r="AL111">
        <v>0</v>
      </c>
    </row>
    <row r="112" spans="1:38" hidden="1" x14ac:dyDescent="0.2">
      <c r="A112" t="s">
        <v>281</v>
      </c>
      <c r="B112" t="s">
        <v>282</v>
      </c>
      <c r="C112" t="s">
        <v>281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6.1</v>
      </c>
      <c r="AE112">
        <v>474</v>
      </c>
      <c r="AF112">
        <v>22.857721080215761</v>
      </c>
      <c r="AG112">
        <v>27.437853360234321</v>
      </c>
      <c r="AH112">
        <f>11.1716777230358*1</f>
        <v>11.171677723035801</v>
      </c>
      <c r="AI112">
        <f>1.43965419825626*1</f>
        <v>1.4396541982562601</v>
      </c>
      <c r="AJ112">
        <v>1</v>
      </c>
      <c r="AK112">
        <v>0</v>
      </c>
      <c r="AL112">
        <v>0</v>
      </c>
    </row>
    <row r="113" spans="1:38" hidden="1" x14ac:dyDescent="0.2">
      <c r="A113" t="s">
        <v>283</v>
      </c>
      <c r="B113" t="s">
        <v>284</v>
      </c>
      <c r="C113" t="s">
        <v>284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6.2</v>
      </c>
      <c r="AE113">
        <v>478</v>
      </c>
      <c r="AF113">
        <v>0</v>
      </c>
      <c r="AG113">
        <v>0</v>
      </c>
      <c r="AH113">
        <f>0*1</f>
        <v>0</v>
      </c>
      <c r="AI113">
        <f>0*1</f>
        <v>0</v>
      </c>
      <c r="AJ113">
        <v>1</v>
      </c>
      <c r="AK113">
        <v>0</v>
      </c>
      <c r="AL113">
        <v>0</v>
      </c>
    </row>
    <row r="114" spans="1:38" hidden="1" x14ac:dyDescent="0.2">
      <c r="A114" t="s">
        <v>285</v>
      </c>
      <c r="B114" t="s">
        <v>286</v>
      </c>
      <c r="C114" t="s">
        <v>286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9.1999999999999993</v>
      </c>
      <c r="AE114">
        <v>480</v>
      </c>
      <c r="AF114">
        <v>35.645515163025557</v>
      </c>
      <c r="AG114">
        <v>33.992478904154233</v>
      </c>
      <c r="AH114">
        <f>22.4852781704145*1</f>
        <v>22.485278170414499</v>
      </c>
      <c r="AI114">
        <f>3.24896542131803*1</f>
        <v>3.2489654213180299</v>
      </c>
      <c r="AJ114">
        <v>1</v>
      </c>
      <c r="AK114">
        <v>0</v>
      </c>
      <c r="AL114">
        <v>0</v>
      </c>
    </row>
    <row r="115" spans="1:38" hidden="1" x14ac:dyDescent="0.2">
      <c r="A115" t="s">
        <v>287</v>
      </c>
      <c r="B115" t="s">
        <v>288</v>
      </c>
      <c r="C115" t="s">
        <v>288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6.1</v>
      </c>
      <c r="AE115">
        <v>482</v>
      </c>
      <c r="AF115">
        <v>0</v>
      </c>
      <c r="AG115">
        <v>0</v>
      </c>
      <c r="AH115">
        <f>0*1</f>
        <v>0</v>
      </c>
      <c r="AI115">
        <f>0*1</f>
        <v>0</v>
      </c>
      <c r="AJ115">
        <v>1</v>
      </c>
      <c r="AK115">
        <v>0</v>
      </c>
      <c r="AL115">
        <v>0</v>
      </c>
    </row>
    <row r="116" spans="1:38" hidden="1" x14ac:dyDescent="0.2">
      <c r="A116" t="s">
        <v>289</v>
      </c>
      <c r="B116" t="s">
        <v>290</v>
      </c>
      <c r="C116" t="s">
        <v>290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14.8</v>
      </c>
      <c r="AE116">
        <v>483</v>
      </c>
      <c r="AF116">
        <v>50.988636363636388</v>
      </c>
      <c r="AG116">
        <v>64.590425423297049</v>
      </c>
      <c r="AH116">
        <f>27.06735755926*1</f>
        <v>27.06735755926</v>
      </c>
      <c r="AI116">
        <f>3.74883390132266*1</f>
        <v>3.7488339013226599</v>
      </c>
      <c r="AJ116">
        <v>1</v>
      </c>
      <c r="AK116">
        <v>0</v>
      </c>
      <c r="AL116">
        <v>0</v>
      </c>
    </row>
    <row r="117" spans="1:38" hidden="1" x14ac:dyDescent="0.2">
      <c r="A117" t="s">
        <v>291</v>
      </c>
      <c r="B117" t="s">
        <v>292</v>
      </c>
      <c r="C117" t="s">
        <v>292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5.4</v>
      </c>
      <c r="AE117">
        <v>486</v>
      </c>
      <c r="AF117">
        <v>0</v>
      </c>
      <c r="AG117">
        <v>0</v>
      </c>
      <c r="AH117">
        <f>0*1</f>
        <v>0</v>
      </c>
      <c r="AI117">
        <f>0*1</f>
        <v>0</v>
      </c>
      <c r="AJ117">
        <v>1</v>
      </c>
      <c r="AK117">
        <v>0</v>
      </c>
      <c r="AL117">
        <v>0</v>
      </c>
    </row>
    <row r="118" spans="1:38" hidden="1" x14ac:dyDescent="0.2">
      <c r="A118" t="s">
        <v>293</v>
      </c>
      <c r="B118" t="s">
        <v>87</v>
      </c>
      <c r="C118" t="s">
        <v>87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4.3</v>
      </c>
      <c r="AE118">
        <v>487</v>
      </c>
      <c r="AF118">
        <v>0</v>
      </c>
      <c r="AG118">
        <v>0</v>
      </c>
      <c r="AH118">
        <f>0*1</f>
        <v>0</v>
      </c>
      <c r="AI118">
        <f>0*1</f>
        <v>0</v>
      </c>
      <c r="AJ118">
        <v>1</v>
      </c>
      <c r="AK118">
        <v>0</v>
      </c>
      <c r="AL118">
        <v>0</v>
      </c>
    </row>
    <row r="119" spans="1:38" hidden="1" x14ac:dyDescent="0.2">
      <c r="A119" t="s">
        <v>294</v>
      </c>
      <c r="B119" t="s">
        <v>295</v>
      </c>
      <c r="C119" t="s">
        <v>295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6.3</v>
      </c>
      <c r="AE119">
        <v>497</v>
      </c>
      <c r="AF119">
        <v>26.847291737614341</v>
      </c>
      <c r="AG119">
        <v>27.806111658907358</v>
      </c>
      <c r="AH119">
        <f>12.529655175731*1</f>
        <v>12.529655175731</v>
      </c>
      <c r="AI119">
        <f>1.98035869141961*1</f>
        <v>1.9803586914196101</v>
      </c>
      <c r="AJ119">
        <v>1</v>
      </c>
      <c r="AK119">
        <v>0</v>
      </c>
      <c r="AL119">
        <v>0</v>
      </c>
    </row>
    <row r="120" spans="1:38" hidden="1" x14ac:dyDescent="0.2">
      <c r="A120" t="s">
        <v>296</v>
      </c>
      <c r="B120" t="s">
        <v>297</v>
      </c>
      <c r="C120" t="s">
        <v>298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8.6</v>
      </c>
      <c r="AE120">
        <v>513</v>
      </c>
      <c r="AF120">
        <v>33.484536082474243</v>
      </c>
      <c r="AG120">
        <v>25.66359085744557</v>
      </c>
      <c r="AH120">
        <f>27.2524539019782*1</f>
        <v>27.2524539019782</v>
      </c>
      <c r="AI120">
        <f>3.86461585670192*1</f>
        <v>3.8646158567019202</v>
      </c>
      <c r="AJ120">
        <v>1</v>
      </c>
      <c r="AK120">
        <v>0</v>
      </c>
      <c r="AL120">
        <v>0</v>
      </c>
    </row>
    <row r="121" spans="1:38" hidden="1" x14ac:dyDescent="0.2">
      <c r="A121" t="s">
        <v>299</v>
      </c>
      <c r="B121" t="s">
        <v>300</v>
      </c>
      <c r="C121" t="s">
        <v>301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</v>
      </c>
      <c r="AE121">
        <v>516</v>
      </c>
      <c r="AF121">
        <v>22.887640449438202</v>
      </c>
      <c r="AG121">
        <v>24.93281802205804</v>
      </c>
      <c r="AH121">
        <f>12.6130731861021*1</f>
        <v>12.613073186102101</v>
      </c>
      <c r="AI121">
        <f>1.72046110778449*1</f>
        <v>1.72046110778449</v>
      </c>
      <c r="AJ121">
        <v>1</v>
      </c>
      <c r="AK121">
        <v>0</v>
      </c>
      <c r="AL121">
        <v>0</v>
      </c>
    </row>
    <row r="122" spans="1:38" hidden="1" x14ac:dyDescent="0.2">
      <c r="A122" t="s">
        <v>302</v>
      </c>
      <c r="B122" t="s">
        <v>303</v>
      </c>
      <c r="C122" t="s">
        <v>303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5.9</v>
      </c>
      <c r="AE122">
        <v>519</v>
      </c>
      <c r="AF122">
        <v>22.342614404726241</v>
      </c>
      <c r="AG122">
        <v>21.658966662947591</v>
      </c>
      <c r="AH122">
        <f>13.3329640815035*1</f>
        <v>13.3329640815035</v>
      </c>
      <c r="AI122">
        <f>1.99171958394316*1</f>
        <v>1.9917195839431601</v>
      </c>
      <c r="AJ122">
        <v>1</v>
      </c>
      <c r="AK122">
        <v>0</v>
      </c>
      <c r="AL122">
        <v>0</v>
      </c>
    </row>
    <row r="123" spans="1:38" hidden="1" x14ac:dyDescent="0.2">
      <c r="A123" t="s">
        <v>304</v>
      </c>
      <c r="B123" t="s">
        <v>305</v>
      </c>
      <c r="C123" t="s">
        <v>305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6.9</v>
      </c>
      <c r="AE123">
        <v>522</v>
      </c>
      <c r="AF123">
        <v>0</v>
      </c>
      <c r="AG123">
        <v>0</v>
      </c>
      <c r="AH123">
        <f>0*1</f>
        <v>0</v>
      </c>
      <c r="AI123">
        <f>0*1</f>
        <v>0</v>
      </c>
      <c r="AJ123">
        <v>1</v>
      </c>
      <c r="AK123">
        <v>0</v>
      </c>
      <c r="AL123">
        <v>0</v>
      </c>
    </row>
    <row r="124" spans="1:38" hidden="1" x14ac:dyDescent="0.2">
      <c r="A124" t="s">
        <v>254</v>
      </c>
      <c r="B124" t="s">
        <v>306</v>
      </c>
      <c r="C124" t="s">
        <v>306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4.9000000000000004</v>
      </c>
      <c r="AE124">
        <v>524</v>
      </c>
      <c r="AF124">
        <v>20.074074074074101</v>
      </c>
      <c r="AG124">
        <v>21.517883055877618</v>
      </c>
      <c r="AH124">
        <f>8.69222628688411*1</f>
        <v>8.6922262868841091</v>
      </c>
      <c r="AI124">
        <f>1.26246888594005*1</f>
        <v>1.2624688859400499</v>
      </c>
      <c r="AJ124">
        <v>1</v>
      </c>
      <c r="AK124">
        <v>0</v>
      </c>
      <c r="AL124">
        <v>0</v>
      </c>
    </row>
    <row r="125" spans="1:38" x14ac:dyDescent="0.2">
      <c r="A125" t="s">
        <v>93</v>
      </c>
      <c r="B125" t="s">
        <v>94</v>
      </c>
      <c r="C125" t="s">
        <v>95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14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4.9000000000000004</v>
      </c>
      <c r="AE125">
        <v>93</v>
      </c>
      <c r="AF125">
        <v>17.936059975590339</v>
      </c>
      <c r="AG125">
        <v>12.38174025230159</v>
      </c>
      <c r="AH125">
        <f>20.4898276402981*1</f>
        <v>20.489827640298099</v>
      </c>
      <c r="AI125">
        <f>2.92876884275923*1</f>
        <v>2.9287688427592302</v>
      </c>
      <c r="AJ125">
        <v>1</v>
      </c>
      <c r="AK125">
        <v>1</v>
      </c>
      <c r="AL125">
        <v>1</v>
      </c>
    </row>
    <row r="126" spans="1:38" hidden="1" x14ac:dyDescent="0.2">
      <c r="A126" t="s">
        <v>309</v>
      </c>
      <c r="B126" t="s">
        <v>310</v>
      </c>
      <c r="C126" t="s">
        <v>310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5.9</v>
      </c>
      <c r="AE126">
        <v>556</v>
      </c>
      <c r="AF126">
        <v>30.513661202185801</v>
      </c>
      <c r="AG126">
        <v>32.945350246802519</v>
      </c>
      <c r="AH126">
        <f>17.1185902302611*1</f>
        <v>17.118590230261098</v>
      </c>
      <c r="AI126">
        <f>4.31556027981111*1</f>
        <v>4.3155602798111099</v>
      </c>
      <c r="AJ126">
        <v>1</v>
      </c>
      <c r="AK126">
        <v>0</v>
      </c>
      <c r="AL126">
        <v>0</v>
      </c>
    </row>
    <row r="127" spans="1:38" hidden="1" x14ac:dyDescent="0.2">
      <c r="A127" t="s">
        <v>296</v>
      </c>
      <c r="B127" t="s">
        <v>311</v>
      </c>
      <c r="C127" t="s">
        <v>312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6.2</v>
      </c>
      <c r="AE127">
        <v>558</v>
      </c>
      <c r="AF127">
        <v>30.036363636363621</v>
      </c>
      <c r="AG127">
        <v>29.017616646164338</v>
      </c>
      <c r="AH127">
        <f>23.3006586238424*1</f>
        <v>23.300658623842398</v>
      </c>
      <c r="AI127">
        <f>5.82053057483313*1</f>
        <v>5.8205305748331302</v>
      </c>
      <c r="AJ127">
        <v>1</v>
      </c>
      <c r="AK127">
        <v>0</v>
      </c>
      <c r="AL127">
        <v>0</v>
      </c>
    </row>
    <row r="128" spans="1:38" hidden="1" x14ac:dyDescent="0.2">
      <c r="A128" t="s">
        <v>313</v>
      </c>
      <c r="B128" t="s">
        <v>314</v>
      </c>
      <c r="C128" t="s">
        <v>314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4.5</v>
      </c>
      <c r="AE128">
        <v>559</v>
      </c>
      <c r="AF128">
        <v>23.256830601092911</v>
      </c>
      <c r="AG128">
        <v>22.476201652752732</v>
      </c>
      <c r="AH128">
        <f>15.3614623387595*1</f>
        <v>15.3614623387595</v>
      </c>
      <c r="AI128">
        <f>3.8394581730816*1</f>
        <v>3.8394581730816002</v>
      </c>
      <c r="AJ128">
        <v>1</v>
      </c>
      <c r="AK128">
        <v>0</v>
      </c>
      <c r="AL128">
        <v>0</v>
      </c>
    </row>
    <row r="129" spans="1:38" hidden="1" x14ac:dyDescent="0.2">
      <c r="A129" t="s">
        <v>315</v>
      </c>
      <c r="B129" t="s">
        <v>316</v>
      </c>
      <c r="C129" t="s">
        <v>316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7.4</v>
      </c>
      <c r="AE129">
        <v>561</v>
      </c>
      <c r="AF129">
        <v>30.683398369016128</v>
      </c>
      <c r="AG129">
        <v>28.87872027032104</v>
      </c>
      <c r="AH129">
        <f>27.4932311790994*1</f>
        <v>27.4932311790994</v>
      </c>
      <c r="AI129">
        <f>6.97441550664985*1</f>
        <v>6.9744155066498497</v>
      </c>
      <c r="AJ129">
        <v>1</v>
      </c>
      <c r="AK129">
        <v>0</v>
      </c>
      <c r="AL129">
        <v>0</v>
      </c>
    </row>
    <row r="130" spans="1:38" hidden="1" x14ac:dyDescent="0.2">
      <c r="A130" t="s">
        <v>87</v>
      </c>
      <c r="B130" t="s">
        <v>317</v>
      </c>
      <c r="C130" t="s">
        <v>317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4.8</v>
      </c>
      <c r="AE130">
        <v>562</v>
      </c>
      <c r="AF130">
        <v>0</v>
      </c>
      <c r="AG130">
        <v>0</v>
      </c>
      <c r="AH130">
        <f>0*1</f>
        <v>0</v>
      </c>
      <c r="AI130">
        <f>0*1</f>
        <v>0</v>
      </c>
      <c r="AJ130">
        <v>1</v>
      </c>
      <c r="AK130">
        <v>0</v>
      </c>
      <c r="AL130">
        <v>0</v>
      </c>
    </row>
    <row r="131" spans="1:38" x14ac:dyDescent="0.2">
      <c r="A131" t="s">
        <v>307</v>
      </c>
      <c r="B131" t="s">
        <v>308</v>
      </c>
      <c r="C131" t="s">
        <v>308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4.9000000000000004</v>
      </c>
      <c r="AE131">
        <v>530</v>
      </c>
      <c r="AF131">
        <v>25.117647058823518</v>
      </c>
      <c r="AG131">
        <v>26.763293921499791</v>
      </c>
      <c r="AH131">
        <f>19.6123934562956*1</f>
        <v>19.612393456295599</v>
      </c>
      <c r="AI131">
        <f>2.79469623157797*1</f>
        <v>2.7946962315779702</v>
      </c>
      <c r="AJ131">
        <v>1</v>
      </c>
      <c r="AK131">
        <v>1</v>
      </c>
      <c r="AL131">
        <v>1</v>
      </c>
    </row>
    <row r="132" spans="1:38" x14ac:dyDescent="0.2">
      <c r="A132" t="s">
        <v>208</v>
      </c>
      <c r="B132" t="s">
        <v>209</v>
      </c>
      <c r="C132" t="s">
        <v>209</v>
      </c>
      <c r="D132" t="s">
        <v>3</v>
      </c>
      <c r="E132">
        <v>1</v>
      </c>
      <c r="F132">
        <v>0</v>
      </c>
      <c r="G132">
        <v>0</v>
      </c>
      <c r="H132">
        <v>0</v>
      </c>
      <c r="I132" t="s">
        <v>19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5.0999999999999996</v>
      </c>
      <c r="AE132">
        <v>312</v>
      </c>
      <c r="AF132">
        <v>25.334728033472789</v>
      </c>
      <c r="AG132">
        <v>25.63807343823407</v>
      </c>
      <c r="AH132">
        <f>17.8029139696484*1</f>
        <v>17.802913969648401</v>
      </c>
      <c r="AI132">
        <f>2.54422030361824*1</f>
        <v>2.54422030361824</v>
      </c>
      <c r="AJ132">
        <v>1</v>
      </c>
      <c r="AK132">
        <v>1</v>
      </c>
      <c r="AL132">
        <v>1</v>
      </c>
    </row>
    <row r="133" spans="1:38" hidden="1" x14ac:dyDescent="0.2">
      <c r="A133" t="s">
        <v>322</v>
      </c>
      <c r="B133" t="s">
        <v>323</v>
      </c>
      <c r="C133" t="s">
        <v>324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</v>
      </c>
      <c r="AE133">
        <v>566</v>
      </c>
      <c r="AF133">
        <v>25.54604512643553</v>
      </c>
      <c r="AG133">
        <v>21.452728687728669</v>
      </c>
      <c r="AH133">
        <f>19.5699545242838*1</f>
        <v>19.569954524283801</v>
      </c>
      <c r="AI133">
        <f>5.39361761844073*1</f>
        <v>5.3936176184407296</v>
      </c>
      <c r="AJ133">
        <v>1</v>
      </c>
      <c r="AK133">
        <v>0</v>
      </c>
      <c r="AL133">
        <v>0</v>
      </c>
    </row>
    <row r="134" spans="1:38" hidden="1" x14ac:dyDescent="0.2">
      <c r="A134" t="s">
        <v>325</v>
      </c>
      <c r="B134" t="s">
        <v>326</v>
      </c>
      <c r="C134" t="s">
        <v>326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4.5999999999999996</v>
      </c>
      <c r="AE134">
        <v>572</v>
      </c>
      <c r="AF134">
        <v>21.545581994218651</v>
      </c>
      <c r="AG134">
        <v>14.80243102811265</v>
      </c>
      <c r="AH134">
        <f>15.166973270455*1</f>
        <v>15.166973270454999</v>
      </c>
      <c r="AI134">
        <f>4.51848072350538*1</f>
        <v>4.5184807235053803</v>
      </c>
      <c r="AJ134">
        <v>1</v>
      </c>
      <c r="AK134">
        <v>0</v>
      </c>
      <c r="AL134">
        <v>0</v>
      </c>
    </row>
    <row r="135" spans="1:38" hidden="1" x14ac:dyDescent="0.2">
      <c r="A135" t="s">
        <v>327</v>
      </c>
      <c r="B135" t="s">
        <v>328</v>
      </c>
      <c r="C135" t="s">
        <v>328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4.4000000000000004</v>
      </c>
      <c r="AE135">
        <v>573</v>
      </c>
      <c r="AF135">
        <v>18.42424242424244</v>
      </c>
      <c r="AG135">
        <v>19.01365158095242</v>
      </c>
      <c r="AH135">
        <f>9.13702633542027*1</f>
        <v>9.1370263354202699</v>
      </c>
      <c r="AI135">
        <f>2.28076382406521*1</f>
        <v>2.2807638240652102</v>
      </c>
      <c r="AJ135">
        <v>1</v>
      </c>
      <c r="AK135">
        <v>0</v>
      </c>
      <c r="AL135">
        <v>0</v>
      </c>
    </row>
    <row r="136" spans="1:38" hidden="1" x14ac:dyDescent="0.2">
      <c r="A136" t="s">
        <v>329</v>
      </c>
      <c r="B136" t="s">
        <v>330</v>
      </c>
      <c r="C136" t="s">
        <v>330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5.5</v>
      </c>
      <c r="AE136">
        <v>578</v>
      </c>
      <c r="AF136">
        <v>24.118449225924639</v>
      </c>
      <c r="AG136">
        <v>27.793937424052491</v>
      </c>
      <c r="AH136">
        <f>14.0048290299203*1</f>
        <v>14.0048290299203</v>
      </c>
      <c r="AI136">
        <f>2.79080688796268*1</f>
        <v>2.7908068879626802</v>
      </c>
      <c r="AJ136">
        <v>1</v>
      </c>
      <c r="AK136">
        <v>0</v>
      </c>
      <c r="AL136">
        <v>0</v>
      </c>
    </row>
    <row r="137" spans="1:38" hidden="1" x14ac:dyDescent="0.2">
      <c r="A137" t="s">
        <v>331</v>
      </c>
      <c r="B137" t="s">
        <v>332</v>
      </c>
      <c r="C137" t="s">
        <v>332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5.5</v>
      </c>
      <c r="AE137">
        <v>580</v>
      </c>
      <c r="AF137">
        <v>0</v>
      </c>
      <c r="AG137">
        <v>0</v>
      </c>
      <c r="AH137">
        <f>0*1</f>
        <v>0</v>
      </c>
      <c r="AI137">
        <f>0*1</f>
        <v>0</v>
      </c>
      <c r="AJ137">
        <v>1</v>
      </c>
      <c r="AK137">
        <v>0</v>
      </c>
      <c r="AL137">
        <v>0</v>
      </c>
    </row>
    <row r="138" spans="1:38" hidden="1" x14ac:dyDescent="0.2">
      <c r="A138" t="s">
        <v>333</v>
      </c>
      <c r="B138" t="s">
        <v>334</v>
      </c>
      <c r="C138" t="s">
        <v>334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4.7</v>
      </c>
      <c r="AE138">
        <v>583</v>
      </c>
      <c r="AF138">
        <v>8</v>
      </c>
      <c r="AG138">
        <v>28.42647905233952</v>
      </c>
      <c r="AH138">
        <f>2.70301699690307*1</f>
        <v>2.7030169969030702</v>
      </c>
      <c r="AI138">
        <f>0.630791664230327*1</f>
        <v>0.63079166423032695</v>
      </c>
      <c r="AJ138">
        <v>1</v>
      </c>
      <c r="AK138">
        <v>0</v>
      </c>
      <c r="AL138">
        <v>0</v>
      </c>
    </row>
    <row r="139" spans="1:38" hidden="1" x14ac:dyDescent="0.2">
      <c r="A139" t="s">
        <v>335</v>
      </c>
      <c r="B139" t="s">
        <v>336</v>
      </c>
      <c r="C139" t="s">
        <v>336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5.2</v>
      </c>
      <c r="AE139">
        <v>590</v>
      </c>
      <c r="AF139">
        <v>0</v>
      </c>
      <c r="AG139">
        <v>0</v>
      </c>
      <c r="AH139">
        <f>0*1</f>
        <v>0</v>
      </c>
      <c r="AI139">
        <f>0*1</f>
        <v>0</v>
      </c>
      <c r="AJ139">
        <v>1</v>
      </c>
      <c r="AK139">
        <v>0</v>
      </c>
      <c r="AL139">
        <v>0</v>
      </c>
    </row>
    <row r="140" spans="1:38" hidden="1" x14ac:dyDescent="0.2">
      <c r="A140" t="s">
        <v>337</v>
      </c>
      <c r="B140" t="s">
        <v>338</v>
      </c>
      <c r="C140" t="s">
        <v>338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5</v>
      </c>
      <c r="AE140">
        <v>591</v>
      </c>
      <c r="AF140">
        <v>19.877000911776811</v>
      </c>
      <c r="AG140">
        <v>11.991677321641291</v>
      </c>
      <c r="AH140">
        <f>15.9381576768095*1</f>
        <v>15.938157676809499</v>
      </c>
      <c r="AI140">
        <f>2.31595461558359*1</f>
        <v>2.3159546155835899</v>
      </c>
      <c r="AJ140">
        <v>1</v>
      </c>
      <c r="AK140">
        <v>0</v>
      </c>
      <c r="AL140">
        <v>0</v>
      </c>
    </row>
    <row r="141" spans="1:38" hidden="1" x14ac:dyDescent="0.2">
      <c r="A141" t="s">
        <v>339</v>
      </c>
      <c r="B141" t="s">
        <v>340</v>
      </c>
      <c r="C141" t="s">
        <v>340</v>
      </c>
      <c r="D141" t="s">
        <v>6</v>
      </c>
      <c r="E141">
        <v>0</v>
      </c>
      <c r="F141">
        <v>0</v>
      </c>
      <c r="G141">
        <v>0</v>
      </c>
      <c r="H141">
        <v>1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5.5</v>
      </c>
      <c r="AE141">
        <v>592</v>
      </c>
      <c r="AF141">
        <v>10.287824142995669</v>
      </c>
      <c r="AG141">
        <v>21.590199766108061</v>
      </c>
      <c r="AH141">
        <f>3.08985261410398*1</f>
        <v>3.0898526141039802</v>
      </c>
      <c r="AI141">
        <f>0.465434264510524*1</f>
        <v>0.465434264510524</v>
      </c>
      <c r="AJ141">
        <v>1</v>
      </c>
      <c r="AK141">
        <v>0</v>
      </c>
      <c r="AL141">
        <v>0</v>
      </c>
    </row>
    <row r="142" spans="1:38" hidden="1" x14ac:dyDescent="0.2">
      <c r="A142" t="s">
        <v>341</v>
      </c>
      <c r="B142" t="s">
        <v>342</v>
      </c>
      <c r="C142" t="s">
        <v>343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4.8</v>
      </c>
      <c r="AE142">
        <v>599</v>
      </c>
      <c r="AF142">
        <v>0</v>
      </c>
      <c r="AG142">
        <v>0</v>
      </c>
      <c r="AH142">
        <f>0*1</f>
        <v>0</v>
      </c>
      <c r="AI142">
        <f>0*1</f>
        <v>0</v>
      </c>
      <c r="AJ142">
        <v>1</v>
      </c>
      <c r="AK142">
        <v>0</v>
      </c>
      <c r="AL142">
        <v>0</v>
      </c>
    </row>
    <row r="143" spans="1:38" x14ac:dyDescent="0.2">
      <c r="A143" t="s">
        <v>235</v>
      </c>
      <c r="B143" t="s">
        <v>236</v>
      </c>
      <c r="C143" t="s">
        <v>236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4.9000000000000004</v>
      </c>
      <c r="AE143">
        <v>348</v>
      </c>
      <c r="AF143">
        <v>18.921875</v>
      </c>
      <c r="AG143">
        <v>15.09483541387347</v>
      </c>
      <c r="AH143">
        <f>17.6972414422515*1</f>
        <v>17.697241442251499</v>
      </c>
      <c r="AI143">
        <f>2.52773888314413*1</f>
        <v>2.5277388831441301</v>
      </c>
      <c r="AJ143">
        <v>1</v>
      </c>
      <c r="AK143">
        <v>1</v>
      </c>
      <c r="AL143">
        <v>1</v>
      </c>
    </row>
    <row r="144" spans="1:38" hidden="1" x14ac:dyDescent="0.2">
      <c r="A144" t="s">
        <v>78</v>
      </c>
      <c r="B144" t="s">
        <v>345</v>
      </c>
      <c r="C144" t="s">
        <v>345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6.5</v>
      </c>
      <c r="AE144">
        <v>601</v>
      </c>
      <c r="AF144">
        <v>32.816286411895753</v>
      </c>
      <c r="AG144">
        <v>19.572409444223421</v>
      </c>
      <c r="AH144">
        <f>31.4098910049457*1</f>
        <v>31.409891004945699</v>
      </c>
      <c r="AI144">
        <f>4.44326047694851*1</f>
        <v>4.4432604769485096</v>
      </c>
      <c r="AJ144">
        <v>1</v>
      </c>
      <c r="AK144">
        <v>0</v>
      </c>
      <c r="AL144">
        <v>0</v>
      </c>
    </row>
    <row r="145" spans="1:38" hidden="1" x14ac:dyDescent="0.2">
      <c r="A145" t="s">
        <v>346</v>
      </c>
      <c r="B145" t="s">
        <v>347</v>
      </c>
      <c r="C145" t="s">
        <v>347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5.2</v>
      </c>
      <c r="AE145">
        <v>602</v>
      </c>
      <c r="AF145">
        <v>25.90820932847539</v>
      </c>
      <c r="AG145">
        <v>20.394355606781492</v>
      </c>
      <c r="AH145">
        <f>26.6394539475366*1</f>
        <v>26.639453947536602</v>
      </c>
      <c r="AI145">
        <f>2.88821308817309*1</f>
        <v>2.8882130881730901</v>
      </c>
      <c r="AJ145">
        <v>1</v>
      </c>
      <c r="AK145">
        <v>0</v>
      </c>
      <c r="AL145">
        <v>0</v>
      </c>
    </row>
    <row r="146" spans="1:38" hidden="1" x14ac:dyDescent="0.2">
      <c r="A146" t="s">
        <v>348</v>
      </c>
      <c r="B146" t="s">
        <v>349</v>
      </c>
      <c r="C146" t="s">
        <v>348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4.7</v>
      </c>
      <c r="AE146">
        <v>604</v>
      </c>
      <c r="AF146">
        <v>0</v>
      </c>
      <c r="AG146">
        <v>0</v>
      </c>
      <c r="AH146">
        <f>0*1</f>
        <v>0</v>
      </c>
      <c r="AI146">
        <f>0*1</f>
        <v>0</v>
      </c>
      <c r="AJ146">
        <v>1</v>
      </c>
      <c r="AK146">
        <v>1</v>
      </c>
      <c r="AL146">
        <v>0</v>
      </c>
    </row>
    <row r="147" spans="1:38" x14ac:dyDescent="0.2">
      <c r="A147" t="s">
        <v>210</v>
      </c>
      <c r="B147" t="s">
        <v>211</v>
      </c>
      <c r="C147" t="s">
        <v>211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19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4.9000000000000004</v>
      </c>
      <c r="AE147">
        <v>313</v>
      </c>
      <c r="AF147">
        <v>21.584206905594542</v>
      </c>
      <c r="AG147">
        <v>22.172315412611749</v>
      </c>
      <c r="AH147">
        <f>13.8723748216619*1</f>
        <v>13.8723748216619</v>
      </c>
      <c r="AI147">
        <f>2.06551683733546*1</f>
        <v>2.0655168373354602</v>
      </c>
      <c r="AJ147">
        <v>1</v>
      </c>
      <c r="AK147">
        <v>1</v>
      </c>
      <c r="AL147">
        <v>1</v>
      </c>
    </row>
    <row r="148" spans="1:38" hidden="1" x14ac:dyDescent="0.2">
      <c r="A148" t="s">
        <v>353</v>
      </c>
      <c r="B148" t="s">
        <v>354</v>
      </c>
      <c r="C148" t="s">
        <v>354</v>
      </c>
      <c r="D148" t="s">
        <v>3</v>
      </c>
      <c r="E148">
        <v>1</v>
      </c>
      <c r="F148">
        <v>0</v>
      </c>
      <c r="G148">
        <v>0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5.0999999999999996</v>
      </c>
      <c r="AE148">
        <v>611</v>
      </c>
      <c r="AF148">
        <v>0</v>
      </c>
      <c r="AG148">
        <v>0</v>
      </c>
      <c r="AH148">
        <f>0*1</f>
        <v>0</v>
      </c>
      <c r="AI148">
        <f>0*1</f>
        <v>0</v>
      </c>
      <c r="AJ148">
        <v>1</v>
      </c>
      <c r="AK148">
        <v>0</v>
      </c>
      <c r="AL148">
        <v>0</v>
      </c>
    </row>
    <row r="149" spans="1:38" x14ac:dyDescent="0.2">
      <c r="A149" t="s">
        <v>45</v>
      </c>
      <c r="B149" t="s">
        <v>46</v>
      </c>
      <c r="C149" t="s">
        <v>45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12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6.2</v>
      </c>
      <c r="AE149">
        <v>2</v>
      </c>
      <c r="AF149">
        <v>27.73964382825282</v>
      </c>
      <c r="AG149">
        <v>27.513046596302001</v>
      </c>
      <c r="AH149">
        <f>19.7034288107188*0</f>
        <v>0</v>
      </c>
      <c r="AI149">
        <f>2.51199168135871*0</f>
        <v>0</v>
      </c>
      <c r="AJ149">
        <v>0</v>
      </c>
      <c r="AK149">
        <v>1</v>
      </c>
      <c r="AL149">
        <v>1</v>
      </c>
    </row>
    <row r="150" spans="1:38" hidden="1" x14ac:dyDescent="0.2">
      <c r="A150" t="s">
        <v>85</v>
      </c>
      <c r="B150" t="s">
        <v>357</v>
      </c>
      <c r="C150" t="s">
        <v>357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4.8</v>
      </c>
      <c r="AE150">
        <v>616</v>
      </c>
      <c r="AF150">
        <v>13.6067415730337</v>
      </c>
      <c r="AG150">
        <v>14.09597500797458</v>
      </c>
      <c r="AH150">
        <f>15.5499272343096*1</f>
        <v>15.5499272343096</v>
      </c>
      <c r="AI150">
        <f>2.38388327921729*1</f>
        <v>2.3838832792172902</v>
      </c>
      <c r="AJ150">
        <v>1</v>
      </c>
      <c r="AK150">
        <v>0</v>
      </c>
      <c r="AL150">
        <v>0</v>
      </c>
    </row>
    <row r="151" spans="1:38" hidden="1" x14ac:dyDescent="0.2">
      <c r="A151" t="s">
        <v>358</v>
      </c>
      <c r="B151" t="s">
        <v>359</v>
      </c>
      <c r="C151" t="s">
        <v>359</v>
      </c>
      <c r="D151" t="s">
        <v>3</v>
      </c>
      <c r="E151">
        <v>1</v>
      </c>
      <c r="F151">
        <v>0</v>
      </c>
      <c r="G151">
        <v>0</v>
      </c>
      <c r="H151">
        <v>0</v>
      </c>
      <c r="I151" t="s">
        <v>28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4.4000000000000004</v>
      </c>
      <c r="AE151">
        <v>624</v>
      </c>
      <c r="AF151">
        <v>24.10650887573966</v>
      </c>
      <c r="AG151">
        <v>27.735115643613561</v>
      </c>
      <c r="AH151">
        <f>13.4559071560737*1</f>
        <v>13.4559071560737</v>
      </c>
      <c r="AI151">
        <f>1.89011821828088*1</f>
        <v>1.89011821828088</v>
      </c>
      <c r="AJ151">
        <v>1</v>
      </c>
      <c r="AK151">
        <v>0</v>
      </c>
      <c r="AL151">
        <v>0</v>
      </c>
    </row>
    <row r="152" spans="1:38" hidden="1" x14ac:dyDescent="0.2">
      <c r="A152" t="s">
        <v>360</v>
      </c>
      <c r="B152" t="s">
        <v>361</v>
      </c>
      <c r="C152" t="s">
        <v>361</v>
      </c>
      <c r="D152" t="s">
        <v>6</v>
      </c>
      <c r="E152">
        <v>0</v>
      </c>
      <c r="F152">
        <v>0</v>
      </c>
      <c r="G152">
        <v>0</v>
      </c>
      <c r="H152">
        <v>1</v>
      </c>
      <c r="I152" t="s">
        <v>28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4.9000000000000004</v>
      </c>
      <c r="AE152">
        <v>625</v>
      </c>
      <c r="AF152">
        <v>14.74242424242424</v>
      </c>
      <c r="AG152">
        <v>19.704854516990721</v>
      </c>
      <c r="AH152">
        <f>8.29154419514064*1</f>
        <v>8.2915441951406397</v>
      </c>
      <c r="AI152">
        <f>1.16354510547097*1</f>
        <v>1.16354510547097</v>
      </c>
      <c r="AJ152">
        <v>1</v>
      </c>
      <c r="AK152">
        <v>0</v>
      </c>
      <c r="AL152">
        <v>0</v>
      </c>
    </row>
    <row r="153" spans="1:38" hidden="1" x14ac:dyDescent="0.2">
      <c r="A153" t="s">
        <v>362</v>
      </c>
      <c r="B153" t="s">
        <v>363</v>
      </c>
      <c r="C153" t="s">
        <v>363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28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4</v>
      </c>
      <c r="AE153">
        <v>632</v>
      </c>
      <c r="AF153">
        <v>13.710119379307979</v>
      </c>
      <c r="AG153">
        <v>16.920430610716551</v>
      </c>
      <c r="AH153">
        <f>6.53111488485274*1</f>
        <v>6.5311148848527401</v>
      </c>
      <c r="AI153">
        <f>0.881616044786467*1</f>
        <v>0.88161604478646705</v>
      </c>
      <c r="AJ153">
        <v>1</v>
      </c>
      <c r="AK153">
        <v>0</v>
      </c>
      <c r="AL153">
        <v>0</v>
      </c>
    </row>
    <row r="154" spans="1:38" hidden="1" x14ac:dyDescent="0.2">
      <c r="A154" t="s">
        <v>364</v>
      </c>
      <c r="B154" t="s">
        <v>365</v>
      </c>
      <c r="C154" t="s">
        <v>365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4.8</v>
      </c>
      <c r="AE154">
        <v>670</v>
      </c>
      <c r="AF154">
        <v>12.955801104972361</v>
      </c>
      <c r="AG154">
        <v>13.098369975420409</v>
      </c>
      <c r="AH154">
        <f>8.59365478059838*1</f>
        <v>8.5936547805983796</v>
      </c>
      <c r="AI154">
        <f>1.2277263144178*1</f>
        <v>1.2277263144177999</v>
      </c>
      <c r="AJ154">
        <v>1</v>
      </c>
      <c r="AK154">
        <v>0</v>
      </c>
      <c r="AL154">
        <v>0</v>
      </c>
    </row>
    <row r="155" spans="1:38" hidden="1" x14ac:dyDescent="0.2">
      <c r="A155" t="s">
        <v>366</v>
      </c>
      <c r="B155" t="s">
        <v>367</v>
      </c>
      <c r="C155" t="s">
        <v>367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6.2</v>
      </c>
      <c r="AE155">
        <v>679</v>
      </c>
      <c r="AF155">
        <v>26.142857142857139</v>
      </c>
      <c r="AG155">
        <v>24.85522086343736</v>
      </c>
      <c r="AH155">
        <f>27.5643339595969*1</f>
        <v>27.564333959596901</v>
      </c>
      <c r="AI155">
        <f>3.95660007217797*1</f>
        <v>3.9566000721779702</v>
      </c>
      <c r="AJ155">
        <v>1</v>
      </c>
      <c r="AK155">
        <v>0</v>
      </c>
      <c r="AL155">
        <v>0</v>
      </c>
    </row>
    <row r="156" spans="1:38" hidden="1" x14ac:dyDescent="0.2">
      <c r="A156" t="s">
        <v>368</v>
      </c>
      <c r="B156" t="s">
        <v>369</v>
      </c>
      <c r="C156" t="s">
        <v>369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6.2</v>
      </c>
      <c r="AE156">
        <v>680</v>
      </c>
      <c r="AF156">
        <v>27.466666666666661</v>
      </c>
      <c r="AG156">
        <v>26.578253026902729</v>
      </c>
      <c r="AH156">
        <f>16.2564693641402*1</f>
        <v>16.256469364140202</v>
      </c>
      <c r="AI156">
        <f>2.29362763628987*1</f>
        <v>2.29362763628987</v>
      </c>
      <c r="AJ156">
        <v>1</v>
      </c>
      <c r="AK156">
        <v>0</v>
      </c>
      <c r="AL156">
        <v>0</v>
      </c>
    </row>
    <row r="157" spans="1:38" hidden="1" x14ac:dyDescent="0.2">
      <c r="A157" t="s">
        <v>210</v>
      </c>
      <c r="B157" t="s">
        <v>370</v>
      </c>
      <c r="C157" t="s">
        <v>370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7.4</v>
      </c>
      <c r="AE157">
        <v>682</v>
      </c>
      <c r="AF157">
        <v>27.684429089585461</v>
      </c>
      <c r="AG157">
        <v>31.435945140526389</v>
      </c>
      <c r="AH157">
        <f>18.6643906082064*1</f>
        <v>18.6643906082064</v>
      </c>
      <c r="AI157">
        <f>2.35190506732339*1</f>
        <v>2.3519050673233899</v>
      </c>
      <c r="AJ157">
        <v>1</v>
      </c>
      <c r="AK157">
        <v>0</v>
      </c>
      <c r="AL157">
        <v>0</v>
      </c>
    </row>
    <row r="158" spans="1:38" hidden="1" x14ac:dyDescent="0.2">
      <c r="A158" t="s">
        <v>167</v>
      </c>
      <c r="B158" t="s">
        <v>371</v>
      </c>
      <c r="C158" t="s">
        <v>372</v>
      </c>
      <c r="D158" t="s">
        <v>4</v>
      </c>
      <c r="E158">
        <v>0</v>
      </c>
      <c r="F158">
        <v>1</v>
      </c>
      <c r="G158">
        <v>0</v>
      </c>
      <c r="H158">
        <v>0</v>
      </c>
      <c r="I158" t="s">
        <v>29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5.3</v>
      </c>
      <c r="AE158">
        <v>683</v>
      </c>
      <c r="AF158">
        <v>27.21864331175183</v>
      </c>
      <c r="AG158">
        <v>29.474557421704699</v>
      </c>
      <c r="AH158">
        <f>17.0465579569013*1</f>
        <v>17.046557956901299</v>
      </c>
      <c r="AI158">
        <f>2.60841755426418*1</f>
        <v>2.6084175542641801</v>
      </c>
      <c r="AJ158">
        <v>1</v>
      </c>
      <c r="AK158">
        <v>0</v>
      </c>
      <c r="AL158">
        <v>0</v>
      </c>
    </row>
    <row r="159" spans="1:38" hidden="1" x14ac:dyDescent="0.2">
      <c r="A159" t="s">
        <v>373</v>
      </c>
      <c r="B159" t="s">
        <v>189</v>
      </c>
      <c r="C159" t="s">
        <v>374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4.7</v>
      </c>
      <c r="AE159">
        <v>687</v>
      </c>
      <c r="AF159">
        <v>15.66535065831699</v>
      </c>
      <c r="AG159">
        <v>14.748227727622369</v>
      </c>
      <c r="AH159">
        <f>6.42896025367613*1</f>
        <v>6.4289602536761299</v>
      </c>
      <c r="AI159">
        <f>0.962334576100902*1</f>
        <v>0.96233457610090201</v>
      </c>
      <c r="AJ159">
        <v>1</v>
      </c>
      <c r="AK159">
        <v>0</v>
      </c>
      <c r="AL159">
        <v>0</v>
      </c>
    </row>
    <row r="160" spans="1:38" hidden="1" x14ac:dyDescent="0.2">
      <c r="A160" t="s">
        <v>375</v>
      </c>
      <c r="B160" t="s">
        <v>376</v>
      </c>
      <c r="C160" t="s">
        <v>375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9.8000000000000007</v>
      </c>
      <c r="AE160">
        <v>690</v>
      </c>
      <c r="AF160">
        <v>35.618504167026259</v>
      </c>
      <c r="AG160">
        <v>39.545282726747708</v>
      </c>
      <c r="AH160">
        <f>21.5426705428014*1</f>
        <v>21.5426705428014</v>
      </c>
      <c r="AI160">
        <f>3.22208859793133*1</f>
        <v>3.2220885979313301</v>
      </c>
      <c r="AJ160">
        <v>1</v>
      </c>
      <c r="AK160">
        <v>0</v>
      </c>
      <c r="AL160">
        <v>0</v>
      </c>
    </row>
    <row r="161" spans="1:38" hidden="1" x14ac:dyDescent="0.2">
      <c r="A161" t="s">
        <v>377</v>
      </c>
      <c r="B161" t="s">
        <v>378</v>
      </c>
      <c r="C161" t="s">
        <v>378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29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4.8</v>
      </c>
      <c r="AE161">
        <v>692</v>
      </c>
      <c r="AF161">
        <v>0</v>
      </c>
      <c r="AG161">
        <v>0</v>
      </c>
      <c r="AH161">
        <f>0*1</f>
        <v>0</v>
      </c>
      <c r="AI161">
        <f>0*1</f>
        <v>0</v>
      </c>
      <c r="AJ161">
        <v>1</v>
      </c>
      <c r="AK161">
        <v>0</v>
      </c>
      <c r="AL161">
        <v>0</v>
      </c>
    </row>
    <row r="162" spans="1:38" hidden="1" x14ac:dyDescent="0.2">
      <c r="A162" t="s">
        <v>358</v>
      </c>
      <c r="B162" t="s">
        <v>379</v>
      </c>
      <c r="C162" t="s">
        <v>379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30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4.5</v>
      </c>
      <c r="AE162">
        <v>714</v>
      </c>
      <c r="AF162">
        <v>22.74563841210654</v>
      </c>
      <c r="AG162">
        <v>20.965452236001191</v>
      </c>
      <c r="AH162">
        <f>13.5615764026198*1</f>
        <v>13.561576402619799</v>
      </c>
      <c r="AI162">
        <f>1.89941517439089*1</f>
        <v>1.89941517439089</v>
      </c>
      <c r="AJ162">
        <v>1</v>
      </c>
      <c r="AK162">
        <v>0</v>
      </c>
      <c r="AL162">
        <v>0</v>
      </c>
    </row>
    <row r="163" spans="1:38" hidden="1" x14ac:dyDescent="0.2">
      <c r="A163" t="s">
        <v>380</v>
      </c>
      <c r="B163" t="s">
        <v>381</v>
      </c>
      <c r="C163" t="s">
        <v>382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30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5</v>
      </c>
      <c r="AE163">
        <v>715</v>
      </c>
      <c r="AF163">
        <v>0</v>
      </c>
      <c r="AG163">
        <v>0</v>
      </c>
      <c r="AH163">
        <f>0*1</f>
        <v>0</v>
      </c>
      <c r="AI163">
        <f>0*1</f>
        <v>0</v>
      </c>
      <c r="AJ163">
        <v>1</v>
      </c>
      <c r="AK163">
        <v>0</v>
      </c>
      <c r="AL163">
        <v>0</v>
      </c>
    </row>
    <row r="164" spans="1:38" hidden="1" x14ac:dyDescent="0.2">
      <c r="A164" t="s">
        <v>383</v>
      </c>
      <c r="B164" t="s">
        <v>384</v>
      </c>
      <c r="C164" t="s">
        <v>384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30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7.6</v>
      </c>
      <c r="AE164">
        <v>718</v>
      </c>
      <c r="AF164">
        <v>32.290988489664173</v>
      </c>
      <c r="AG164">
        <v>30.853650240189289</v>
      </c>
      <c r="AH164">
        <f>23.6917370742947*1</f>
        <v>23.6917370742947</v>
      </c>
      <c r="AI164">
        <f>3.39678829626136*1</f>
        <v>3.3967882962613598</v>
      </c>
      <c r="AJ164">
        <v>1</v>
      </c>
      <c r="AK164">
        <v>0</v>
      </c>
      <c r="AL164">
        <v>0</v>
      </c>
    </row>
    <row r="165" spans="1:38" hidden="1" x14ac:dyDescent="0.2">
      <c r="A165" t="s">
        <v>385</v>
      </c>
      <c r="B165" t="s">
        <v>386</v>
      </c>
      <c r="C165" t="s">
        <v>385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30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4.4000000000000004</v>
      </c>
      <c r="AE165">
        <v>722</v>
      </c>
      <c r="AF165">
        <v>14.12657298592473</v>
      </c>
      <c r="AG165">
        <v>12.843211580875311</v>
      </c>
      <c r="AH165">
        <f>9.69974101954263*1</f>
        <v>9.6997410195426301</v>
      </c>
      <c r="AI165">
        <f>1.34841690313741*1</f>
        <v>1.34841690313741</v>
      </c>
      <c r="AJ165">
        <v>1</v>
      </c>
      <c r="AK165">
        <v>0</v>
      </c>
      <c r="AL165">
        <v>0</v>
      </c>
    </row>
    <row r="166" spans="1:38" hidden="1" x14ac:dyDescent="0.2">
      <c r="A166" t="s">
        <v>387</v>
      </c>
      <c r="B166" t="s">
        <v>388</v>
      </c>
      <c r="C166" t="s">
        <v>388</v>
      </c>
      <c r="D166" t="s">
        <v>4</v>
      </c>
      <c r="E166">
        <v>0</v>
      </c>
      <c r="F166">
        <v>1</v>
      </c>
      <c r="G166">
        <v>0</v>
      </c>
      <c r="H166">
        <v>0</v>
      </c>
      <c r="I166" t="s">
        <v>30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4.3</v>
      </c>
      <c r="AE166">
        <v>726</v>
      </c>
      <c r="AF166">
        <v>19.23870967741934</v>
      </c>
      <c r="AG166">
        <v>20.622326555342681</v>
      </c>
      <c r="AH166">
        <f>9.00056435142051*1</f>
        <v>9.0005643514205094</v>
      </c>
      <c r="AI166">
        <f>1.32980269923444*1</f>
        <v>1.3298026992344401</v>
      </c>
      <c r="AJ166">
        <v>1</v>
      </c>
      <c r="AK166">
        <v>0</v>
      </c>
      <c r="AL166">
        <v>0</v>
      </c>
    </row>
    <row r="167" spans="1:38" hidden="1" x14ac:dyDescent="0.2">
      <c r="A167" t="s">
        <v>389</v>
      </c>
      <c r="B167" t="s">
        <v>390</v>
      </c>
      <c r="C167" t="s">
        <v>390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30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6.2</v>
      </c>
      <c r="AE167">
        <v>727</v>
      </c>
      <c r="AF167">
        <v>0</v>
      </c>
      <c r="AG167">
        <v>0</v>
      </c>
      <c r="AH167">
        <f>0*1</f>
        <v>0</v>
      </c>
      <c r="AI167">
        <f>0*1</f>
        <v>0</v>
      </c>
      <c r="AJ167">
        <v>1</v>
      </c>
      <c r="AK167">
        <v>0</v>
      </c>
      <c r="AL167">
        <v>0</v>
      </c>
    </row>
    <row r="168" spans="1:38" hidden="1" x14ac:dyDescent="0.2">
      <c r="A168" t="s">
        <v>64</v>
      </c>
      <c r="B168" t="s">
        <v>391</v>
      </c>
      <c r="C168" t="s">
        <v>392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5.7</v>
      </c>
      <c r="AE168">
        <v>729</v>
      </c>
      <c r="AF168">
        <v>19.583698057128501</v>
      </c>
      <c r="AG168">
        <v>29.008913137166299</v>
      </c>
      <c r="AH168">
        <f>9.97930482332736*1</f>
        <v>9.9793048233273591</v>
      </c>
      <c r="AI168">
        <f>1.50583232760137*1</f>
        <v>1.5058323276013701</v>
      </c>
      <c r="AJ168">
        <v>1</v>
      </c>
      <c r="AK168">
        <v>0</v>
      </c>
      <c r="AL168">
        <v>0</v>
      </c>
    </row>
    <row r="169" spans="1:38" hidden="1" x14ac:dyDescent="0.2">
      <c r="A169" t="s">
        <v>393</v>
      </c>
      <c r="B169" t="s">
        <v>394</v>
      </c>
      <c r="C169" t="s">
        <v>394</v>
      </c>
      <c r="D169" t="s">
        <v>4</v>
      </c>
      <c r="E169">
        <v>0</v>
      </c>
      <c r="F169">
        <v>1</v>
      </c>
      <c r="G169">
        <v>0</v>
      </c>
      <c r="H169">
        <v>0</v>
      </c>
      <c r="I169" t="s">
        <v>30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4.3</v>
      </c>
      <c r="AE169">
        <v>730</v>
      </c>
      <c r="AF169">
        <v>0</v>
      </c>
      <c r="AG169">
        <v>0</v>
      </c>
      <c r="AH169">
        <f>0*1</f>
        <v>0</v>
      </c>
      <c r="AI169">
        <f>0*1</f>
        <v>0</v>
      </c>
      <c r="AJ169">
        <v>1</v>
      </c>
      <c r="AK169">
        <v>0</v>
      </c>
      <c r="AL169">
        <v>0</v>
      </c>
    </row>
    <row r="170" spans="1:38" hidden="1" x14ac:dyDescent="0.2">
      <c r="A170" t="s">
        <v>395</v>
      </c>
      <c r="B170" t="s">
        <v>396</v>
      </c>
      <c r="C170" t="s">
        <v>396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4.9000000000000004</v>
      </c>
      <c r="AE170">
        <v>732</v>
      </c>
      <c r="AF170">
        <v>23.65465997229553</v>
      </c>
      <c r="AG170">
        <v>20.930171264288742</v>
      </c>
      <c r="AH170">
        <f>20.2601347360402*1</f>
        <v>20.2601347360402</v>
      </c>
      <c r="AI170">
        <f>2.89136286869707*1</f>
        <v>2.8913628686970698</v>
      </c>
      <c r="AJ170">
        <v>1</v>
      </c>
      <c r="AK170">
        <v>0</v>
      </c>
      <c r="AL170">
        <v>0</v>
      </c>
    </row>
    <row r="171" spans="1:38" hidden="1" x14ac:dyDescent="0.2">
      <c r="A171" t="s">
        <v>397</v>
      </c>
      <c r="B171" t="s">
        <v>398</v>
      </c>
      <c r="C171" t="s">
        <v>398</v>
      </c>
      <c r="D171" t="s">
        <v>4</v>
      </c>
      <c r="E171">
        <v>0</v>
      </c>
      <c r="F171">
        <v>1</v>
      </c>
      <c r="G171">
        <v>0</v>
      </c>
      <c r="H171">
        <v>0</v>
      </c>
      <c r="I171" t="s">
        <v>31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4.8</v>
      </c>
      <c r="AE171">
        <v>747</v>
      </c>
      <c r="AF171">
        <v>0</v>
      </c>
      <c r="AG171">
        <v>0</v>
      </c>
      <c r="AH171">
        <f>0*1</f>
        <v>0</v>
      </c>
      <c r="AI171">
        <f>0*1</f>
        <v>0</v>
      </c>
      <c r="AJ171">
        <v>1</v>
      </c>
      <c r="AK171">
        <v>0</v>
      </c>
      <c r="AL171">
        <v>0</v>
      </c>
    </row>
    <row r="172" spans="1:38" hidden="1" x14ac:dyDescent="0.2">
      <c r="A172" t="s">
        <v>399</v>
      </c>
      <c r="B172" t="s">
        <v>400</v>
      </c>
      <c r="C172" t="s">
        <v>400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31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4.9000000000000004</v>
      </c>
      <c r="AE172">
        <v>749</v>
      </c>
      <c r="AF172">
        <v>0</v>
      </c>
      <c r="AG172">
        <v>0</v>
      </c>
      <c r="AH172">
        <f>0*1</f>
        <v>0</v>
      </c>
      <c r="AI172">
        <f>0*1</f>
        <v>0</v>
      </c>
      <c r="AJ172">
        <v>1</v>
      </c>
      <c r="AK172">
        <v>0</v>
      </c>
      <c r="AL172">
        <v>0</v>
      </c>
    </row>
    <row r="173" spans="1:38" hidden="1" x14ac:dyDescent="0.2">
      <c r="A173" t="s">
        <v>401</v>
      </c>
      <c r="B173" t="s">
        <v>402</v>
      </c>
      <c r="C173" t="s">
        <v>403</v>
      </c>
      <c r="D173" t="s">
        <v>6</v>
      </c>
      <c r="E173">
        <v>0</v>
      </c>
      <c r="F173">
        <v>0</v>
      </c>
      <c r="G173">
        <v>0</v>
      </c>
      <c r="H173">
        <v>1</v>
      </c>
      <c r="I173" t="s">
        <v>31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6.8</v>
      </c>
      <c r="AE173">
        <v>755</v>
      </c>
      <c r="AF173">
        <v>37.354432979096998</v>
      </c>
      <c r="AG173">
        <v>28.136618684681569</v>
      </c>
      <c r="AH173">
        <f>35.1751719144906*1</f>
        <v>35.175171914490598</v>
      </c>
      <c r="AI173">
        <f>5.1118038840972*1</f>
        <v>5.1118038840972</v>
      </c>
      <c r="AJ173">
        <v>1</v>
      </c>
      <c r="AK173">
        <v>0</v>
      </c>
      <c r="AL173">
        <v>0</v>
      </c>
    </row>
    <row r="174" spans="1:38" hidden="1" x14ac:dyDescent="0.2">
      <c r="A174" t="s">
        <v>404</v>
      </c>
      <c r="B174" t="s">
        <v>405</v>
      </c>
      <c r="C174" t="s">
        <v>405</v>
      </c>
      <c r="D174" t="s">
        <v>4</v>
      </c>
      <c r="E174">
        <v>0</v>
      </c>
      <c r="F174">
        <v>1</v>
      </c>
      <c r="G174">
        <v>0</v>
      </c>
      <c r="H174">
        <v>0</v>
      </c>
      <c r="I174" t="s">
        <v>31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4.3</v>
      </c>
      <c r="AE174">
        <v>757</v>
      </c>
      <c r="AF174">
        <v>17.669000973725151</v>
      </c>
      <c r="AG174">
        <v>34.659263181611443</v>
      </c>
      <c r="AH174">
        <f>7.39006087482846*1</f>
        <v>7.3900608748284604</v>
      </c>
      <c r="AI174">
        <f>0.884459009368831*1</f>
        <v>0.88445900936883104</v>
      </c>
      <c r="AJ174">
        <v>1</v>
      </c>
      <c r="AK174">
        <v>0</v>
      </c>
      <c r="AL174">
        <v>0</v>
      </c>
    </row>
    <row r="175" spans="1:38" hidden="1" x14ac:dyDescent="0.2">
      <c r="A175" t="s">
        <v>406</v>
      </c>
      <c r="B175" t="s">
        <v>407</v>
      </c>
      <c r="C175" t="s">
        <v>407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31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4.7</v>
      </c>
      <c r="AE175">
        <v>758</v>
      </c>
      <c r="AF175">
        <v>0</v>
      </c>
      <c r="AG175">
        <v>0</v>
      </c>
      <c r="AH175">
        <f>0*1</f>
        <v>0</v>
      </c>
      <c r="AI175">
        <f>0*1</f>
        <v>0</v>
      </c>
      <c r="AJ175">
        <v>1</v>
      </c>
      <c r="AK175">
        <v>0</v>
      </c>
      <c r="AL175">
        <v>0</v>
      </c>
    </row>
    <row r="176" spans="1:38" hidden="1" x14ac:dyDescent="0.2">
      <c r="A176" t="s">
        <v>408</v>
      </c>
      <c r="B176" t="s">
        <v>409</v>
      </c>
      <c r="C176" t="s">
        <v>410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31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5.3</v>
      </c>
      <c r="AE176">
        <v>762</v>
      </c>
      <c r="AF176">
        <v>0</v>
      </c>
      <c r="AG176">
        <v>0</v>
      </c>
      <c r="AH176">
        <f>0*1</f>
        <v>0</v>
      </c>
      <c r="AI176">
        <f>0*1</f>
        <v>0</v>
      </c>
      <c r="AJ176">
        <v>1</v>
      </c>
      <c r="AK176">
        <v>0</v>
      </c>
      <c r="AL176">
        <v>0</v>
      </c>
    </row>
    <row r="177" spans="1:38" hidden="1" x14ac:dyDescent="0.2">
      <c r="A177" t="s">
        <v>411</v>
      </c>
      <c r="B177" t="s">
        <v>412</v>
      </c>
      <c r="C177" t="s">
        <v>413</v>
      </c>
      <c r="D177" t="s">
        <v>5</v>
      </c>
      <c r="E177">
        <v>0</v>
      </c>
      <c r="F177">
        <v>0</v>
      </c>
      <c r="G177">
        <v>1</v>
      </c>
      <c r="H177">
        <v>0</v>
      </c>
      <c r="I177" t="s">
        <v>31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4.9000000000000004</v>
      </c>
      <c r="AE177">
        <v>767</v>
      </c>
      <c r="AF177">
        <v>15.965783765899131</v>
      </c>
      <c r="AG177">
        <v>18.619813584231999</v>
      </c>
      <c r="AH177">
        <f>10.3339190936659*1</f>
        <v>10.3339190936659</v>
      </c>
      <c r="AI177">
        <f>1.43857688624139*1</f>
        <v>1.4385768862413899</v>
      </c>
      <c r="AJ177">
        <v>1</v>
      </c>
      <c r="AK177">
        <v>0</v>
      </c>
      <c r="AL177">
        <v>0</v>
      </c>
    </row>
    <row r="178" spans="1:38" hidden="1" x14ac:dyDescent="0.2">
      <c r="A178" t="s">
        <v>414</v>
      </c>
      <c r="B178" t="s">
        <v>415</v>
      </c>
      <c r="C178" t="s">
        <v>416</v>
      </c>
      <c r="D178" t="s">
        <v>3</v>
      </c>
      <c r="E178">
        <v>1</v>
      </c>
      <c r="F178">
        <v>0</v>
      </c>
      <c r="G178">
        <v>0</v>
      </c>
      <c r="H178">
        <v>0</v>
      </c>
      <c r="I178" t="s">
        <v>31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4.4000000000000004</v>
      </c>
      <c r="AE178">
        <v>768</v>
      </c>
      <c r="AF178">
        <v>22.924638749149249</v>
      </c>
      <c r="AG178">
        <v>28.41284814399334</v>
      </c>
      <c r="AH178">
        <f>12.1970297091307*1</f>
        <v>12.1970297091307</v>
      </c>
      <c r="AI178">
        <f>1.82280855617149*1</f>
        <v>1.82280855617149</v>
      </c>
      <c r="AJ178">
        <v>1</v>
      </c>
      <c r="AK178">
        <v>0</v>
      </c>
      <c r="AL178">
        <v>0</v>
      </c>
    </row>
    <row r="179" spans="1:38" hidden="1" x14ac:dyDescent="0.2">
      <c r="A179" t="s">
        <v>417</v>
      </c>
      <c r="B179" t="s">
        <v>418</v>
      </c>
      <c r="C179" t="s">
        <v>419</v>
      </c>
      <c r="D179" t="s">
        <v>4</v>
      </c>
      <c r="E179">
        <v>0</v>
      </c>
      <c r="F179">
        <v>1</v>
      </c>
      <c r="G179">
        <v>0</v>
      </c>
      <c r="H179">
        <v>0</v>
      </c>
      <c r="I179" t="s">
        <v>31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4.5</v>
      </c>
      <c r="AE179">
        <v>773</v>
      </c>
      <c r="AF179">
        <v>25.324718949543779</v>
      </c>
      <c r="AG179">
        <v>17.968037405960722</v>
      </c>
      <c r="AH179">
        <f>12.2381984426467*1</f>
        <v>12.2381984426467</v>
      </c>
      <c r="AI179">
        <f>2.13446788762712*1</f>
        <v>2.1344678876271201</v>
      </c>
      <c r="AJ179">
        <v>1</v>
      </c>
      <c r="AK179">
        <v>0</v>
      </c>
      <c r="AL179">
        <v>0</v>
      </c>
    </row>
    <row r="180" spans="1:38" hidden="1" x14ac:dyDescent="0.2">
      <c r="A180" t="s">
        <v>420</v>
      </c>
      <c r="B180" t="s">
        <v>421</v>
      </c>
      <c r="C180" t="s">
        <v>422</v>
      </c>
      <c r="D180" t="s">
        <v>4</v>
      </c>
      <c r="E180">
        <v>0</v>
      </c>
      <c r="F180">
        <v>1</v>
      </c>
      <c r="G180">
        <v>0</v>
      </c>
      <c r="H180">
        <v>0</v>
      </c>
      <c r="I180" t="s">
        <v>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4.3</v>
      </c>
      <c r="AE180">
        <v>777</v>
      </c>
      <c r="AF180">
        <v>0</v>
      </c>
      <c r="AG180">
        <v>0</v>
      </c>
      <c r="AH180">
        <f>0*1</f>
        <v>0</v>
      </c>
      <c r="AI180">
        <f>0*1</f>
        <v>0</v>
      </c>
      <c r="AJ180">
        <v>1</v>
      </c>
      <c r="AK180">
        <v>0</v>
      </c>
      <c r="AL180">
        <v>0</v>
      </c>
    </row>
    <row r="181" spans="1:38" hidden="1" x14ac:dyDescent="0.2">
      <c r="A181" t="s">
        <v>423</v>
      </c>
      <c r="B181" t="s">
        <v>424</v>
      </c>
      <c r="C181" t="s">
        <v>425</v>
      </c>
      <c r="D181" t="s">
        <v>4</v>
      </c>
      <c r="E181">
        <v>0</v>
      </c>
      <c r="F181">
        <v>1</v>
      </c>
      <c r="G181">
        <v>0</v>
      </c>
      <c r="H181">
        <v>0</v>
      </c>
      <c r="I181" t="s">
        <v>31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4.3</v>
      </c>
      <c r="AE181">
        <v>780</v>
      </c>
      <c r="AF181">
        <v>17.01265822784811</v>
      </c>
      <c r="AG181">
        <v>13.425352816958659</v>
      </c>
      <c r="AH181">
        <f>12.9022213250872*1</f>
        <v>12.902221325087201</v>
      </c>
      <c r="AI181">
        <f>1.79368414403878*1</f>
        <v>1.7936841440387801</v>
      </c>
      <c r="AJ181">
        <v>1</v>
      </c>
      <c r="AK181">
        <v>0</v>
      </c>
      <c r="AL181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2025-04-11T13:11:36Z</dcterms:created>
  <dcterms:modified xsi:type="dcterms:W3CDTF">2025-04-11T13:16:12Z</dcterms:modified>
</cp:coreProperties>
</file>