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6328A08E-F23E-4E40-B32C-02CAD963103C}" xr6:coauthVersionLast="47" xr6:coauthVersionMax="47" xr10:uidLastSave="{00000000-0000-0000-0000-000000000000}"/>
  <bookViews>
    <workbookView xWindow="240" yWindow="760" windowWidth="23600" windowHeight="20440" xr2:uid="{00000000-000D-0000-FFFF-FFFF00000000}"/>
  </bookViews>
  <sheets>
    <sheet name="Sheet1" sheetId="1" r:id="rId1"/>
  </sheets>
  <definedNames>
    <definedName name="solver_adj" localSheetId="0" hidden="1">Sheet1!$AJ$2:$AJ$196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Sheet1!$AJ$2:$AJ$196</definedName>
    <definedName name="solver_lhs2" localSheetId="0" hidden="1">Sheet1!$AN$4:$AN$8</definedName>
    <definedName name="solver_lhs3" localSheetId="0" hidden="1">Sheet1!$AN$4:$AN$8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hs1" localSheetId="0" hidden="1">"binary"</definedName>
    <definedName name="solver_rhs2" localSheetId="0" hidden="1">Sheet1!$AO$4:$AO$8</definedName>
    <definedName name="solver_rhs3" localSheetId="0" hidden="1">Sheet1!$AM$4:$AM$8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6" i="1" l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43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61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N7" i="1"/>
  <c r="AN6" i="1"/>
  <c r="AH8" i="1"/>
  <c r="AN5" i="1"/>
  <c r="AH7" i="1"/>
  <c r="AN4" i="1"/>
  <c r="AH6" i="1"/>
  <c r="AH5" i="1"/>
  <c r="AH4" i="1"/>
  <c r="AH3" i="1"/>
  <c r="AH2" i="1"/>
  <c r="AM2" i="1" l="1"/>
  <c r="AN8" i="1"/>
</calcChain>
</file>

<file path=xl/sharedStrings.xml><?xml version="1.0" encoding="utf-8"?>
<sst xmlns="http://schemas.openxmlformats.org/spreadsheetml/2006/main" count="1018" uniqueCount="441">
  <si>
    <t>Total Points</t>
  </si>
  <si>
    <t>MAX</t>
  </si>
  <si>
    <t>GKP</t>
  </si>
  <si>
    <t>DEF</t>
  </si>
  <si>
    <t>MID</t>
  </si>
  <si>
    <t>FWD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</si>
  <si>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</si>
  <si>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</si>
  <si>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</si>
  <si>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</si>
  <si>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</si>
  <si>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</si>
  <si>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</si>
  <si>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</si>
  <si>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</si>
  <si>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</si>
  <si>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</si>
  <si>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</si>
  <si>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</si>
  <si>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</si>
  <si>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</si>
  <si>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</si>
  <si>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</si>
  <si>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</si>
  <si>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</si>
  <si>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</si>
  <si>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</si>
  <si>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</si>
  <si>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</si>
  <si>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</si>
  <si>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</si>
  <si>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</si>
  <si>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</si>
  <si>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</si>
  <si>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</si>
  <si>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NEXT</t>
  </si>
  <si>
    <t>Health</t>
  </si>
  <si>
    <t>Selected</t>
  </si>
  <si>
    <t>Gabriel</t>
  </si>
  <si>
    <t>Fernando de Jesus</t>
  </si>
  <si>
    <t>G.Jesus</t>
  </si>
  <si>
    <t>dos Santos Magalhães</t>
  </si>
  <si>
    <t>Kai</t>
  </si>
  <si>
    <t>Havertz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</si>
  <si>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</si>
  <si>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</si>
  <si>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</si>
  <si>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</si>
  <si>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</si>
  <si>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</si>
  <si>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</si>
  <si>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</si>
  <si>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</si>
  <si>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</si>
  <si>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</si>
  <si>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</si>
  <si>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</si>
  <si>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</si>
  <si>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</si>
  <si>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</si>
  <si>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</si>
  <si>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</si>
  <si>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</si>
  <si>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Norberto</t>
  </si>
  <si>
    <t>Murara Neto</t>
  </si>
  <si>
    <t>Neto</t>
  </si>
  <si>
    <t>Raheem</t>
  </si>
  <si>
    <t>Sterling</t>
  </si>
  <si>
    <t>Leon</t>
  </si>
  <si>
    <t>Bailey</t>
  </si>
  <si>
    <t>Ross</t>
  </si>
  <si>
    <t>Barkley</t>
  </si>
  <si>
    <t>Matty</t>
  </si>
  <si>
    <t>Cash</t>
  </si>
  <si>
    <t>Moussa</t>
  </si>
  <si>
    <t>Diaby</t>
  </si>
  <si>
    <t>Diego Carlos</t>
  </si>
  <si>
    <t>Santos Silva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</si>
  <si>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</si>
  <si>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</si>
  <si>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</si>
  <si>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</si>
  <si>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</si>
  <si>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</si>
  <si>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</si>
  <si>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</si>
  <si>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</si>
  <si>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</si>
  <si>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</si>
  <si>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</si>
  <si>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</si>
  <si>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Pau</t>
  </si>
  <si>
    <t>Torres</t>
  </si>
  <si>
    <t>Youri</t>
  </si>
  <si>
    <t>Tielemans</t>
  </si>
  <si>
    <t>Ollie</t>
  </si>
  <si>
    <t>Watkins</t>
  </si>
  <si>
    <t>Amadou</t>
  </si>
  <si>
    <t>Onana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</si>
  <si>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</si>
  <si>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</si>
  <si>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</si>
  <si>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</si>
  <si>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</si>
  <si>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</si>
  <si>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</si>
  <si>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</si>
  <si>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</si>
  <si>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</si>
  <si>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</si>
  <si>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Alex</t>
  </si>
  <si>
    <t>Scott</t>
  </si>
  <si>
    <t>Antoine</t>
  </si>
  <si>
    <t>Semenyo</t>
  </si>
  <si>
    <t>Marcos</t>
  </si>
  <si>
    <t>Senesi</t>
  </si>
  <si>
    <t>Luis</t>
  </si>
  <si>
    <t>Sinisterra</t>
  </si>
  <si>
    <t>Adam</t>
  </si>
  <si>
    <t>Smith</t>
  </si>
  <si>
    <t>Marcus</t>
  </si>
  <si>
    <t>Tavernier</t>
  </si>
  <si>
    <t>Illia</t>
  </si>
  <si>
    <t>Zabarnyi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</si>
  <si>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</si>
  <si>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</si>
  <si>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</si>
  <si>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</si>
  <si>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</si>
  <si>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</si>
  <si>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</si>
  <si>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</si>
  <si>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</si>
  <si>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</si>
  <si>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</si>
  <si>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</si>
  <si>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Christian</t>
  </si>
  <si>
    <t>Nørgaard</t>
  </si>
  <si>
    <t>Frank</t>
  </si>
  <si>
    <t>Onyeka</t>
  </si>
  <si>
    <t>Ethan</t>
  </si>
  <si>
    <t>Pinnock</t>
  </si>
  <si>
    <t>Yoane</t>
  </si>
  <si>
    <t>Wissa</t>
  </si>
  <si>
    <t>Simon</t>
  </si>
  <si>
    <t>Adingra</t>
  </si>
  <si>
    <t>Carlos</t>
  </si>
  <si>
    <t>Baleba</t>
  </si>
  <si>
    <t>Dunk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</si>
  <si>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</si>
  <si>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</si>
  <si>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</si>
  <si>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</si>
  <si>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</si>
  <si>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</si>
  <si>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</si>
  <si>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</si>
  <si>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</si>
  <si>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</si>
  <si>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Danny</t>
  </si>
  <si>
    <t>Welbeck</t>
  </si>
  <si>
    <t>Moisés</t>
  </si>
  <si>
    <t>Caicedo Corozo</t>
  </si>
  <si>
    <t>Caicedo</t>
  </si>
  <si>
    <t>Levi</t>
  </si>
  <si>
    <t>Colwill</t>
  </si>
  <si>
    <t>Enzo</t>
  </si>
  <si>
    <t>Fernández</t>
  </si>
  <si>
    <t>Conor</t>
  </si>
  <si>
    <t>Gallagher</t>
  </si>
  <si>
    <t>Noni</t>
  </si>
  <si>
    <t>Madueke</t>
  </si>
  <si>
    <t>Mykhailo</t>
  </si>
  <si>
    <t>Mudryk</t>
  </si>
  <si>
    <t>Nicolas</t>
  </si>
  <si>
    <t>Jackson</t>
  </si>
  <si>
    <t>N.Jackson</t>
  </si>
  <si>
    <t>Cole</t>
  </si>
  <si>
    <t>Palmer</t>
  </si>
  <si>
    <t>Pedro</t>
  </si>
  <si>
    <t>Lomba Neto</t>
  </si>
  <si>
    <t>Eddie</t>
  </si>
  <si>
    <t>Nketiah</t>
  </si>
  <si>
    <t>Chris</t>
  </si>
  <si>
    <t>Richards</t>
  </si>
  <si>
    <t>C.Richards</t>
  </si>
  <si>
    <t>Eberechi</t>
  </si>
  <si>
    <t>Eze</t>
  </si>
  <si>
    <t>Marc</t>
  </si>
  <si>
    <t>Guéhi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</si>
  <si>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</si>
  <si>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</si>
  <si>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</si>
  <si>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</si>
  <si>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</si>
  <si>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</si>
  <si>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</si>
  <si>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</si>
  <si>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</si>
  <si>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Abdoulaye</t>
  </si>
  <si>
    <t>Doucouré</t>
  </si>
  <si>
    <t>A.Doucoure</t>
  </si>
  <si>
    <t>Jarrad</t>
  </si>
  <si>
    <t>Branthwaite</t>
  </si>
  <si>
    <t>Dominic</t>
  </si>
  <si>
    <t>Calvert-Lewin</t>
  </si>
  <si>
    <t>James</t>
  </si>
  <si>
    <t>Garner</t>
  </si>
  <si>
    <t>Jack</t>
  </si>
  <si>
    <t>Harrison</t>
  </si>
  <si>
    <t>Dwight</t>
  </si>
  <si>
    <t>McNeil</t>
  </si>
  <si>
    <t>Vitalii</t>
  </si>
  <si>
    <t>Mykolenko</t>
  </si>
  <si>
    <t>Jordan</t>
  </si>
  <si>
    <t>Pickford</t>
  </si>
  <si>
    <t>Tarkowski</t>
  </si>
  <si>
    <t>Ashley</t>
  </si>
  <si>
    <t>Young</t>
  </si>
  <si>
    <t>Joachim</t>
  </si>
  <si>
    <t>Andersen</t>
  </si>
  <si>
    <t>Andreas</t>
  </si>
  <si>
    <t>Hoelgebaum Pereira</t>
  </si>
  <si>
    <t>Calvin</t>
  </si>
  <si>
    <t>Bassey</t>
  </si>
  <si>
    <t>Timothy</t>
  </si>
  <si>
    <t>Castagne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</si>
  <si>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</si>
  <si>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</si>
  <si>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</si>
  <si>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</si>
  <si>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</si>
  <si>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</si>
  <si>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</si>
  <si>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</si>
  <si>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</si>
  <si>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</si>
  <si>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</si>
  <si>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</si>
  <si>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</si>
  <si>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</si>
  <si>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Sander</t>
  </si>
  <si>
    <t>Berge</t>
  </si>
  <si>
    <t>Dara</t>
  </si>
  <si>
    <t>O'Shea</t>
  </si>
  <si>
    <t>Chiedozie</t>
  </si>
  <si>
    <t>Ogbene</t>
  </si>
  <si>
    <t>Facundo</t>
  </si>
  <si>
    <t>Buonanotte</t>
  </si>
  <si>
    <t>Ayew</t>
  </si>
  <si>
    <t>J.Ayew</t>
  </si>
  <si>
    <t>Odsonne</t>
  </si>
  <si>
    <t>Edouard</t>
  </si>
  <si>
    <t>Oliver</t>
  </si>
  <si>
    <t>Skipp</t>
  </si>
  <si>
    <t>Alisson</t>
  </si>
  <si>
    <t>Ramses Becker</t>
  </si>
  <si>
    <t>A.Becker</t>
  </si>
  <si>
    <t>Trent</t>
  </si>
  <si>
    <t>Alexander-Arnold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</si>
  <si>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</si>
  <si>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</si>
  <si>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</si>
  <si>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</si>
  <si>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</si>
  <si>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</si>
  <si>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</si>
  <si>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Cody</t>
  </si>
  <si>
    <t>Gakpo</t>
  </si>
  <si>
    <t>Gravenberch</t>
  </si>
  <si>
    <t>Curtis</t>
  </si>
  <si>
    <t>Jones</t>
  </si>
  <si>
    <t>Ibrahima</t>
  </si>
  <si>
    <t>Konaté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</si>
  <si>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</si>
  <si>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</si>
  <si>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</si>
  <si>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</si>
  <si>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</si>
  <si>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</si>
  <si>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</si>
  <si>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</si>
  <si>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</si>
  <si>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</si>
  <si>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</si>
  <si>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</si>
  <si>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</si>
  <si>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</si>
  <si>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</si>
  <si>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</si>
  <si>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</si>
  <si>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</si>
  <si>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</si>
  <si>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</si>
  <si>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</si>
  <si>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</si>
  <si>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</si>
  <si>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</si>
  <si>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</si>
  <si>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Grealish</t>
  </si>
  <si>
    <t>Joško</t>
  </si>
  <si>
    <t>Gvardiol</t>
  </si>
  <si>
    <t>Erling</t>
  </si>
  <si>
    <t>Haaland</t>
  </si>
  <si>
    <t>Julián</t>
  </si>
  <si>
    <t>Álvarez</t>
  </si>
  <si>
    <t>J.Alvarez</t>
  </si>
  <si>
    <t>Mateo</t>
  </si>
  <si>
    <t>Kovačić</t>
  </si>
  <si>
    <t>Kyle</t>
  </si>
  <si>
    <t>Walker</t>
  </si>
  <si>
    <t>Antony Matheus</t>
  </si>
  <si>
    <t>dos Santos</t>
  </si>
  <si>
    <t>Antony</t>
  </si>
  <si>
    <t>Bruno</t>
  </si>
  <si>
    <t>Borges Fernandes</t>
  </si>
  <si>
    <t>B.Fernandes</t>
  </si>
  <si>
    <t>Carlos Henrique</t>
  </si>
  <si>
    <t>Casimiro</t>
  </si>
  <si>
    <t>Casemiro</t>
  </si>
  <si>
    <t>Dalot Teixeira</t>
  </si>
  <si>
    <t>Dalot</t>
  </si>
  <si>
    <t>Eriksen</t>
  </si>
  <si>
    <t>Jonny</t>
  </si>
  <si>
    <t>Evans</t>
  </si>
  <si>
    <t>Alejandro</t>
  </si>
  <si>
    <t>Garnacho</t>
  </si>
  <si>
    <t>Rasmus</t>
  </si>
  <si>
    <t>Højlund</t>
  </si>
  <si>
    <t>Maguire</t>
  </si>
  <si>
    <t>Kobbie</t>
  </si>
  <si>
    <t>Mainoo</t>
  </si>
  <si>
    <t>McTominay</t>
  </si>
  <si>
    <t>André</t>
  </si>
  <si>
    <t>Rashford</t>
  </si>
  <si>
    <t>Barnes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</si>
  <si>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</si>
  <si>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</si>
  <si>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</si>
  <si>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</si>
  <si>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</si>
  <si>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</si>
  <si>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</si>
  <si>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</si>
  <si>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</si>
  <si>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</si>
  <si>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</si>
  <si>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</si>
  <si>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</si>
  <si>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</si>
  <si>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Lloyd</t>
  </si>
  <si>
    <t>Kelly</t>
  </si>
  <si>
    <t>Fabian</t>
  </si>
  <si>
    <t>Schär</t>
  </si>
  <si>
    <t>Kieran</t>
  </si>
  <si>
    <t>Trippier</t>
  </si>
  <si>
    <t>Elliot</t>
  </si>
  <si>
    <t>Anderson</t>
  </si>
  <si>
    <t>Danilo</t>
  </si>
  <si>
    <t>dos Santos de Oliveira</t>
  </si>
  <si>
    <t>Elanga</t>
  </si>
  <si>
    <t>Morgan</t>
  </si>
  <si>
    <t>Gibbs-White</t>
  </si>
  <si>
    <t>Callum</t>
  </si>
  <si>
    <t>Hudson-Odoi</t>
  </si>
  <si>
    <t>Murillo</t>
  </si>
  <si>
    <t>Santiago Costa dos Santos</t>
  </si>
  <si>
    <t>Wood</t>
  </si>
  <si>
    <t>Yates</t>
  </si>
  <si>
    <t>Cameron</t>
  </si>
  <si>
    <t>Archer</t>
  </si>
  <si>
    <t>Lallana</t>
  </si>
  <si>
    <t>Bentancur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</si>
  <si>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</si>
  <si>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</si>
  <si>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</si>
  <si>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</si>
  <si>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</si>
  <si>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</si>
  <si>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</si>
  <si>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</si>
  <si>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</si>
  <si>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</si>
  <si>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</si>
  <si>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</si>
  <si>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</si>
  <si>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</si>
  <si>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</si>
  <si>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P.M.Sarr</t>
  </si>
  <si>
    <t>Son</t>
  </si>
  <si>
    <t>Heung-min</t>
  </si>
  <si>
    <t>Destiny</t>
  </si>
  <si>
    <t>Udogie</t>
  </si>
  <si>
    <t>Micky</t>
  </si>
  <si>
    <t>van de Ven</t>
  </si>
  <si>
    <t>Van de Ven</t>
  </si>
  <si>
    <t>Guglielmo</t>
  </si>
  <si>
    <t>Vicario</t>
  </si>
  <si>
    <t>Odobert</t>
  </si>
  <si>
    <t>Aaron</t>
  </si>
  <si>
    <t>Wan-Bissaka</t>
  </si>
  <si>
    <t>Edson</t>
  </si>
  <si>
    <t>Álvarez Velázquez</t>
  </si>
  <si>
    <t>Michail</t>
  </si>
  <si>
    <t>Antonio</t>
  </si>
  <si>
    <t>Jarrod</t>
  </si>
  <si>
    <t>Bowen</t>
  </si>
  <si>
    <t>Vladimír</t>
  </si>
  <si>
    <t>Coufal</t>
  </si>
  <si>
    <t>Emerson</t>
  </si>
  <si>
    <t>Palmieri dos Santos</t>
  </si>
  <si>
    <t>Wes</t>
  </si>
  <si>
    <t>Foderingham</t>
  </si>
  <si>
    <t>Max</t>
  </si>
  <si>
    <t>Kilman</t>
  </si>
  <si>
    <t>Mohammed</t>
  </si>
  <si>
    <t>Kudus</t>
  </si>
  <si>
    <t>Tolentino Coelho de Lima</t>
  </si>
  <si>
    <t>L.Paquetá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</si>
  <si>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</si>
  <si>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</si>
  <si>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</si>
  <si>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</si>
  <si>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</si>
  <si>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</si>
  <si>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</si>
  <si>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</si>
  <si>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</si>
  <si>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João Victor</t>
  </si>
  <si>
    <t>Gomes da Silva</t>
  </si>
  <si>
    <t>J.Gomes</t>
  </si>
  <si>
    <t>José</t>
  </si>
  <si>
    <t>Malheiro de Sá</t>
  </si>
  <si>
    <t>José Sá</t>
  </si>
  <si>
    <t>Mario</t>
  </si>
  <si>
    <t>Lemina</t>
  </si>
  <si>
    <t>Mario Jr.</t>
  </si>
  <si>
    <t>Nélson</t>
  </si>
  <si>
    <t>Cabral Semedo</t>
  </si>
  <si>
    <t>N.Semedo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</si>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</sst>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96" totalsRowShown="0">
  <autoFilter ref="A1:AJ196" xr:uid="{00000000-0009-0000-0100-000001000000}">
    <filterColumn colId="35">
      <filters>
        <filter val="1"/>
      </filters>
    </filterColumn>
  </autoFilter>
  <sortState xmlns:xlrd2="http://schemas.microsoft.com/office/spreadsheetml/2017/richdata2" ref="A67:AJ161">
    <sortCondition descending="1" ref="AH1:AH196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6" xr3:uid="{00000000-0010-0000-0000-000024000000}" name="NEXT"/>
    <tableColumn id="37" xr3:uid="{00000000-0010-0000-0000-000025000000}" name="Health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96"/>
  <sheetViews>
    <sheetView tabSelected="1" workbookViewId="0">
      <selection activeCell="AH67" sqref="AH67"/>
    </sheetView>
  </sheetViews>
  <sheetFormatPr baseColWidth="10" defaultColWidth="8.83203125" defaultRowHeight="15" x14ac:dyDescent="0.2"/>
  <cols>
    <col min="5" max="8" width="0" hidden="1" customWidth="1"/>
    <col min="10" max="33" width="0" hidden="1" customWidth="1"/>
  </cols>
  <sheetData>
    <row r="1" spans="1:41" x14ac:dyDescent="0.2">
      <c r="A1" t="s">
        <v>26</v>
      </c>
      <c r="B1" t="s">
        <v>27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30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41" hidden="1" x14ac:dyDescent="0.2">
      <c r="A2" t="s">
        <v>38</v>
      </c>
      <c r="B2" t="s">
        <v>39</v>
      </c>
      <c r="C2" t="s">
        <v>40</v>
      </c>
      <c r="D2" t="s">
        <v>5</v>
      </c>
      <c r="E2">
        <v>0</v>
      </c>
      <c r="F2">
        <v>0</v>
      </c>
      <c r="G2">
        <v>0</v>
      </c>
      <c r="H2">
        <v>1</v>
      </c>
      <c r="I2" t="s">
        <v>6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31.068965517241381</v>
      </c>
      <c r="AF2">
        <v>35.295906176120518</v>
      </c>
      <c r="AG2">
        <v>16.82483992037448</v>
      </c>
      <c r="AH2">
        <f>2.1457991849243*1</f>
        <v>2.1457991849243001</v>
      </c>
      <c r="AI2">
        <v>1</v>
      </c>
      <c r="AJ2">
        <v>0</v>
      </c>
      <c r="AL2" t="s">
        <v>0</v>
      </c>
      <c r="AM2">
        <f>SUMPRODUCT(Table1[Selected], Table1[NEXT])</f>
        <v>44.099201873954236</v>
      </c>
      <c r="AN2" t="s">
        <v>1</v>
      </c>
    </row>
    <row r="3" spans="1:41" hidden="1" x14ac:dyDescent="0.2">
      <c r="A3" t="s">
        <v>38</v>
      </c>
      <c r="B3" t="s">
        <v>41</v>
      </c>
      <c r="C3" t="s">
        <v>38</v>
      </c>
      <c r="D3" t="s">
        <v>3</v>
      </c>
      <c r="E3">
        <v>0</v>
      </c>
      <c r="F3">
        <v>1</v>
      </c>
      <c r="G3">
        <v>0</v>
      </c>
      <c r="H3">
        <v>0</v>
      </c>
      <c r="I3" t="s">
        <v>6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22.846419267209669</v>
      </c>
      <c r="AF3">
        <v>20.217427846618559</v>
      </c>
      <c r="AG3">
        <v>20.267446237568869</v>
      </c>
      <c r="AH3">
        <f>4.11951714967916*1</f>
        <v>4.1195171496791598</v>
      </c>
      <c r="AI3">
        <v>1</v>
      </c>
      <c r="AJ3">
        <v>0</v>
      </c>
    </row>
    <row r="4" spans="1:41" hidden="1" x14ac:dyDescent="0.2">
      <c r="A4" t="s">
        <v>42</v>
      </c>
      <c r="B4" t="s">
        <v>43</v>
      </c>
      <c r="C4" t="s">
        <v>43</v>
      </c>
      <c r="D4" t="s">
        <v>5</v>
      </c>
      <c r="E4">
        <v>0</v>
      </c>
      <c r="F4">
        <v>0</v>
      </c>
      <c r="G4">
        <v>0</v>
      </c>
      <c r="H4">
        <v>1</v>
      </c>
      <c r="I4" t="s">
        <v>6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</v>
      </c>
      <c r="AE4">
        <v>37.231960042562143</v>
      </c>
      <c r="AF4">
        <v>23.437287195275779</v>
      </c>
      <c r="AG4">
        <v>23.124249799600499</v>
      </c>
      <c r="AH4">
        <f>2.79436637638603*1</f>
        <v>2.79436637638603</v>
      </c>
      <c r="AI4">
        <v>1</v>
      </c>
      <c r="AJ4">
        <v>0</v>
      </c>
      <c r="AL4" t="s">
        <v>2</v>
      </c>
      <c r="AM4">
        <v>1</v>
      </c>
      <c r="AN4">
        <f>SUMPRODUCT(Table1[Selected],Table1[GKP])</f>
        <v>1</v>
      </c>
      <c r="AO4">
        <v>1</v>
      </c>
    </row>
    <row r="5" spans="1:41" hidden="1" x14ac:dyDescent="0.2">
      <c r="A5" t="s">
        <v>38</v>
      </c>
      <c r="B5" t="s">
        <v>44</v>
      </c>
      <c r="C5" t="s">
        <v>45</v>
      </c>
      <c r="D5" t="s">
        <v>4</v>
      </c>
      <c r="E5">
        <v>0</v>
      </c>
      <c r="F5">
        <v>0</v>
      </c>
      <c r="G5">
        <v>1</v>
      </c>
      <c r="H5">
        <v>0</v>
      </c>
      <c r="I5" t="s">
        <v>6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32.115293059176651</v>
      </c>
      <c r="AF5">
        <v>45.671338156208712</v>
      </c>
      <c r="AG5">
        <v>39.668969696969697</v>
      </c>
      <c r="AH5">
        <f>5.93178235672891*1</f>
        <v>5.9317823567289096</v>
      </c>
      <c r="AI5">
        <v>1</v>
      </c>
      <c r="AJ5">
        <v>0</v>
      </c>
      <c r="AL5" t="s">
        <v>3</v>
      </c>
      <c r="AM5">
        <v>1</v>
      </c>
      <c r="AN5">
        <f>SUMPRODUCT(Table1[Selected],Table1[DEF])</f>
        <v>1</v>
      </c>
      <c r="AO5">
        <v>2</v>
      </c>
    </row>
    <row r="6" spans="1:41" hidden="1" x14ac:dyDescent="0.2">
      <c r="A6" t="s">
        <v>46</v>
      </c>
      <c r="B6" t="s">
        <v>47</v>
      </c>
      <c r="C6" t="s">
        <v>47</v>
      </c>
      <c r="D6" t="s">
        <v>4</v>
      </c>
      <c r="E6">
        <v>0</v>
      </c>
      <c r="F6">
        <v>0</v>
      </c>
      <c r="G6">
        <v>1</v>
      </c>
      <c r="H6">
        <v>0</v>
      </c>
      <c r="I6" t="s">
        <v>6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10</v>
      </c>
      <c r="AE6">
        <v>53.324898664839651</v>
      </c>
      <c r="AF6">
        <v>41.742249957921288</v>
      </c>
      <c r="AG6">
        <v>28.068086635586631</v>
      </c>
      <c r="AH6">
        <f>6.66146599327522*1</f>
        <v>6.66146599327522</v>
      </c>
      <c r="AI6">
        <v>1</v>
      </c>
      <c r="AJ6">
        <v>0</v>
      </c>
      <c r="AL6" t="s">
        <v>4</v>
      </c>
      <c r="AM6">
        <v>1</v>
      </c>
      <c r="AN6">
        <f>SUMPRODUCT(Table1[Selected],Table1[MID])</f>
        <v>2</v>
      </c>
      <c r="AO6">
        <v>2</v>
      </c>
    </row>
    <row r="7" spans="1:41" hidden="1" x14ac:dyDescent="0.2">
      <c r="A7" t="s">
        <v>48</v>
      </c>
      <c r="B7" t="s">
        <v>49</v>
      </c>
      <c r="C7" t="s">
        <v>50</v>
      </c>
      <c r="D7" t="s">
        <v>2</v>
      </c>
      <c r="E7">
        <v>1</v>
      </c>
      <c r="F7">
        <v>0</v>
      </c>
      <c r="G7">
        <v>0</v>
      </c>
      <c r="H7">
        <v>0</v>
      </c>
      <c r="I7" t="s">
        <v>6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11</v>
      </c>
      <c r="AE7">
        <v>21.2121212121212</v>
      </c>
      <c r="AF7">
        <v>20.028400338680921</v>
      </c>
      <c r="AG7">
        <v>11.6096382279257</v>
      </c>
      <c r="AH7">
        <f>2.32573521179775*1</f>
        <v>2.3257352117977499</v>
      </c>
      <c r="AI7">
        <v>1</v>
      </c>
      <c r="AJ7">
        <v>0</v>
      </c>
      <c r="AL7" t="s">
        <v>5</v>
      </c>
      <c r="AM7">
        <v>1</v>
      </c>
      <c r="AN7">
        <f>SUMPRODUCT(Table1[Selected],Table1[FWD])</f>
        <v>1</v>
      </c>
      <c r="AO7">
        <v>2</v>
      </c>
    </row>
    <row r="8" spans="1:41" hidden="1" x14ac:dyDescent="0.2">
      <c r="A8" t="s">
        <v>51</v>
      </c>
      <c r="B8" t="s">
        <v>52</v>
      </c>
      <c r="C8" t="s">
        <v>52</v>
      </c>
      <c r="D8" t="s">
        <v>4</v>
      </c>
      <c r="E8">
        <v>0</v>
      </c>
      <c r="F8">
        <v>0</v>
      </c>
      <c r="G8">
        <v>1</v>
      </c>
      <c r="H8">
        <v>0</v>
      </c>
      <c r="I8" t="s">
        <v>6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12</v>
      </c>
      <c r="AE8">
        <v>31.39398503101215</v>
      </c>
      <c r="AF8">
        <v>20.84843389180315</v>
      </c>
      <c r="AG8">
        <v>39.427883971511427</v>
      </c>
      <c r="AH8">
        <f>2.58113327698866*1</f>
        <v>2.5811332769886599</v>
      </c>
      <c r="AI8">
        <v>1</v>
      </c>
      <c r="AJ8">
        <v>0</v>
      </c>
      <c r="AL8" t="s">
        <v>440</v>
      </c>
      <c r="AM8">
        <v>5</v>
      </c>
      <c r="AN8">
        <f>SUM(AN4:AN7)</f>
        <v>5</v>
      </c>
      <c r="AO8">
        <v>5</v>
      </c>
    </row>
    <row r="9" spans="1:41" hidden="1" x14ac:dyDescent="0.2">
      <c r="A9" t="s">
        <v>53</v>
      </c>
      <c r="B9" t="s">
        <v>54</v>
      </c>
      <c r="C9" t="s">
        <v>54</v>
      </c>
      <c r="D9" t="s">
        <v>4</v>
      </c>
      <c r="E9">
        <v>0</v>
      </c>
      <c r="F9">
        <v>0</v>
      </c>
      <c r="G9">
        <v>1</v>
      </c>
      <c r="H9">
        <v>0</v>
      </c>
      <c r="I9" t="s">
        <v>6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13</v>
      </c>
      <c r="AE9">
        <v>69.036384746207489</v>
      </c>
      <c r="AF9">
        <v>46.710170377081717</v>
      </c>
      <c r="AG9">
        <v>92.02425595238094</v>
      </c>
      <c r="AH9">
        <v>0</v>
      </c>
      <c r="AI9">
        <v>0</v>
      </c>
      <c r="AJ9">
        <v>0</v>
      </c>
    </row>
    <row r="10" spans="1:41" hidden="1" x14ac:dyDescent="0.2">
      <c r="A10" t="s">
        <v>55</v>
      </c>
      <c r="B10" t="s">
        <v>56</v>
      </c>
      <c r="C10" t="s">
        <v>56</v>
      </c>
      <c r="D10" t="s">
        <v>3</v>
      </c>
      <c r="E10">
        <v>0</v>
      </c>
      <c r="F10">
        <v>1</v>
      </c>
      <c r="G10">
        <v>0</v>
      </c>
      <c r="H10">
        <v>0</v>
      </c>
      <c r="I10" t="s">
        <v>6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14</v>
      </c>
      <c r="AE10">
        <v>21.237010590152561</v>
      </c>
      <c r="AF10">
        <v>26.211629704959371</v>
      </c>
      <c r="AG10">
        <v>7.5734126984126986</v>
      </c>
      <c r="AH10">
        <f>1.70137566972815*0</f>
        <v>0</v>
      </c>
      <c r="AI10">
        <v>0</v>
      </c>
      <c r="AJ10">
        <v>0</v>
      </c>
    </row>
    <row r="11" spans="1:41" hidden="1" x14ac:dyDescent="0.2">
      <c r="A11" t="s">
        <v>57</v>
      </c>
      <c r="B11" t="s">
        <v>58</v>
      </c>
      <c r="C11" t="s">
        <v>58</v>
      </c>
      <c r="D11" t="s">
        <v>4</v>
      </c>
      <c r="E11">
        <v>0</v>
      </c>
      <c r="F11">
        <v>0</v>
      </c>
      <c r="G11">
        <v>1</v>
      </c>
      <c r="H11">
        <v>0</v>
      </c>
      <c r="I11" t="s">
        <v>6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18</v>
      </c>
      <c r="AE11">
        <v>31.96531791907514</v>
      </c>
      <c r="AF11">
        <v>34.611480223078829</v>
      </c>
      <c r="AG11">
        <v>41.471105112590287</v>
      </c>
      <c r="AH11">
        <f>3.93304807598759*1</f>
        <v>3.9330480759875899</v>
      </c>
      <c r="AI11">
        <v>1</v>
      </c>
      <c r="AJ11">
        <v>0</v>
      </c>
    </row>
    <row r="12" spans="1:41" hidden="1" x14ac:dyDescent="0.2">
      <c r="A12" t="s">
        <v>59</v>
      </c>
      <c r="B12" t="s">
        <v>60</v>
      </c>
      <c r="C12" t="s">
        <v>60</v>
      </c>
      <c r="D12" t="s">
        <v>3</v>
      </c>
      <c r="E12">
        <v>0</v>
      </c>
      <c r="F12">
        <v>1</v>
      </c>
      <c r="G12">
        <v>0</v>
      </c>
      <c r="H12">
        <v>0</v>
      </c>
      <c r="I12" t="s">
        <v>6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19</v>
      </c>
      <c r="AE12">
        <v>29.871794871794869</v>
      </c>
      <c r="AF12">
        <v>27.674945566362641</v>
      </c>
      <c r="AG12">
        <v>16.225526397168551</v>
      </c>
      <c r="AH12">
        <f>2.02959877424491*1</f>
        <v>2.02959877424491</v>
      </c>
      <c r="AI12">
        <v>1</v>
      </c>
      <c r="AJ12">
        <v>0</v>
      </c>
    </row>
    <row r="13" spans="1:41" hidden="1" x14ac:dyDescent="0.2">
      <c r="A13" t="s">
        <v>61</v>
      </c>
      <c r="B13" t="s">
        <v>62</v>
      </c>
      <c r="C13" t="s">
        <v>62</v>
      </c>
      <c r="D13" t="s">
        <v>3</v>
      </c>
      <c r="E13">
        <v>0</v>
      </c>
      <c r="F13">
        <v>1</v>
      </c>
      <c r="G13">
        <v>0</v>
      </c>
      <c r="H13">
        <v>0</v>
      </c>
      <c r="I13" t="s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20</v>
      </c>
      <c r="AE13">
        <v>26</v>
      </c>
      <c r="AF13">
        <v>25.778481201871269</v>
      </c>
      <c r="AG13">
        <v>25.274548861149981</v>
      </c>
      <c r="AH13">
        <f>2.39407782616866*1</f>
        <v>2.3940778261686599</v>
      </c>
      <c r="AI13">
        <v>1</v>
      </c>
      <c r="AJ13">
        <v>0</v>
      </c>
    </row>
    <row r="14" spans="1:41" hidden="1" x14ac:dyDescent="0.2">
      <c r="A14" t="s">
        <v>63</v>
      </c>
      <c r="B14" t="s">
        <v>64</v>
      </c>
      <c r="C14" t="s">
        <v>65</v>
      </c>
      <c r="D14" t="s">
        <v>2</v>
      </c>
      <c r="E14">
        <v>1</v>
      </c>
      <c r="F14">
        <v>0</v>
      </c>
      <c r="G14">
        <v>0</v>
      </c>
      <c r="H14">
        <v>0</v>
      </c>
      <c r="I14" t="s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21</v>
      </c>
      <c r="AE14">
        <v>17.324115509868388</v>
      </c>
      <c r="AF14">
        <v>19.87946451226582</v>
      </c>
      <c r="AG14">
        <v>12.96666666666667</v>
      </c>
      <c r="AH14">
        <f>2.28896151403099*1</f>
        <v>2.2889615140309898</v>
      </c>
      <c r="AI14">
        <v>1</v>
      </c>
      <c r="AJ14">
        <v>0</v>
      </c>
    </row>
    <row r="15" spans="1:41" hidden="1" x14ac:dyDescent="0.2">
      <c r="A15" t="s">
        <v>66</v>
      </c>
      <c r="B15" t="s">
        <v>67</v>
      </c>
      <c r="C15" t="s">
        <v>67</v>
      </c>
      <c r="D15" t="s">
        <v>4</v>
      </c>
      <c r="E15">
        <v>0</v>
      </c>
      <c r="F15">
        <v>0</v>
      </c>
      <c r="G15">
        <v>1</v>
      </c>
      <c r="H15">
        <v>0</v>
      </c>
      <c r="I15" t="s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22</v>
      </c>
      <c r="AE15">
        <v>24.834127229878899</v>
      </c>
      <c r="AF15">
        <v>40.026401426049901</v>
      </c>
      <c r="AG15">
        <v>11.07482933267076</v>
      </c>
      <c r="AH15">
        <f>2.50559761930567*1</f>
        <v>2.5055976193056702</v>
      </c>
      <c r="AI15">
        <v>1</v>
      </c>
      <c r="AJ15">
        <v>0</v>
      </c>
    </row>
    <row r="16" spans="1:41" hidden="1" x14ac:dyDescent="0.2">
      <c r="A16" t="s">
        <v>68</v>
      </c>
      <c r="B16" t="s">
        <v>69</v>
      </c>
      <c r="C16" t="s">
        <v>69</v>
      </c>
      <c r="D16" t="s">
        <v>4</v>
      </c>
      <c r="E16">
        <v>0</v>
      </c>
      <c r="F16">
        <v>0</v>
      </c>
      <c r="G16">
        <v>1</v>
      </c>
      <c r="H16">
        <v>0</v>
      </c>
      <c r="I16" t="s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33</v>
      </c>
      <c r="AE16">
        <v>29.566528870070879</v>
      </c>
      <c r="AF16">
        <v>26.943415040364091</v>
      </c>
      <c r="AG16">
        <v>25.191756635054961</v>
      </c>
      <c r="AH16">
        <f>1.08041258260114*1</f>
        <v>1.0804125826011399</v>
      </c>
      <c r="AI16">
        <v>1</v>
      </c>
      <c r="AJ16">
        <v>0</v>
      </c>
    </row>
    <row r="17" spans="1:36" hidden="1" x14ac:dyDescent="0.2">
      <c r="A17" t="s">
        <v>70</v>
      </c>
      <c r="B17" t="s">
        <v>71</v>
      </c>
      <c r="C17" t="s">
        <v>71</v>
      </c>
      <c r="D17" t="s">
        <v>4</v>
      </c>
      <c r="E17">
        <v>0</v>
      </c>
      <c r="F17">
        <v>0</v>
      </c>
      <c r="G17">
        <v>1</v>
      </c>
      <c r="H17">
        <v>0</v>
      </c>
      <c r="I17" t="s">
        <v>7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34</v>
      </c>
      <c r="AE17">
        <v>27.572358498444711</v>
      </c>
      <c r="AF17">
        <v>32.274337666371487</v>
      </c>
      <c r="AG17">
        <v>16.564283721452789</v>
      </c>
      <c r="AH17">
        <f>2.31610199416517*1</f>
        <v>2.3161019941651699</v>
      </c>
      <c r="AI17">
        <v>1</v>
      </c>
      <c r="AJ17">
        <v>0</v>
      </c>
    </row>
    <row r="18" spans="1:36" hidden="1" x14ac:dyDescent="0.2">
      <c r="A18" t="s">
        <v>72</v>
      </c>
      <c r="B18" t="s">
        <v>73</v>
      </c>
      <c r="C18" t="s">
        <v>73</v>
      </c>
      <c r="D18" t="s">
        <v>3</v>
      </c>
      <c r="E18">
        <v>0</v>
      </c>
      <c r="F18">
        <v>1</v>
      </c>
      <c r="G18">
        <v>0</v>
      </c>
      <c r="H18">
        <v>0</v>
      </c>
      <c r="I18" t="s">
        <v>7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37</v>
      </c>
      <c r="AE18">
        <v>14.91525423728813</v>
      </c>
      <c r="AF18">
        <v>16.313355178408589</v>
      </c>
      <c r="AG18">
        <v>12.862943206427181</v>
      </c>
      <c r="AH18">
        <f>1.81490801493897*1</f>
        <v>1.81490801493897</v>
      </c>
      <c r="AI18">
        <v>1</v>
      </c>
      <c r="AJ18">
        <v>0</v>
      </c>
    </row>
    <row r="19" spans="1:36" hidden="1" x14ac:dyDescent="0.2">
      <c r="A19" t="s">
        <v>74</v>
      </c>
      <c r="B19" t="s">
        <v>75</v>
      </c>
      <c r="C19" t="s">
        <v>75</v>
      </c>
      <c r="D19" t="s">
        <v>4</v>
      </c>
      <c r="E19">
        <v>0</v>
      </c>
      <c r="F19">
        <v>0</v>
      </c>
      <c r="G19">
        <v>1</v>
      </c>
      <c r="H19">
        <v>0</v>
      </c>
      <c r="I19" t="s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39</v>
      </c>
      <c r="AE19">
        <v>30.789473684210531</v>
      </c>
      <c r="AF19">
        <v>53.450123834197584</v>
      </c>
      <c r="AG19">
        <v>22.302499999999998</v>
      </c>
      <c r="AH19">
        <f>6.24492938250806*1</f>
        <v>6.2449293825080598</v>
      </c>
      <c r="AI19">
        <v>1</v>
      </c>
      <c r="AJ19">
        <v>0</v>
      </c>
    </row>
    <row r="20" spans="1:36" hidden="1" x14ac:dyDescent="0.2">
      <c r="A20" t="s">
        <v>76</v>
      </c>
      <c r="B20" t="s">
        <v>77</v>
      </c>
      <c r="C20" t="s">
        <v>76</v>
      </c>
      <c r="D20" t="s">
        <v>3</v>
      </c>
      <c r="E20">
        <v>0</v>
      </c>
      <c r="F20">
        <v>1</v>
      </c>
      <c r="G20">
        <v>0</v>
      </c>
      <c r="H20">
        <v>0</v>
      </c>
      <c r="I20" t="s">
        <v>7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40</v>
      </c>
      <c r="AE20">
        <v>11.76470588235294</v>
      </c>
      <c r="AF20">
        <v>13.262582602679689</v>
      </c>
      <c r="AG20">
        <v>11.47951872761934</v>
      </c>
      <c r="AH20">
        <f>0.716555165184957*1</f>
        <v>0.71655516518495699</v>
      </c>
      <c r="AI20">
        <v>1</v>
      </c>
      <c r="AJ20">
        <v>0</v>
      </c>
    </row>
    <row r="21" spans="1:36" hidden="1" x14ac:dyDescent="0.2">
      <c r="A21" t="s">
        <v>78</v>
      </c>
      <c r="B21" t="s">
        <v>79</v>
      </c>
      <c r="C21" t="s">
        <v>79</v>
      </c>
      <c r="D21" t="s">
        <v>3</v>
      </c>
      <c r="E21">
        <v>0</v>
      </c>
      <c r="F21">
        <v>1</v>
      </c>
      <c r="G21">
        <v>0</v>
      </c>
      <c r="H21">
        <v>0</v>
      </c>
      <c r="I21" t="s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41</v>
      </c>
      <c r="AE21">
        <v>21.511894409107619</v>
      </c>
      <c r="AF21">
        <v>34.081466448674128</v>
      </c>
      <c r="AG21">
        <v>17.762638580735999</v>
      </c>
      <c r="AH21">
        <f>4.68872858361944*1</f>
        <v>4.6887285836194401</v>
      </c>
      <c r="AI21">
        <v>1</v>
      </c>
      <c r="AJ21">
        <v>0</v>
      </c>
    </row>
    <row r="22" spans="1:36" hidden="1" x14ac:dyDescent="0.2">
      <c r="A22" t="s">
        <v>80</v>
      </c>
      <c r="B22" t="s">
        <v>81</v>
      </c>
      <c r="C22" t="s">
        <v>82</v>
      </c>
      <c r="D22" t="s">
        <v>5</v>
      </c>
      <c r="E22">
        <v>0</v>
      </c>
      <c r="F22">
        <v>0</v>
      </c>
      <c r="G22">
        <v>0</v>
      </c>
      <c r="H22">
        <v>1</v>
      </c>
      <c r="I22" t="s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43</v>
      </c>
      <c r="AE22">
        <v>13.516795937066041</v>
      </c>
      <c r="AF22">
        <v>7.8736865570342607</v>
      </c>
      <c r="AG22">
        <v>13.64506172839506</v>
      </c>
      <c r="AH22">
        <f>1.77816933841618*1</f>
        <v>1.7781693384161801</v>
      </c>
      <c r="AI22">
        <v>1</v>
      </c>
      <c r="AJ22">
        <v>0</v>
      </c>
    </row>
    <row r="23" spans="1:36" hidden="1" x14ac:dyDescent="0.2">
      <c r="A23" t="s">
        <v>83</v>
      </c>
      <c r="B23" t="s">
        <v>84</v>
      </c>
      <c r="C23" t="s">
        <v>85</v>
      </c>
      <c r="D23" t="s">
        <v>3</v>
      </c>
      <c r="E23">
        <v>0</v>
      </c>
      <c r="F23">
        <v>1</v>
      </c>
      <c r="G23">
        <v>0</v>
      </c>
      <c r="H23">
        <v>0</v>
      </c>
      <c r="I23" t="s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49</v>
      </c>
      <c r="AE23">
        <v>16.006097560975618</v>
      </c>
      <c r="AF23">
        <v>12.769880552001821</v>
      </c>
      <c r="AG23">
        <v>14.930495762586849</v>
      </c>
      <c r="AH23">
        <f>1.78083811044397*1</f>
        <v>1.7808381104439699</v>
      </c>
      <c r="AI23">
        <v>1</v>
      </c>
      <c r="AJ23">
        <v>0</v>
      </c>
    </row>
    <row r="24" spans="1:36" hidden="1" x14ac:dyDescent="0.2">
      <c r="A24" t="s">
        <v>86</v>
      </c>
      <c r="B24" t="s">
        <v>87</v>
      </c>
      <c r="C24" t="s">
        <v>88</v>
      </c>
      <c r="D24" t="s">
        <v>2</v>
      </c>
      <c r="E24">
        <v>1</v>
      </c>
      <c r="F24">
        <v>0</v>
      </c>
      <c r="G24">
        <v>0</v>
      </c>
      <c r="H24">
        <v>0</v>
      </c>
      <c r="I24" t="s">
        <v>7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52</v>
      </c>
      <c r="AE24">
        <v>17.72727272727272</v>
      </c>
      <c r="AF24">
        <v>13.657059623082461</v>
      </c>
      <c r="AG24">
        <v>18.945498021631082</v>
      </c>
      <c r="AH24">
        <f>2.31693113115826*1</f>
        <v>2.3169311311582601</v>
      </c>
      <c r="AI24">
        <v>1</v>
      </c>
      <c r="AJ24">
        <v>0</v>
      </c>
    </row>
    <row r="25" spans="1:36" hidden="1" x14ac:dyDescent="0.2">
      <c r="A25" t="s">
        <v>89</v>
      </c>
      <c r="B25" t="s">
        <v>90</v>
      </c>
      <c r="C25" t="s">
        <v>90</v>
      </c>
      <c r="D25" t="s">
        <v>4</v>
      </c>
      <c r="E25">
        <v>0</v>
      </c>
      <c r="F25">
        <v>0</v>
      </c>
      <c r="G25">
        <v>1</v>
      </c>
      <c r="H25">
        <v>0</v>
      </c>
      <c r="I25" t="s">
        <v>7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53</v>
      </c>
      <c r="AE25">
        <v>22.372031639025021</v>
      </c>
      <c r="AF25">
        <v>24.567141551700669</v>
      </c>
      <c r="AG25">
        <v>12.02795623329191</v>
      </c>
      <c r="AH25">
        <f>1.38501500171274*1</f>
        <v>1.3850150017127401</v>
      </c>
      <c r="AI25">
        <v>1</v>
      </c>
      <c r="AJ25">
        <v>0</v>
      </c>
    </row>
    <row r="26" spans="1:36" hidden="1" x14ac:dyDescent="0.2">
      <c r="A26" t="s">
        <v>91</v>
      </c>
      <c r="B26" t="s">
        <v>92</v>
      </c>
      <c r="C26" t="s">
        <v>91</v>
      </c>
      <c r="D26" t="s">
        <v>3</v>
      </c>
      <c r="E26">
        <v>0</v>
      </c>
      <c r="F26">
        <v>1</v>
      </c>
      <c r="G26">
        <v>0</v>
      </c>
      <c r="H26">
        <v>0</v>
      </c>
      <c r="I26" t="s">
        <v>7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57</v>
      </c>
      <c r="AE26">
        <v>16.081081081081081</v>
      </c>
      <c r="AF26">
        <v>17.68527123726594</v>
      </c>
      <c r="AG26">
        <v>12.93715343650446</v>
      </c>
      <c r="AH26">
        <f>1.4813844596011*1</f>
        <v>1.4813844596011001</v>
      </c>
      <c r="AI26">
        <v>1</v>
      </c>
      <c r="AJ26">
        <v>0</v>
      </c>
    </row>
    <row r="27" spans="1:36" hidden="1" x14ac:dyDescent="0.2">
      <c r="A27" t="s">
        <v>93</v>
      </c>
      <c r="B27" t="s">
        <v>94</v>
      </c>
      <c r="C27" t="s">
        <v>94</v>
      </c>
      <c r="D27" t="s">
        <v>4</v>
      </c>
      <c r="E27">
        <v>0</v>
      </c>
      <c r="F27">
        <v>0</v>
      </c>
      <c r="G27">
        <v>1</v>
      </c>
      <c r="H27">
        <v>0</v>
      </c>
      <c r="I27" t="s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62</v>
      </c>
      <c r="AE27">
        <v>31.66287240933638</v>
      </c>
      <c r="AF27">
        <v>27.116574018775339</v>
      </c>
      <c r="AG27">
        <v>38.235432979493567</v>
      </c>
      <c r="AH27">
        <f>8.27302733061518*1</f>
        <v>8.2730273306151805</v>
      </c>
      <c r="AI27">
        <v>1</v>
      </c>
      <c r="AJ27">
        <v>0</v>
      </c>
    </row>
    <row r="28" spans="1:36" hidden="1" x14ac:dyDescent="0.2">
      <c r="A28" t="s">
        <v>95</v>
      </c>
      <c r="B28" t="s">
        <v>96</v>
      </c>
      <c r="C28" t="s">
        <v>96</v>
      </c>
      <c r="D28" t="s">
        <v>5</v>
      </c>
      <c r="E28">
        <v>0</v>
      </c>
      <c r="F28">
        <v>0</v>
      </c>
      <c r="G28">
        <v>0</v>
      </c>
      <c r="H28">
        <v>1</v>
      </c>
      <c r="I28" t="s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63</v>
      </c>
      <c r="AE28">
        <v>34.662162162162168</v>
      </c>
      <c r="AF28">
        <v>34.707547265138238</v>
      </c>
      <c r="AG28">
        <v>39.534669211443592</v>
      </c>
      <c r="AH28">
        <f>7.03408722201141*1</f>
        <v>7.0340872220114097</v>
      </c>
      <c r="AI28">
        <v>1</v>
      </c>
      <c r="AJ28">
        <v>0</v>
      </c>
    </row>
    <row r="29" spans="1:36" hidden="1" x14ac:dyDescent="0.2">
      <c r="A29" t="s">
        <v>97</v>
      </c>
      <c r="B29" t="s">
        <v>98</v>
      </c>
      <c r="C29" t="s">
        <v>98</v>
      </c>
      <c r="D29" t="s">
        <v>4</v>
      </c>
      <c r="E29">
        <v>0</v>
      </c>
      <c r="F29">
        <v>0</v>
      </c>
      <c r="G29">
        <v>1</v>
      </c>
      <c r="H29">
        <v>0</v>
      </c>
      <c r="I29" t="s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64</v>
      </c>
      <c r="AE29">
        <v>18.25269240241024</v>
      </c>
      <c r="AF29">
        <v>19.488855308866061</v>
      </c>
      <c r="AG29">
        <v>9.6767705551143184</v>
      </c>
      <c r="AH29">
        <f>3.65708700995007*1</f>
        <v>3.6570870099500699</v>
      </c>
      <c r="AI29">
        <v>1</v>
      </c>
      <c r="AJ29">
        <v>0</v>
      </c>
    </row>
    <row r="30" spans="1:36" hidden="1" x14ac:dyDescent="0.2">
      <c r="A30" t="s">
        <v>99</v>
      </c>
      <c r="B30" t="s">
        <v>100</v>
      </c>
      <c r="C30" t="s">
        <v>100</v>
      </c>
      <c r="D30" t="s">
        <v>4</v>
      </c>
      <c r="E30">
        <v>0</v>
      </c>
      <c r="F30">
        <v>0</v>
      </c>
      <c r="G30">
        <v>1</v>
      </c>
      <c r="H30">
        <v>0</v>
      </c>
      <c r="I30" t="s">
        <v>8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74</v>
      </c>
      <c r="AE30">
        <v>21.6891891891892</v>
      </c>
      <c r="AF30">
        <v>17.84378090852092</v>
      </c>
      <c r="AG30">
        <v>23.51711177731676</v>
      </c>
      <c r="AH30">
        <f>2.36452620046286*1</f>
        <v>2.3645262004628602</v>
      </c>
      <c r="AI30">
        <v>1</v>
      </c>
      <c r="AJ30">
        <v>0</v>
      </c>
    </row>
    <row r="31" spans="1:36" hidden="1" x14ac:dyDescent="0.2">
      <c r="A31" t="s">
        <v>101</v>
      </c>
      <c r="B31" t="s">
        <v>102</v>
      </c>
      <c r="C31" t="s">
        <v>102</v>
      </c>
      <c r="D31" t="s">
        <v>4</v>
      </c>
      <c r="E31">
        <v>0</v>
      </c>
      <c r="F31">
        <v>0</v>
      </c>
      <c r="G31">
        <v>1</v>
      </c>
      <c r="H31">
        <v>0</v>
      </c>
      <c r="I31" t="s">
        <v>8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75</v>
      </c>
      <c r="AE31">
        <v>35.207562114188697</v>
      </c>
      <c r="AF31">
        <v>13.428570608054709</v>
      </c>
      <c r="AG31">
        <v>54.866666666666667</v>
      </c>
      <c r="AH31">
        <f>4.89510096490381*1</f>
        <v>4.8951009649038104</v>
      </c>
      <c r="AI31">
        <v>1</v>
      </c>
      <c r="AJ31">
        <v>0</v>
      </c>
    </row>
    <row r="32" spans="1:36" hidden="1" x14ac:dyDescent="0.2">
      <c r="A32" t="s">
        <v>103</v>
      </c>
      <c r="B32" t="s">
        <v>104</v>
      </c>
      <c r="C32" t="s">
        <v>104</v>
      </c>
      <c r="D32" t="s">
        <v>3</v>
      </c>
      <c r="E32">
        <v>0</v>
      </c>
      <c r="F32">
        <v>1</v>
      </c>
      <c r="G32">
        <v>0</v>
      </c>
      <c r="H32">
        <v>0</v>
      </c>
      <c r="I32" t="s">
        <v>8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81</v>
      </c>
      <c r="AE32">
        <v>15.157218062067759</v>
      </c>
      <c r="AF32">
        <v>15.92413290160145</v>
      </c>
      <c r="AG32">
        <v>19.951858314377048</v>
      </c>
      <c r="AH32">
        <f>2.75171242644056*1</f>
        <v>2.7517124264405601</v>
      </c>
      <c r="AI32">
        <v>1</v>
      </c>
      <c r="AJ32">
        <v>0</v>
      </c>
    </row>
    <row r="33" spans="1:36" hidden="1" x14ac:dyDescent="0.2">
      <c r="A33" t="s">
        <v>105</v>
      </c>
      <c r="B33" t="s">
        <v>106</v>
      </c>
      <c r="C33" t="s">
        <v>106</v>
      </c>
      <c r="D33" t="s">
        <v>4</v>
      </c>
      <c r="E33">
        <v>0</v>
      </c>
      <c r="F33">
        <v>0</v>
      </c>
      <c r="G33">
        <v>1</v>
      </c>
      <c r="H33">
        <v>0</v>
      </c>
      <c r="I33" t="s">
        <v>8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82</v>
      </c>
      <c r="AE33">
        <v>22.948717948717949</v>
      </c>
      <c r="AF33">
        <v>18.058220408375892</v>
      </c>
      <c r="AG33">
        <v>35.770898792565461</v>
      </c>
      <c r="AH33">
        <f>3.08901110149846*1</f>
        <v>3.08901110149846</v>
      </c>
      <c r="AI33">
        <v>1</v>
      </c>
      <c r="AJ33">
        <v>0</v>
      </c>
    </row>
    <row r="34" spans="1:36" hidden="1" x14ac:dyDescent="0.2">
      <c r="A34" t="s">
        <v>107</v>
      </c>
      <c r="B34" t="s">
        <v>108</v>
      </c>
      <c r="C34" t="s">
        <v>109</v>
      </c>
      <c r="D34" t="s">
        <v>4</v>
      </c>
      <c r="E34">
        <v>0</v>
      </c>
      <c r="F34">
        <v>0</v>
      </c>
      <c r="G34">
        <v>1</v>
      </c>
      <c r="H34">
        <v>0</v>
      </c>
      <c r="I34" t="s">
        <v>8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84</v>
      </c>
      <c r="AE34">
        <v>15.532249797310561</v>
      </c>
      <c r="AF34">
        <v>13.198412914520979</v>
      </c>
      <c r="AG34">
        <v>27.519008196864419</v>
      </c>
      <c r="AH34">
        <f>2.37806798223009*1</f>
        <v>2.3780679822300899</v>
      </c>
      <c r="AI34">
        <v>1</v>
      </c>
      <c r="AJ34">
        <v>0</v>
      </c>
    </row>
    <row r="35" spans="1:36" hidden="1" x14ac:dyDescent="0.2">
      <c r="A35" t="s">
        <v>110</v>
      </c>
      <c r="B35" t="s">
        <v>111</v>
      </c>
      <c r="C35" t="s">
        <v>111</v>
      </c>
      <c r="D35" t="s">
        <v>4</v>
      </c>
      <c r="E35">
        <v>0</v>
      </c>
      <c r="F35">
        <v>0</v>
      </c>
      <c r="G35">
        <v>1</v>
      </c>
      <c r="H35">
        <v>0</v>
      </c>
      <c r="I35" t="s">
        <v>8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87</v>
      </c>
      <c r="AE35">
        <v>17.491064424345449</v>
      </c>
      <c r="AF35">
        <v>24.547411880383251</v>
      </c>
      <c r="AG35">
        <v>26.523076923076921</v>
      </c>
      <c r="AH35">
        <f>1.64716459648861*1</f>
        <v>1.6471645964886099</v>
      </c>
      <c r="AI35">
        <v>1</v>
      </c>
      <c r="AJ35">
        <v>0</v>
      </c>
    </row>
    <row r="36" spans="1:36" hidden="1" x14ac:dyDescent="0.2">
      <c r="A36" t="s">
        <v>112</v>
      </c>
      <c r="B36" t="s">
        <v>113</v>
      </c>
      <c r="C36" t="s">
        <v>113</v>
      </c>
      <c r="D36" t="s">
        <v>4</v>
      </c>
      <c r="E36">
        <v>0</v>
      </c>
      <c r="F36">
        <v>0</v>
      </c>
      <c r="G36">
        <v>1</v>
      </c>
      <c r="H36">
        <v>0</v>
      </c>
      <c r="I36" t="s">
        <v>8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88</v>
      </c>
      <c r="AE36">
        <v>28.39412934630186</v>
      </c>
      <c r="AF36">
        <v>21.211525812208361</v>
      </c>
      <c r="AG36">
        <v>34.144678932178927</v>
      </c>
      <c r="AH36">
        <f>5.27609708658613*1</f>
        <v>5.2760970865861303</v>
      </c>
      <c r="AI36">
        <v>1</v>
      </c>
      <c r="AJ36">
        <v>0</v>
      </c>
    </row>
    <row r="37" spans="1:36" hidden="1" x14ac:dyDescent="0.2">
      <c r="A37" t="s">
        <v>114</v>
      </c>
      <c r="B37" t="s">
        <v>115</v>
      </c>
      <c r="C37" t="s">
        <v>115</v>
      </c>
      <c r="D37" t="s">
        <v>3</v>
      </c>
      <c r="E37">
        <v>0</v>
      </c>
      <c r="F37">
        <v>1</v>
      </c>
      <c r="G37">
        <v>0</v>
      </c>
      <c r="H37">
        <v>0</v>
      </c>
      <c r="I37" t="s">
        <v>8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89</v>
      </c>
      <c r="AE37">
        <v>20.427924766908689</v>
      </c>
      <c r="AF37">
        <v>15.995337086641809</v>
      </c>
      <c r="AG37">
        <v>22.45</v>
      </c>
      <c r="AH37">
        <f>1.51964101383437*1</f>
        <v>1.5196410138343699</v>
      </c>
      <c r="AI37">
        <v>1</v>
      </c>
      <c r="AJ37">
        <v>0</v>
      </c>
    </row>
    <row r="38" spans="1:36" hidden="1" x14ac:dyDescent="0.2">
      <c r="A38" t="s">
        <v>116</v>
      </c>
      <c r="B38" t="s">
        <v>117</v>
      </c>
      <c r="C38" t="s">
        <v>117</v>
      </c>
      <c r="D38" t="s">
        <v>4</v>
      </c>
      <c r="E38">
        <v>0</v>
      </c>
      <c r="F38">
        <v>0</v>
      </c>
      <c r="G38">
        <v>1</v>
      </c>
      <c r="H38">
        <v>0</v>
      </c>
      <c r="I38" t="s">
        <v>8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90</v>
      </c>
      <c r="AE38">
        <v>19.81481481481482</v>
      </c>
      <c r="AF38">
        <v>23.80970612267264</v>
      </c>
      <c r="AG38">
        <v>16.585645188166541</v>
      </c>
      <c r="AH38">
        <f>2.51468064891453*1</f>
        <v>2.5146806489145299</v>
      </c>
      <c r="AI38">
        <v>1</v>
      </c>
      <c r="AJ38">
        <v>0</v>
      </c>
    </row>
    <row r="39" spans="1:36" hidden="1" x14ac:dyDescent="0.2">
      <c r="A39" t="s">
        <v>118</v>
      </c>
      <c r="B39" t="s">
        <v>119</v>
      </c>
      <c r="C39" t="s">
        <v>119</v>
      </c>
      <c r="D39" t="s">
        <v>3</v>
      </c>
      <c r="E39">
        <v>0</v>
      </c>
      <c r="F39">
        <v>1</v>
      </c>
      <c r="G39">
        <v>0</v>
      </c>
      <c r="H39">
        <v>0</v>
      </c>
      <c r="I39" t="s">
        <v>8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91</v>
      </c>
      <c r="AE39">
        <v>15.29500045263593</v>
      </c>
      <c r="AF39">
        <v>13.01560444165267</v>
      </c>
      <c r="AG39">
        <v>11.819851888740279</v>
      </c>
      <c r="AH39">
        <f>1.06283381456813*1</f>
        <v>1.06283381456813</v>
      </c>
      <c r="AI39">
        <v>1</v>
      </c>
      <c r="AJ39">
        <v>0</v>
      </c>
    </row>
    <row r="40" spans="1:36" hidden="1" x14ac:dyDescent="0.2">
      <c r="A40" t="s">
        <v>120</v>
      </c>
      <c r="B40" t="s">
        <v>121</v>
      </c>
      <c r="C40" t="s">
        <v>121</v>
      </c>
      <c r="D40" t="s">
        <v>4</v>
      </c>
      <c r="E40">
        <v>0</v>
      </c>
      <c r="F40">
        <v>0</v>
      </c>
      <c r="G40">
        <v>1</v>
      </c>
      <c r="H40">
        <v>0</v>
      </c>
      <c r="I40" t="s">
        <v>8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92</v>
      </c>
      <c r="AE40">
        <v>29.60538560063279</v>
      </c>
      <c r="AF40">
        <v>24.885442843276881</v>
      </c>
      <c r="AG40">
        <v>41.116614208278378</v>
      </c>
      <c r="AH40">
        <f>5.39567465064762*1</f>
        <v>5.3956746506476199</v>
      </c>
      <c r="AI40">
        <v>1</v>
      </c>
      <c r="AJ40">
        <v>0</v>
      </c>
    </row>
    <row r="41" spans="1:36" hidden="1" x14ac:dyDescent="0.2">
      <c r="A41" t="s">
        <v>122</v>
      </c>
      <c r="B41" t="s">
        <v>123</v>
      </c>
      <c r="C41" t="s">
        <v>123</v>
      </c>
      <c r="D41" t="s">
        <v>3</v>
      </c>
      <c r="E41">
        <v>0</v>
      </c>
      <c r="F41">
        <v>1</v>
      </c>
      <c r="G41">
        <v>0</v>
      </c>
      <c r="H41">
        <v>0</v>
      </c>
      <c r="I41" t="s">
        <v>8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94</v>
      </c>
      <c r="AE41">
        <v>12.708333333333339</v>
      </c>
      <c r="AF41">
        <v>16.363924336071442</v>
      </c>
      <c r="AG41">
        <v>8.2857142857142847</v>
      </c>
      <c r="AH41">
        <f>0.965819735067315*1</f>
        <v>0.965819735067315</v>
      </c>
      <c r="AI41">
        <v>1</v>
      </c>
      <c r="AJ41">
        <v>0</v>
      </c>
    </row>
    <row r="42" spans="1:36" hidden="1" x14ac:dyDescent="0.2">
      <c r="A42" t="s">
        <v>124</v>
      </c>
      <c r="B42" t="s">
        <v>125</v>
      </c>
      <c r="C42" t="s">
        <v>125</v>
      </c>
      <c r="D42" t="s">
        <v>3</v>
      </c>
      <c r="E42">
        <v>0</v>
      </c>
      <c r="F42">
        <v>1</v>
      </c>
      <c r="G42">
        <v>0</v>
      </c>
      <c r="H42">
        <v>0</v>
      </c>
      <c r="I42" t="s">
        <v>9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102</v>
      </c>
      <c r="AE42">
        <v>14.81927710843374</v>
      </c>
      <c r="AF42">
        <v>10.387316848831359</v>
      </c>
      <c r="AG42">
        <v>27.197769501994649</v>
      </c>
      <c r="AH42">
        <f>1.25017033228894*1</f>
        <v>1.2501703322889399</v>
      </c>
      <c r="AI42">
        <v>1</v>
      </c>
      <c r="AJ42">
        <v>0</v>
      </c>
    </row>
    <row r="43" spans="1:36" hidden="1" x14ac:dyDescent="0.2">
      <c r="A43" t="s">
        <v>126</v>
      </c>
      <c r="B43" t="s">
        <v>127</v>
      </c>
      <c r="C43" t="s">
        <v>127</v>
      </c>
      <c r="D43" t="s">
        <v>2</v>
      </c>
      <c r="E43">
        <v>1</v>
      </c>
      <c r="F43">
        <v>0</v>
      </c>
      <c r="G43">
        <v>0</v>
      </c>
      <c r="H43">
        <v>0</v>
      </c>
      <c r="I43" t="s">
        <v>9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105</v>
      </c>
      <c r="AE43">
        <v>16.70454545454545</v>
      </c>
      <c r="AF43">
        <v>25.524592784277079</v>
      </c>
      <c r="AG43">
        <v>11.51380485527544</v>
      </c>
      <c r="AH43">
        <f>1.70746343938195*1</f>
        <v>1.7074634393819501</v>
      </c>
      <c r="AI43">
        <v>1</v>
      </c>
      <c r="AJ43">
        <v>0</v>
      </c>
    </row>
    <row r="44" spans="1:36" hidden="1" x14ac:dyDescent="0.2">
      <c r="A44" t="s">
        <v>128</v>
      </c>
      <c r="B44" t="s">
        <v>129</v>
      </c>
      <c r="C44" t="s">
        <v>129</v>
      </c>
      <c r="D44" t="s">
        <v>4</v>
      </c>
      <c r="E44">
        <v>0</v>
      </c>
      <c r="F44">
        <v>0</v>
      </c>
      <c r="G44">
        <v>1</v>
      </c>
      <c r="H44">
        <v>0</v>
      </c>
      <c r="I44" t="s">
        <v>9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108</v>
      </c>
      <c r="AE44">
        <v>20.277777777777779</v>
      </c>
      <c r="AF44">
        <v>20.29814923176572</v>
      </c>
      <c r="AG44">
        <v>18.681558288689601</v>
      </c>
      <c r="AH44">
        <f>2.88432369215645*1</f>
        <v>2.8843236921564501</v>
      </c>
      <c r="AI44">
        <v>1</v>
      </c>
      <c r="AJ44">
        <v>0</v>
      </c>
    </row>
    <row r="45" spans="1:36" hidden="1" x14ac:dyDescent="0.2">
      <c r="A45" t="s">
        <v>130</v>
      </c>
      <c r="B45" t="s">
        <v>131</v>
      </c>
      <c r="C45" t="s">
        <v>131</v>
      </c>
      <c r="D45" t="s">
        <v>4</v>
      </c>
      <c r="E45">
        <v>0</v>
      </c>
      <c r="F45">
        <v>0</v>
      </c>
      <c r="G45">
        <v>1</v>
      </c>
      <c r="H45">
        <v>0</v>
      </c>
      <c r="I45" t="s">
        <v>9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109</v>
      </c>
      <c r="AE45">
        <v>26.989795918367339</v>
      </c>
      <c r="AF45">
        <v>28.08637894739848</v>
      </c>
      <c r="AG45">
        <v>42.366070926211592</v>
      </c>
      <c r="AH45">
        <f>2.34039028847956*1</f>
        <v>2.34039028847956</v>
      </c>
      <c r="AI45">
        <v>1</v>
      </c>
      <c r="AJ45">
        <v>0</v>
      </c>
    </row>
    <row r="46" spans="1:36" hidden="1" x14ac:dyDescent="0.2">
      <c r="A46" t="s">
        <v>132</v>
      </c>
      <c r="B46" t="s">
        <v>133</v>
      </c>
      <c r="C46" t="s">
        <v>133</v>
      </c>
      <c r="D46" t="s">
        <v>4</v>
      </c>
      <c r="E46">
        <v>0</v>
      </c>
      <c r="F46">
        <v>0</v>
      </c>
      <c r="G46">
        <v>1</v>
      </c>
      <c r="H46">
        <v>0</v>
      </c>
      <c r="I46" t="s">
        <v>9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112</v>
      </c>
      <c r="AE46">
        <v>15.851063829787231</v>
      </c>
      <c r="AF46">
        <v>13.92953196256485</v>
      </c>
      <c r="AG46">
        <v>24</v>
      </c>
      <c r="AH46">
        <f>2.73190035289307*1</f>
        <v>2.7319003528930699</v>
      </c>
      <c r="AI46">
        <v>1</v>
      </c>
      <c r="AJ46">
        <v>0</v>
      </c>
    </row>
    <row r="47" spans="1:36" hidden="1" x14ac:dyDescent="0.2">
      <c r="A47" t="s">
        <v>134</v>
      </c>
      <c r="B47" t="s">
        <v>135</v>
      </c>
      <c r="C47" t="s">
        <v>135</v>
      </c>
      <c r="D47" t="s">
        <v>4</v>
      </c>
      <c r="E47">
        <v>0</v>
      </c>
      <c r="F47">
        <v>0</v>
      </c>
      <c r="G47">
        <v>1</v>
      </c>
      <c r="H47">
        <v>0</v>
      </c>
      <c r="I47" t="s">
        <v>9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113</v>
      </c>
      <c r="AE47">
        <v>42.114061832944941</v>
      </c>
      <c r="AF47">
        <v>32.172321505479907</v>
      </c>
      <c r="AG47">
        <v>58.52</v>
      </c>
      <c r="AH47">
        <f>6.17063975201451*1</f>
        <v>6.1706397520145098</v>
      </c>
      <c r="AI47">
        <v>1</v>
      </c>
      <c r="AJ47">
        <v>0</v>
      </c>
    </row>
    <row r="48" spans="1:36" hidden="1" x14ac:dyDescent="0.2">
      <c r="A48" t="s">
        <v>136</v>
      </c>
      <c r="B48" t="s">
        <v>137</v>
      </c>
      <c r="C48" t="s">
        <v>137</v>
      </c>
      <c r="D48" t="s">
        <v>4</v>
      </c>
      <c r="E48">
        <v>0</v>
      </c>
      <c r="F48">
        <v>0</v>
      </c>
      <c r="G48">
        <v>1</v>
      </c>
      <c r="H48">
        <v>0</v>
      </c>
      <c r="I48" t="s">
        <v>9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115</v>
      </c>
      <c r="AE48">
        <v>21.123595505617981</v>
      </c>
      <c r="AF48">
        <v>23.519167037370629</v>
      </c>
      <c r="AG48">
        <v>17.381355622449242</v>
      </c>
      <c r="AH48">
        <f>2.75596801620167*1</f>
        <v>2.75596801620167</v>
      </c>
      <c r="AI48">
        <v>1</v>
      </c>
      <c r="AJ48">
        <v>0</v>
      </c>
    </row>
    <row r="49" spans="1:36" hidden="1" x14ac:dyDescent="0.2">
      <c r="A49" t="s">
        <v>138</v>
      </c>
      <c r="B49" t="s">
        <v>139</v>
      </c>
      <c r="C49" t="s">
        <v>139</v>
      </c>
      <c r="D49" t="s">
        <v>4</v>
      </c>
      <c r="E49">
        <v>0</v>
      </c>
      <c r="F49">
        <v>0</v>
      </c>
      <c r="G49">
        <v>1</v>
      </c>
      <c r="H49">
        <v>0</v>
      </c>
      <c r="I49" t="s">
        <v>9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116</v>
      </c>
      <c r="AE49">
        <v>12.44170706670314</v>
      </c>
      <c r="AF49">
        <v>8.4670916907431035</v>
      </c>
      <c r="AG49">
        <v>9.5892167769148102</v>
      </c>
      <c r="AH49">
        <f>1.72317054839241*1</f>
        <v>1.72317054839241</v>
      </c>
      <c r="AI49">
        <v>1</v>
      </c>
      <c r="AJ49">
        <v>0</v>
      </c>
    </row>
    <row r="50" spans="1:36" hidden="1" x14ac:dyDescent="0.2">
      <c r="A50" t="s">
        <v>140</v>
      </c>
      <c r="B50" t="s">
        <v>141</v>
      </c>
      <c r="C50" t="s">
        <v>141</v>
      </c>
      <c r="D50" t="s">
        <v>3</v>
      </c>
      <c r="E50">
        <v>0</v>
      </c>
      <c r="F50">
        <v>1</v>
      </c>
      <c r="G50">
        <v>0</v>
      </c>
      <c r="H50">
        <v>0</v>
      </c>
      <c r="I50" t="s">
        <v>9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118</v>
      </c>
      <c r="AE50">
        <v>17.631578947368421</v>
      </c>
      <c r="AF50">
        <v>14.864303090903629</v>
      </c>
      <c r="AG50">
        <v>11.37873471837587</v>
      </c>
      <c r="AH50">
        <f>1.44712949076243*1</f>
        <v>1.4471294907624299</v>
      </c>
      <c r="AI50">
        <v>1</v>
      </c>
      <c r="AJ50">
        <v>0</v>
      </c>
    </row>
    <row r="51" spans="1:36" hidden="1" x14ac:dyDescent="0.2">
      <c r="A51" t="s">
        <v>142</v>
      </c>
      <c r="B51" t="s">
        <v>143</v>
      </c>
      <c r="C51" t="s">
        <v>143</v>
      </c>
      <c r="D51" t="s">
        <v>5</v>
      </c>
      <c r="E51">
        <v>0</v>
      </c>
      <c r="F51">
        <v>0</v>
      </c>
      <c r="G51">
        <v>0</v>
      </c>
      <c r="H51">
        <v>1</v>
      </c>
      <c r="I51" t="s">
        <v>9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124</v>
      </c>
      <c r="AE51">
        <v>30.817100535350392</v>
      </c>
      <c r="AF51">
        <v>16.960381856618469</v>
      </c>
      <c r="AG51">
        <v>35.602120003218197</v>
      </c>
      <c r="AH51">
        <f>3.81730299170868*1</f>
        <v>3.8173029917086798</v>
      </c>
      <c r="AI51">
        <v>1</v>
      </c>
      <c r="AJ51">
        <v>0</v>
      </c>
    </row>
    <row r="52" spans="1:36" hidden="1" x14ac:dyDescent="0.2">
      <c r="A52" t="s">
        <v>144</v>
      </c>
      <c r="B52" t="s">
        <v>145</v>
      </c>
      <c r="C52" t="s">
        <v>145</v>
      </c>
      <c r="D52" t="s">
        <v>4</v>
      </c>
      <c r="E52">
        <v>0</v>
      </c>
      <c r="F52">
        <v>0</v>
      </c>
      <c r="G52">
        <v>1</v>
      </c>
      <c r="H52">
        <v>0</v>
      </c>
      <c r="I52" t="s">
        <v>10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133</v>
      </c>
      <c r="AE52">
        <v>24.999999999999989</v>
      </c>
      <c r="AF52">
        <v>29.69830298297121</v>
      </c>
      <c r="AG52">
        <v>22.057265821105549</v>
      </c>
      <c r="AH52">
        <f>2.69755481411193*1</f>
        <v>2.6975548141119301</v>
      </c>
      <c r="AI52">
        <v>1</v>
      </c>
      <c r="AJ52">
        <v>0</v>
      </c>
    </row>
    <row r="53" spans="1:36" hidden="1" x14ac:dyDescent="0.2">
      <c r="A53" t="s">
        <v>146</v>
      </c>
      <c r="B53" t="s">
        <v>147</v>
      </c>
      <c r="C53" t="s">
        <v>147</v>
      </c>
      <c r="D53" t="s">
        <v>4</v>
      </c>
      <c r="E53">
        <v>0</v>
      </c>
      <c r="F53">
        <v>0</v>
      </c>
      <c r="G53">
        <v>1</v>
      </c>
      <c r="H53">
        <v>0</v>
      </c>
      <c r="I53" t="s">
        <v>10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135</v>
      </c>
      <c r="AE53">
        <v>12.27272727272727</v>
      </c>
      <c r="AF53">
        <v>10.447280553628</v>
      </c>
      <c r="AG53">
        <v>42.2</v>
      </c>
      <c r="AH53">
        <f>5.42261438076847*1</f>
        <v>5.4226143807684704</v>
      </c>
      <c r="AI53">
        <v>1</v>
      </c>
      <c r="AJ53">
        <v>0</v>
      </c>
    </row>
    <row r="54" spans="1:36" hidden="1" x14ac:dyDescent="0.2">
      <c r="A54" t="s">
        <v>101</v>
      </c>
      <c r="B54" t="s">
        <v>148</v>
      </c>
      <c r="C54" t="s">
        <v>148</v>
      </c>
      <c r="D54" t="s">
        <v>3</v>
      </c>
      <c r="E54">
        <v>0</v>
      </c>
      <c r="F54">
        <v>1</v>
      </c>
      <c r="G54">
        <v>0</v>
      </c>
      <c r="H54">
        <v>0</v>
      </c>
      <c r="I54" t="s">
        <v>10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139</v>
      </c>
      <c r="AE54">
        <v>19.221556886227539</v>
      </c>
      <c r="AF54">
        <v>22.889685410956339</v>
      </c>
      <c r="AG54">
        <v>10.47924629133726</v>
      </c>
      <c r="AH54">
        <f>2.28338137623089*1</f>
        <v>2.2833813762308899</v>
      </c>
      <c r="AI54">
        <v>1</v>
      </c>
      <c r="AJ54">
        <v>0</v>
      </c>
    </row>
    <row r="55" spans="1:36" hidden="1" x14ac:dyDescent="0.2">
      <c r="A55" t="s">
        <v>149</v>
      </c>
      <c r="B55" t="s">
        <v>150</v>
      </c>
      <c r="C55" t="s">
        <v>151</v>
      </c>
      <c r="D55" t="s">
        <v>4</v>
      </c>
      <c r="E55">
        <v>0</v>
      </c>
      <c r="F55">
        <v>0</v>
      </c>
      <c r="G55">
        <v>1</v>
      </c>
      <c r="H55">
        <v>0</v>
      </c>
      <c r="I55" t="s">
        <v>10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144</v>
      </c>
      <c r="AE55">
        <v>43.7570934913686</v>
      </c>
      <c r="AF55">
        <v>39.511571704672079</v>
      </c>
      <c r="AG55">
        <v>38.546154743983678</v>
      </c>
      <c r="AH55">
        <f>4.03566872994543*1</f>
        <v>4.0356687299454297</v>
      </c>
      <c r="AI55">
        <v>1</v>
      </c>
      <c r="AJ55">
        <v>0</v>
      </c>
    </row>
    <row r="56" spans="1:36" hidden="1" x14ac:dyDescent="0.2">
      <c r="A56" t="s">
        <v>152</v>
      </c>
      <c r="B56" t="s">
        <v>153</v>
      </c>
      <c r="C56" t="s">
        <v>152</v>
      </c>
      <c r="D56" t="s">
        <v>5</v>
      </c>
      <c r="E56">
        <v>0</v>
      </c>
      <c r="F56">
        <v>0</v>
      </c>
      <c r="G56">
        <v>0</v>
      </c>
      <c r="H56">
        <v>1</v>
      </c>
      <c r="I56" t="s">
        <v>10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148</v>
      </c>
      <c r="AE56">
        <v>30.67090347165049</v>
      </c>
      <c r="AF56">
        <v>19.982477418085299</v>
      </c>
      <c r="AG56">
        <v>33.339976480387627</v>
      </c>
      <c r="AH56">
        <f>3.91524116661747*1</f>
        <v>3.91524116661747</v>
      </c>
      <c r="AI56">
        <v>1</v>
      </c>
      <c r="AJ56">
        <v>0</v>
      </c>
    </row>
    <row r="57" spans="1:36" hidden="1" x14ac:dyDescent="0.2">
      <c r="A57" t="s">
        <v>154</v>
      </c>
      <c r="B57" t="s">
        <v>155</v>
      </c>
      <c r="C57" t="s">
        <v>156</v>
      </c>
      <c r="D57" t="s">
        <v>3</v>
      </c>
      <c r="E57">
        <v>0</v>
      </c>
      <c r="F57">
        <v>1</v>
      </c>
      <c r="G57">
        <v>0</v>
      </c>
      <c r="H57">
        <v>0</v>
      </c>
      <c r="I57" t="s">
        <v>10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163</v>
      </c>
      <c r="AE57">
        <v>17.962290059424369</v>
      </c>
      <c r="AF57">
        <v>12.70256113546581</v>
      </c>
      <c r="AG57">
        <v>33.021666666666668</v>
      </c>
      <c r="AH57">
        <f>1.41771257090872*1</f>
        <v>1.4177125709087199</v>
      </c>
      <c r="AI57">
        <v>1</v>
      </c>
      <c r="AJ57">
        <v>0</v>
      </c>
    </row>
    <row r="58" spans="1:36" hidden="1" x14ac:dyDescent="0.2">
      <c r="A58" t="s">
        <v>157</v>
      </c>
      <c r="B58" t="s">
        <v>158</v>
      </c>
      <c r="C58" t="s">
        <v>158</v>
      </c>
      <c r="D58" t="s">
        <v>3</v>
      </c>
      <c r="E58">
        <v>0</v>
      </c>
      <c r="F58">
        <v>1</v>
      </c>
      <c r="G58">
        <v>0</v>
      </c>
      <c r="H58">
        <v>0</v>
      </c>
      <c r="I58" t="s">
        <v>10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164</v>
      </c>
      <c r="AE58">
        <v>20.209383653202899</v>
      </c>
      <c r="AF58">
        <v>20.24885801664659</v>
      </c>
      <c r="AG58">
        <v>23.4</v>
      </c>
      <c r="AH58">
        <f>3.78245503292041*1</f>
        <v>3.7824550329204101</v>
      </c>
      <c r="AI58">
        <v>1</v>
      </c>
      <c r="AJ58">
        <v>0</v>
      </c>
    </row>
    <row r="59" spans="1:36" hidden="1" x14ac:dyDescent="0.2">
      <c r="A59" t="s">
        <v>159</v>
      </c>
      <c r="B59" t="s">
        <v>160</v>
      </c>
      <c r="C59" t="s">
        <v>160</v>
      </c>
      <c r="D59" t="s">
        <v>5</v>
      </c>
      <c r="E59">
        <v>0</v>
      </c>
      <c r="F59">
        <v>0</v>
      </c>
      <c r="G59">
        <v>0</v>
      </c>
      <c r="H59">
        <v>1</v>
      </c>
      <c r="I59" t="s">
        <v>10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167</v>
      </c>
      <c r="AE59">
        <v>24.25676777729289</v>
      </c>
      <c r="AF59">
        <v>28.26888305126613</v>
      </c>
      <c r="AG59">
        <v>46.773795949305899</v>
      </c>
      <c r="AH59">
        <f>8.20948932181661*0.75</f>
        <v>6.1571169913624573</v>
      </c>
      <c r="AI59">
        <v>0.75</v>
      </c>
      <c r="AJ59">
        <v>0</v>
      </c>
    </row>
    <row r="60" spans="1:36" hidden="1" x14ac:dyDescent="0.2">
      <c r="A60" t="s">
        <v>161</v>
      </c>
      <c r="B60" t="s">
        <v>162</v>
      </c>
      <c r="C60" t="s">
        <v>163</v>
      </c>
      <c r="D60" t="s">
        <v>4</v>
      </c>
      <c r="E60">
        <v>0</v>
      </c>
      <c r="F60">
        <v>0</v>
      </c>
      <c r="G60">
        <v>1</v>
      </c>
      <c r="H60">
        <v>0</v>
      </c>
      <c r="I60" t="s">
        <v>11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182</v>
      </c>
      <c r="AE60">
        <v>19.657534246575349</v>
      </c>
      <c r="AF60">
        <v>14.294910602734159</v>
      </c>
      <c r="AG60">
        <v>23.884557375078881</v>
      </c>
      <c r="AH60">
        <f>3.67753211707239*1</f>
        <v>3.6775321170723898</v>
      </c>
      <c r="AI60">
        <v>1</v>
      </c>
      <c r="AJ60">
        <v>0</v>
      </c>
    </row>
    <row r="61" spans="1:36" hidden="1" x14ac:dyDescent="0.2">
      <c r="A61" t="s">
        <v>164</v>
      </c>
      <c r="B61" t="s">
        <v>165</v>
      </c>
      <c r="C61" t="s">
        <v>165</v>
      </c>
      <c r="D61" t="s">
        <v>3</v>
      </c>
      <c r="E61">
        <v>0</v>
      </c>
      <c r="F61">
        <v>1</v>
      </c>
      <c r="G61">
        <v>0</v>
      </c>
      <c r="H61">
        <v>0</v>
      </c>
      <c r="I61" t="s">
        <v>11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186</v>
      </c>
      <c r="AE61">
        <v>16.170212765957441</v>
      </c>
      <c r="AF61">
        <v>21.53252744152396</v>
      </c>
      <c r="AG61">
        <v>5.26</v>
      </c>
      <c r="AH61">
        <f>2.43628338320988*1</f>
        <v>2.4362833832098798</v>
      </c>
      <c r="AI61">
        <v>1</v>
      </c>
      <c r="AJ61">
        <v>0</v>
      </c>
    </row>
    <row r="62" spans="1:36" hidden="1" x14ac:dyDescent="0.2">
      <c r="A62" t="s">
        <v>166</v>
      </c>
      <c r="B62" t="s">
        <v>167</v>
      </c>
      <c r="C62" t="s">
        <v>166</v>
      </c>
      <c r="D62" t="s">
        <v>4</v>
      </c>
      <c r="E62">
        <v>0</v>
      </c>
      <c r="F62">
        <v>0</v>
      </c>
      <c r="G62">
        <v>1</v>
      </c>
      <c r="H62">
        <v>0</v>
      </c>
      <c r="I62" t="s">
        <v>11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192</v>
      </c>
      <c r="AE62">
        <v>23.52941176470587</v>
      </c>
      <c r="AF62">
        <v>19.590673779542101</v>
      </c>
      <c r="AG62">
        <v>22.956036656387699</v>
      </c>
      <c r="AH62">
        <f>2.8620924955216*1</f>
        <v>2.8620924955215998</v>
      </c>
      <c r="AI62">
        <v>1</v>
      </c>
      <c r="AJ62">
        <v>0</v>
      </c>
    </row>
    <row r="63" spans="1:36" hidden="1" x14ac:dyDescent="0.2">
      <c r="A63" t="s">
        <v>168</v>
      </c>
      <c r="B63" t="s">
        <v>169</v>
      </c>
      <c r="C63" t="s">
        <v>169</v>
      </c>
      <c r="D63" t="s">
        <v>4</v>
      </c>
      <c r="E63">
        <v>0</v>
      </c>
      <c r="F63">
        <v>0</v>
      </c>
      <c r="G63">
        <v>1</v>
      </c>
      <c r="H63">
        <v>0</v>
      </c>
      <c r="I63" t="s">
        <v>11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193</v>
      </c>
      <c r="AE63">
        <v>24.703871492477401</v>
      </c>
      <c r="AF63">
        <v>31.629031131112342</v>
      </c>
      <c r="AG63">
        <v>24.07503463203464</v>
      </c>
      <c r="AH63">
        <f>2.01331534175986*1</f>
        <v>2.0133153417598599</v>
      </c>
      <c r="AI63">
        <v>1</v>
      </c>
      <c r="AJ63">
        <v>0</v>
      </c>
    </row>
    <row r="64" spans="1:36" hidden="1" x14ac:dyDescent="0.2">
      <c r="A64" t="s">
        <v>170</v>
      </c>
      <c r="B64" t="s">
        <v>171</v>
      </c>
      <c r="C64" t="s">
        <v>171</v>
      </c>
      <c r="D64" t="s">
        <v>4</v>
      </c>
      <c r="E64">
        <v>0</v>
      </c>
      <c r="F64">
        <v>0</v>
      </c>
      <c r="G64">
        <v>1</v>
      </c>
      <c r="H64">
        <v>0</v>
      </c>
      <c r="I64" t="s">
        <v>11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201</v>
      </c>
      <c r="AE64">
        <v>37.380737998716072</v>
      </c>
      <c r="AF64">
        <v>25.264191564832249</v>
      </c>
      <c r="AG64">
        <v>86.12</v>
      </c>
      <c r="AH64">
        <f>5.50211062067897*1</f>
        <v>5.5021106206789696</v>
      </c>
      <c r="AI64">
        <v>1</v>
      </c>
      <c r="AJ64">
        <v>0</v>
      </c>
    </row>
    <row r="65" spans="1:36" hidden="1" x14ac:dyDescent="0.2">
      <c r="A65" t="s">
        <v>172</v>
      </c>
      <c r="B65" t="s">
        <v>173</v>
      </c>
      <c r="C65" t="s">
        <v>173</v>
      </c>
      <c r="D65" t="s">
        <v>4</v>
      </c>
      <c r="E65">
        <v>0</v>
      </c>
      <c r="F65">
        <v>0</v>
      </c>
      <c r="G65">
        <v>1</v>
      </c>
      <c r="H65">
        <v>0</v>
      </c>
      <c r="I65" t="s">
        <v>11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203</v>
      </c>
      <c r="AE65">
        <v>20.978260869565219</v>
      </c>
      <c r="AF65">
        <v>26.20631361591964</v>
      </c>
      <c r="AG65">
        <v>20.70112216367971</v>
      </c>
      <c r="AH65">
        <f>1.78216870376676*1</f>
        <v>1.78216870376676</v>
      </c>
      <c r="AI65">
        <v>1</v>
      </c>
      <c r="AJ65">
        <v>0</v>
      </c>
    </row>
    <row r="66" spans="1:36" hidden="1" x14ac:dyDescent="0.2">
      <c r="A66" t="s">
        <v>174</v>
      </c>
      <c r="B66" t="s">
        <v>175</v>
      </c>
      <c r="C66" t="s">
        <v>176</v>
      </c>
      <c r="D66" t="s">
        <v>5</v>
      </c>
      <c r="E66">
        <v>0</v>
      </c>
      <c r="F66">
        <v>0</v>
      </c>
      <c r="G66">
        <v>0</v>
      </c>
      <c r="H66">
        <v>1</v>
      </c>
      <c r="I66" t="s">
        <v>11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204</v>
      </c>
      <c r="AE66">
        <v>41.242201900662863</v>
      </c>
      <c r="AF66">
        <v>32.868658699103442</v>
      </c>
      <c r="AG66">
        <v>43.336164325869753</v>
      </c>
      <c r="AH66">
        <f>7.04284609623615*1</f>
        <v>7.0428460962361497</v>
      </c>
      <c r="AI66">
        <v>1</v>
      </c>
      <c r="AJ66">
        <v>0</v>
      </c>
    </row>
    <row r="67" spans="1:36" x14ac:dyDescent="0.2">
      <c r="A67" t="s">
        <v>177</v>
      </c>
      <c r="B67" t="s">
        <v>178</v>
      </c>
      <c r="C67" s="1" t="s">
        <v>178</v>
      </c>
      <c r="D67" t="s">
        <v>4</v>
      </c>
      <c r="E67">
        <v>0</v>
      </c>
      <c r="F67">
        <v>0</v>
      </c>
      <c r="G67">
        <v>1</v>
      </c>
      <c r="H67">
        <v>0</v>
      </c>
      <c r="I67" t="s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206</v>
      </c>
      <c r="AE67">
        <v>77.0283469846961</v>
      </c>
      <c r="AF67">
        <v>51.743009693731409</v>
      </c>
      <c r="AG67">
        <v>94.825627705627696</v>
      </c>
      <c r="AH67">
        <f>12.1339444719812*1</f>
        <v>12.1339444719812</v>
      </c>
      <c r="AI67">
        <v>1</v>
      </c>
      <c r="AJ67">
        <v>1</v>
      </c>
    </row>
    <row r="68" spans="1:36" hidden="1" x14ac:dyDescent="0.2">
      <c r="A68" t="s">
        <v>179</v>
      </c>
      <c r="B68" t="s">
        <v>180</v>
      </c>
      <c r="C68" t="s">
        <v>65</v>
      </c>
      <c r="D68" t="s">
        <v>4</v>
      </c>
      <c r="E68">
        <v>0</v>
      </c>
      <c r="F68">
        <v>0</v>
      </c>
      <c r="G68">
        <v>1</v>
      </c>
      <c r="H68">
        <v>0</v>
      </c>
      <c r="I68" t="s">
        <v>11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213</v>
      </c>
      <c r="AE68">
        <v>23.072909677480219</v>
      </c>
      <c r="AF68">
        <v>32.388127475697807</v>
      </c>
      <c r="AG68">
        <v>15.29905905816053</v>
      </c>
      <c r="AH68">
        <f>2.75033576902198*1</f>
        <v>2.7503357690219801</v>
      </c>
      <c r="AI68">
        <v>1</v>
      </c>
      <c r="AJ68">
        <v>0</v>
      </c>
    </row>
    <row r="69" spans="1:36" hidden="1" x14ac:dyDescent="0.2">
      <c r="A69" t="s">
        <v>181</v>
      </c>
      <c r="B69" t="s">
        <v>182</v>
      </c>
      <c r="C69" t="s">
        <v>182</v>
      </c>
      <c r="D69" t="s">
        <v>5</v>
      </c>
      <c r="E69">
        <v>0</v>
      </c>
      <c r="F69">
        <v>0</v>
      </c>
      <c r="G69">
        <v>0</v>
      </c>
      <c r="H69">
        <v>1</v>
      </c>
      <c r="I69" t="s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217</v>
      </c>
      <c r="AE69">
        <v>14.79989317866621</v>
      </c>
      <c r="AF69">
        <v>19.725163500200821</v>
      </c>
      <c r="AG69">
        <v>28.584615384615379</v>
      </c>
      <c r="AH69">
        <f>2.6824740795967*1</f>
        <v>2.6824740795966999</v>
      </c>
      <c r="AI69">
        <v>1</v>
      </c>
      <c r="AJ69">
        <v>0</v>
      </c>
    </row>
    <row r="70" spans="1:36" hidden="1" x14ac:dyDescent="0.2">
      <c r="A70" t="s">
        <v>183</v>
      </c>
      <c r="B70" t="s">
        <v>184</v>
      </c>
      <c r="C70" t="s">
        <v>185</v>
      </c>
      <c r="D70" t="s">
        <v>3</v>
      </c>
      <c r="E70">
        <v>0</v>
      </c>
      <c r="F70">
        <v>1</v>
      </c>
      <c r="G70">
        <v>0</v>
      </c>
      <c r="H70">
        <v>0</v>
      </c>
      <c r="I70" t="s">
        <v>12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221</v>
      </c>
      <c r="AE70">
        <v>18.369427779803981</v>
      </c>
      <c r="AF70">
        <v>11.863777369095271</v>
      </c>
      <c r="AG70">
        <v>19.233740624783589</v>
      </c>
      <c r="AH70">
        <f>7.5403838569544*1</f>
        <v>7.5403838569544002</v>
      </c>
      <c r="AI70">
        <v>1</v>
      </c>
      <c r="AJ70">
        <v>0</v>
      </c>
    </row>
    <row r="71" spans="1:36" hidden="1" x14ac:dyDescent="0.2">
      <c r="A71" t="s">
        <v>186</v>
      </c>
      <c r="B71" t="s">
        <v>187</v>
      </c>
      <c r="C71" t="s">
        <v>187</v>
      </c>
      <c r="D71" t="s">
        <v>4</v>
      </c>
      <c r="E71">
        <v>0</v>
      </c>
      <c r="F71">
        <v>0</v>
      </c>
      <c r="G71">
        <v>1</v>
      </c>
      <c r="H71">
        <v>0</v>
      </c>
      <c r="I71" t="s">
        <v>12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225</v>
      </c>
      <c r="AE71">
        <v>40.789136536053888</v>
      </c>
      <c r="AF71">
        <v>28.854400759167309</v>
      </c>
      <c r="AG71">
        <v>24.139707976873868</v>
      </c>
      <c r="AH71">
        <f>5.0595509185623*1</f>
        <v>5.0595509185622998</v>
      </c>
      <c r="AI71">
        <v>1</v>
      </c>
      <c r="AJ71">
        <v>0</v>
      </c>
    </row>
    <row r="72" spans="1:36" hidden="1" x14ac:dyDescent="0.2">
      <c r="A72" t="s">
        <v>188</v>
      </c>
      <c r="B72" t="s">
        <v>189</v>
      </c>
      <c r="C72" t="s">
        <v>189</v>
      </c>
      <c r="D72" t="s">
        <v>3</v>
      </c>
      <c r="E72">
        <v>0</v>
      </c>
      <c r="F72">
        <v>1</v>
      </c>
      <c r="G72">
        <v>0</v>
      </c>
      <c r="H72">
        <v>0</v>
      </c>
      <c r="I72" t="s">
        <v>12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226</v>
      </c>
      <c r="AE72">
        <v>14.41176470588235</v>
      </c>
      <c r="AF72">
        <v>17.175102702203489</v>
      </c>
      <c r="AG72">
        <v>19.321956894667181</v>
      </c>
      <c r="AH72">
        <f>3.09464464268965*1</f>
        <v>3.0946446426896501</v>
      </c>
      <c r="AI72">
        <v>1</v>
      </c>
      <c r="AJ72">
        <v>0</v>
      </c>
    </row>
    <row r="73" spans="1:36" hidden="1" x14ac:dyDescent="0.2">
      <c r="A73" t="s">
        <v>190</v>
      </c>
      <c r="B73" t="s">
        <v>191</v>
      </c>
      <c r="C73" t="s">
        <v>191</v>
      </c>
      <c r="D73" t="s">
        <v>4</v>
      </c>
      <c r="E73">
        <v>0</v>
      </c>
      <c r="F73">
        <v>0</v>
      </c>
      <c r="G73">
        <v>1</v>
      </c>
      <c r="H73">
        <v>0</v>
      </c>
      <c r="I73" t="s">
        <v>12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229</v>
      </c>
      <c r="AE73">
        <v>16.765034997166438</v>
      </c>
      <c r="AF73">
        <v>16.826079886594389</v>
      </c>
      <c r="AG73">
        <v>17.539254822928029</v>
      </c>
      <c r="AH73">
        <f>1.44649489418717*1</f>
        <v>1.44649489418717</v>
      </c>
      <c r="AI73">
        <v>1</v>
      </c>
      <c r="AJ73">
        <v>0</v>
      </c>
    </row>
    <row r="74" spans="1:36" hidden="1" x14ac:dyDescent="0.2">
      <c r="A74" t="s">
        <v>192</v>
      </c>
      <c r="B74" t="s">
        <v>193</v>
      </c>
      <c r="C74" t="s">
        <v>194</v>
      </c>
      <c r="D74" t="s">
        <v>4</v>
      </c>
      <c r="E74">
        <v>0</v>
      </c>
      <c r="F74">
        <v>0</v>
      </c>
      <c r="G74">
        <v>1</v>
      </c>
      <c r="H74">
        <v>0</v>
      </c>
      <c r="I74" t="s">
        <v>12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231</v>
      </c>
      <c r="AE74">
        <v>18.571428571428569</v>
      </c>
      <c r="AF74">
        <v>22.0746753013131</v>
      </c>
      <c r="AG74">
        <v>10.08</v>
      </c>
      <c r="AH74">
        <f>1.85482512345692*1</f>
        <v>1.85482512345692</v>
      </c>
      <c r="AI74">
        <v>1</v>
      </c>
      <c r="AJ74">
        <v>0</v>
      </c>
    </row>
    <row r="75" spans="1:36" hidden="1" x14ac:dyDescent="0.2">
      <c r="A75" t="s">
        <v>195</v>
      </c>
      <c r="B75" t="s">
        <v>196</v>
      </c>
      <c r="C75" t="s">
        <v>196</v>
      </c>
      <c r="D75" t="s">
        <v>5</v>
      </c>
      <c r="E75">
        <v>0</v>
      </c>
      <c r="F75">
        <v>0</v>
      </c>
      <c r="G75">
        <v>0</v>
      </c>
      <c r="H75">
        <v>1</v>
      </c>
      <c r="I75" t="s">
        <v>12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232</v>
      </c>
      <c r="AE75">
        <v>30.938928271670481</v>
      </c>
      <c r="AF75">
        <v>14.8928092864475</v>
      </c>
      <c r="AG75">
        <v>23.308131148128901</v>
      </c>
      <c r="AH75">
        <f>2.7744821401446*1</f>
        <v>2.7744821401445998</v>
      </c>
      <c r="AI75">
        <v>1</v>
      </c>
      <c r="AJ75">
        <v>0</v>
      </c>
    </row>
    <row r="76" spans="1:36" hidden="1" x14ac:dyDescent="0.2">
      <c r="A76" t="s">
        <v>197</v>
      </c>
      <c r="B76" t="s">
        <v>198</v>
      </c>
      <c r="C76" t="s">
        <v>198</v>
      </c>
      <c r="D76" t="s">
        <v>3</v>
      </c>
      <c r="E76">
        <v>0</v>
      </c>
      <c r="F76">
        <v>1</v>
      </c>
      <c r="G76">
        <v>0</v>
      </c>
      <c r="H76">
        <v>0</v>
      </c>
      <c r="I76" t="s">
        <v>12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235</v>
      </c>
      <c r="AE76">
        <v>20.03731343283582</v>
      </c>
      <c r="AF76">
        <v>19.15154110801787</v>
      </c>
      <c r="AG76">
        <v>13.72</v>
      </c>
      <c r="AH76">
        <f>0.941504045493053*1</f>
        <v>0.941504045493053</v>
      </c>
      <c r="AI76">
        <v>1</v>
      </c>
      <c r="AJ76">
        <v>0</v>
      </c>
    </row>
    <row r="77" spans="1:36" hidden="1" x14ac:dyDescent="0.2">
      <c r="A77" t="s">
        <v>199</v>
      </c>
      <c r="B77" t="s">
        <v>200</v>
      </c>
      <c r="C77" t="s">
        <v>201</v>
      </c>
      <c r="D77" t="s">
        <v>4</v>
      </c>
      <c r="E77">
        <v>0</v>
      </c>
      <c r="F77">
        <v>0</v>
      </c>
      <c r="G77">
        <v>1</v>
      </c>
      <c r="H77">
        <v>0</v>
      </c>
      <c r="I77" t="s">
        <v>13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251</v>
      </c>
      <c r="AE77">
        <v>24.75035811063135</v>
      </c>
      <c r="AF77">
        <v>27.50723841021804</v>
      </c>
      <c r="AG77">
        <v>34.808838243745278</v>
      </c>
      <c r="AH77">
        <f>4.22935789743794*1</f>
        <v>4.2293578974379402</v>
      </c>
      <c r="AI77">
        <v>1</v>
      </c>
      <c r="AJ77">
        <v>0</v>
      </c>
    </row>
    <row r="78" spans="1:36" hidden="1" x14ac:dyDescent="0.2">
      <c r="A78" t="s">
        <v>202</v>
      </c>
      <c r="B78" t="s">
        <v>203</v>
      </c>
      <c r="C78" t="s">
        <v>203</v>
      </c>
      <c r="D78" t="s">
        <v>3</v>
      </c>
      <c r="E78">
        <v>0</v>
      </c>
      <c r="F78">
        <v>1</v>
      </c>
      <c r="G78">
        <v>0</v>
      </c>
      <c r="H78">
        <v>0</v>
      </c>
      <c r="I78" t="s">
        <v>13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253</v>
      </c>
      <c r="AE78">
        <v>16.333333333333329</v>
      </c>
      <c r="AF78">
        <v>13.936941070552249</v>
      </c>
      <c r="AG78">
        <v>17.72707983193277</v>
      </c>
      <c r="AH78">
        <f>3.49802963927509*1</f>
        <v>3.49802963927509</v>
      </c>
      <c r="AI78">
        <v>1</v>
      </c>
      <c r="AJ78">
        <v>0</v>
      </c>
    </row>
    <row r="79" spans="1:36" hidden="1" x14ac:dyDescent="0.2">
      <c r="A79" t="s">
        <v>204</v>
      </c>
      <c r="B79" t="s">
        <v>205</v>
      </c>
      <c r="C79" t="s">
        <v>205</v>
      </c>
      <c r="D79" t="s">
        <v>5</v>
      </c>
      <c r="E79">
        <v>0</v>
      </c>
      <c r="F79">
        <v>0</v>
      </c>
      <c r="G79">
        <v>0</v>
      </c>
      <c r="H79">
        <v>1</v>
      </c>
      <c r="I79" t="s">
        <v>13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254</v>
      </c>
      <c r="AE79">
        <v>23.115942028985511</v>
      </c>
      <c r="AF79">
        <v>23.936637981568541</v>
      </c>
      <c r="AG79">
        <v>10.40752997843186</v>
      </c>
      <c r="AH79">
        <f>2.12598602166098*1</f>
        <v>2.1259860216609798</v>
      </c>
      <c r="AI79">
        <v>1</v>
      </c>
      <c r="AJ79">
        <v>0</v>
      </c>
    </row>
    <row r="80" spans="1:36" hidden="1" x14ac:dyDescent="0.2">
      <c r="A80" t="s">
        <v>206</v>
      </c>
      <c r="B80" t="s">
        <v>207</v>
      </c>
      <c r="C80" t="s">
        <v>207</v>
      </c>
      <c r="D80" t="s">
        <v>4</v>
      </c>
      <c r="E80">
        <v>0</v>
      </c>
      <c r="F80">
        <v>0</v>
      </c>
      <c r="G80">
        <v>1</v>
      </c>
      <c r="H80">
        <v>0</v>
      </c>
      <c r="I80" t="s">
        <v>13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257</v>
      </c>
      <c r="AE80">
        <v>19.385964912280709</v>
      </c>
      <c r="AF80">
        <v>24.745668712447799</v>
      </c>
      <c r="AG80">
        <v>6.7733333333333334</v>
      </c>
      <c r="AH80">
        <f>2.35234643044242*1</f>
        <v>2.3523464304424202</v>
      </c>
      <c r="AI80">
        <v>1</v>
      </c>
      <c r="AJ80">
        <v>0</v>
      </c>
    </row>
    <row r="81" spans="1:36" hidden="1" x14ac:dyDescent="0.2">
      <c r="A81" t="s">
        <v>208</v>
      </c>
      <c r="B81" t="s">
        <v>209</v>
      </c>
      <c r="C81" t="s">
        <v>209</v>
      </c>
      <c r="D81" t="s">
        <v>4</v>
      </c>
      <c r="E81">
        <v>0</v>
      </c>
      <c r="F81">
        <v>0</v>
      </c>
      <c r="G81">
        <v>1</v>
      </c>
      <c r="H81">
        <v>0</v>
      </c>
      <c r="I81" t="s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258</v>
      </c>
      <c r="AE81">
        <v>31.634818823668041</v>
      </c>
      <c r="AF81">
        <v>37.152734420225848</v>
      </c>
      <c r="AG81">
        <v>13.85664064438714</v>
      </c>
      <c r="AH81">
        <f>2.87142156423826*1</f>
        <v>2.8714215642382599</v>
      </c>
      <c r="AI81">
        <v>1</v>
      </c>
      <c r="AJ81">
        <v>0</v>
      </c>
    </row>
    <row r="82" spans="1:36" x14ac:dyDescent="0.2">
      <c r="A82" t="s">
        <v>210</v>
      </c>
      <c r="B82" t="s">
        <v>211</v>
      </c>
      <c r="C82" t="s">
        <v>211</v>
      </c>
      <c r="D82" t="s">
        <v>4</v>
      </c>
      <c r="E82">
        <v>0</v>
      </c>
      <c r="F82">
        <v>0</v>
      </c>
      <c r="G82">
        <v>1</v>
      </c>
      <c r="H82">
        <v>0</v>
      </c>
      <c r="I82" t="s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264</v>
      </c>
      <c r="AE82">
        <v>47.43233705918243</v>
      </c>
      <c r="AF82">
        <v>30.01805761300227</v>
      </c>
      <c r="AG82">
        <v>49.106975341227972</v>
      </c>
      <c r="AH82">
        <f>11.50319751536*1</f>
        <v>11.50319751536</v>
      </c>
      <c r="AI82">
        <v>1</v>
      </c>
      <c r="AJ82">
        <v>1</v>
      </c>
    </row>
    <row r="83" spans="1:36" hidden="1" x14ac:dyDescent="0.2">
      <c r="A83" t="s">
        <v>212</v>
      </c>
      <c r="B83" t="s">
        <v>213</v>
      </c>
      <c r="C83" t="s">
        <v>213</v>
      </c>
      <c r="D83" t="s">
        <v>3</v>
      </c>
      <c r="E83">
        <v>0</v>
      </c>
      <c r="F83">
        <v>1</v>
      </c>
      <c r="G83">
        <v>0</v>
      </c>
      <c r="H83">
        <v>0</v>
      </c>
      <c r="I83" t="s">
        <v>13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265</v>
      </c>
      <c r="AE83">
        <v>19.4188190017456</v>
      </c>
      <c r="AF83">
        <v>23.94927136900985</v>
      </c>
      <c r="AG83">
        <v>13.2</v>
      </c>
      <c r="AH83">
        <f>3.07062799859148*1</f>
        <v>3.0706279985914802</v>
      </c>
      <c r="AI83">
        <v>1</v>
      </c>
      <c r="AJ83">
        <v>0</v>
      </c>
    </row>
    <row r="84" spans="1:36" hidden="1" x14ac:dyDescent="0.2">
      <c r="A84" t="s">
        <v>214</v>
      </c>
      <c r="B84" t="s">
        <v>215</v>
      </c>
      <c r="C84" t="s">
        <v>215</v>
      </c>
      <c r="D84" t="s">
        <v>2</v>
      </c>
      <c r="E84">
        <v>1</v>
      </c>
      <c r="F84">
        <v>0</v>
      </c>
      <c r="G84">
        <v>0</v>
      </c>
      <c r="H84">
        <v>0</v>
      </c>
      <c r="I84" t="s">
        <v>13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268</v>
      </c>
      <c r="AE84">
        <v>14.51913015544709</v>
      </c>
      <c r="AF84">
        <v>14.943429986377019</v>
      </c>
      <c r="AG84">
        <v>37.601454238915537</v>
      </c>
      <c r="AH84">
        <f>2.03354505724345*1</f>
        <v>2.0335450572434501</v>
      </c>
      <c r="AI84">
        <v>1</v>
      </c>
      <c r="AJ84">
        <v>0</v>
      </c>
    </row>
    <row r="85" spans="1:36" hidden="1" x14ac:dyDescent="0.2">
      <c r="A85" t="s">
        <v>206</v>
      </c>
      <c r="B85" t="s">
        <v>216</v>
      </c>
      <c r="C85" t="s">
        <v>216</v>
      </c>
      <c r="D85" t="s">
        <v>3</v>
      </c>
      <c r="E85">
        <v>0</v>
      </c>
      <c r="F85">
        <v>1</v>
      </c>
      <c r="G85">
        <v>0</v>
      </c>
      <c r="H85">
        <v>0</v>
      </c>
      <c r="I85" t="s">
        <v>13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269</v>
      </c>
      <c r="AE85">
        <v>18.07559979490463</v>
      </c>
      <c r="AF85">
        <v>20.991504549818771</v>
      </c>
      <c r="AG85">
        <v>31.951549453011658</v>
      </c>
      <c r="AH85">
        <f>1.76597998718945*1</f>
        <v>1.7659799871894499</v>
      </c>
      <c r="AI85">
        <v>1</v>
      </c>
      <c r="AJ85">
        <v>0</v>
      </c>
    </row>
    <row r="86" spans="1:36" hidden="1" x14ac:dyDescent="0.2">
      <c r="A86" t="s">
        <v>217</v>
      </c>
      <c r="B86" t="s">
        <v>218</v>
      </c>
      <c r="C86" t="s">
        <v>218</v>
      </c>
      <c r="D86" t="s">
        <v>3</v>
      </c>
      <c r="E86">
        <v>0</v>
      </c>
      <c r="F86">
        <v>1</v>
      </c>
      <c r="G86">
        <v>0</v>
      </c>
      <c r="H86">
        <v>0</v>
      </c>
      <c r="I86" t="s">
        <v>13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271</v>
      </c>
      <c r="AE86">
        <v>20.633679682816609</v>
      </c>
      <c r="AF86">
        <v>19.202696371683551</v>
      </c>
      <c r="AG86">
        <v>27.53576918947218</v>
      </c>
      <c r="AH86">
        <f>5.04008738874053*1</f>
        <v>5.0400873887405302</v>
      </c>
      <c r="AI86">
        <v>1</v>
      </c>
      <c r="AJ86">
        <v>0</v>
      </c>
    </row>
    <row r="87" spans="1:36" hidden="1" x14ac:dyDescent="0.2">
      <c r="A87" t="s">
        <v>219</v>
      </c>
      <c r="B87" t="s">
        <v>220</v>
      </c>
      <c r="C87" t="s">
        <v>220</v>
      </c>
      <c r="D87" t="s">
        <v>3</v>
      </c>
      <c r="E87">
        <v>0</v>
      </c>
      <c r="F87">
        <v>1</v>
      </c>
      <c r="G87">
        <v>0</v>
      </c>
      <c r="H87">
        <v>0</v>
      </c>
      <c r="I87" t="s">
        <v>14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281</v>
      </c>
      <c r="AE87">
        <v>16.777889940105691</v>
      </c>
      <c r="AF87">
        <v>18.33651172781919</v>
      </c>
      <c r="AG87">
        <v>8.0463937432714854</v>
      </c>
      <c r="AH87">
        <f>1.61637723050069*1</f>
        <v>1.61637723050069</v>
      </c>
      <c r="AI87">
        <v>1</v>
      </c>
      <c r="AJ87">
        <v>0</v>
      </c>
    </row>
    <row r="88" spans="1:36" hidden="1" x14ac:dyDescent="0.2">
      <c r="A88" t="s">
        <v>221</v>
      </c>
      <c r="B88" t="s">
        <v>222</v>
      </c>
      <c r="C88" t="s">
        <v>221</v>
      </c>
      <c r="D88" t="s">
        <v>4</v>
      </c>
      <c r="E88">
        <v>0</v>
      </c>
      <c r="F88">
        <v>0</v>
      </c>
      <c r="G88">
        <v>1</v>
      </c>
      <c r="H88">
        <v>0</v>
      </c>
      <c r="I88" t="s">
        <v>14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283</v>
      </c>
      <c r="AE88">
        <v>39.220779220779207</v>
      </c>
      <c r="AF88">
        <v>28.914810194282989</v>
      </c>
      <c r="AG88">
        <v>39.218181818181819</v>
      </c>
      <c r="AH88">
        <f>6.5798810005537*1</f>
        <v>6.5798810005536996</v>
      </c>
      <c r="AI88">
        <v>1</v>
      </c>
      <c r="AJ88">
        <v>0</v>
      </c>
    </row>
    <row r="89" spans="1:36" hidden="1" x14ac:dyDescent="0.2">
      <c r="A89" t="s">
        <v>223</v>
      </c>
      <c r="B89" t="s">
        <v>224</v>
      </c>
      <c r="C89" t="s">
        <v>224</v>
      </c>
      <c r="D89" t="s">
        <v>3</v>
      </c>
      <c r="E89">
        <v>0</v>
      </c>
      <c r="F89">
        <v>1</v>
      </c>
      <c r="G89">
        <v>0</v>
      </c>
      <c r="H89">
        <v>0</v>
      </c>
      <c r="I89" t="s">
        <v>14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284</v>
      </c>
      <c r="AE89">
        <v>7.6161393111787454</v>
      </c>
      <c r="AF89">
        <v>8.4361270323547259</v>
      </c>
      <c r="AG89">
        <v>9.4095238095238098</v>
      </c>
      <c r="AH89">
        <f>0.971932022728125*1</f>
        <v>0.97193202272812496</v>
      </c>
      <c r="AI89">
        <v>1</v>
      </c>
      <c r="AJ89">
        <v>0</v>
      </c>
    </row>
    <row r="90" spans="1:36" hidden="1" x14ac:dyDescent="0.2">
      <c r="A90" t="s">
        <v>225</v>
      </c>
      <c r="B90" t="s">
        <v>226</v>
      </c>
      <c r="C90" t="s">
        <v>226</v>
      </c>
      <c r="D90" t="s">
        <v>3</v>
      </c>
      <c r="E90">
        <v>0</v>
      </c>
      <c r="F90">
        <v>1</v>
      </c>
      <c r="G90">
        <v>0</v>
      </c>
      <c r="H90">
        <v>0</v>
      </c>
      <c r="I90" t="s">
        <v>14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287</v>
      </c>
      <c r="AE90">
        <v>20.792476875004709</v>
      </c>
      <c r="AF90">
        <v>22.744662143742179</v>
      </c>
      <c r="AG90">
        <v>5.2325648978357959</v>
      </c>
      <c r="AH90">
        <f>2.39283972362386*1</f>
        <v>2.3928397236238599</v>
      </c>
      <c r="AI90">
        <v>1</v>
      </c>
      <c r="AJ90">
        <v>0</v>
      </c>
    </row>
    <row r="91" spans="1:36" hidden="1" x14ac:dyDescent="0.2">
      <c r="A91" t="s">
        <v>110</v>
      </c>
      <c r="B91" t="s">
        <v>227</v>
      </c>
      <c r="C91" t="s">
        <v>227</v>
      </c>
      <c r="D91" t="s">
        <v>4</v>
      </c>
      <c r="E91">
        <v>0</v>
      </c>
      <c r="F91">
        <v>0</v>
      </c>
      <c r="G91">
        <v>1</v>
      </c>
      <c r="H91">
        <v>0</v>
      </c>
      <c r="I91" t="s">
        <v>14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290</v>
      </c>
      <c r="AE91">
        <v>34.710287278389337</v>
      </c>
      <c r="AF91">
        <v>22.63819253533423</v>
      </c>
      <c r="AG91">
        <v>39.491224095234138</v>
      </c>
      <c r="AH91">
        <f>4.35561918460276*1</f>
        <v>4.3556191846027597</v>
      </c>
      <c r="AI91">
        <v>1</v>
      </c>
      <c r="AJ91">
        <v>0</v>
      </c>
    </row>
    <row r="92" spans="1:36" hidden="1" x14ac:dyDescent="0.2">
      <c r="A92" t="s">
        <v>228</v>
      </c>
      <c r="B92" t="s">
        <v>229</v>
      </c>
      <c r="C92" t="s">
        <v>229</v>
      </c>
      <c r="D92" t="s">
        <v>2</v>
      </c>
      <c r="E92">
        <v>1</v>
      </c>
      <c r="F92">
        <v>0</v>
      </c>
      <c r="G92">
        <v>0</v>
      </c>
      <c r="H92">
        <v>0</v>
      </c>
      <c r="I92" t="s">
        <v>14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291</v>
      </c>
      <c r="AE92">
        <v>17.867995123598011</v>
      </c>
      <c r="AF92">
        <v>19.17593326611561</v>
      </c>
      <c r="AG92">
        <v>17.078901238486029</v>
      </c>
      <c r="AH92">
        <f>2.76976787518668*1</f>
        <v>2.7697678751866799</v>
      </c>
      <c r="AI92">
        <v>1</v>
      </c>
      <c r="AJ92">
        <v>0</v>
      </c>
    </row>
    <row r="93" spans="1:36" hidden="1" x14ac:dyDescent="0.2">
      <c r="A93" t="s">
        <v>230</v>
      </c>
      <c r="B93" t="s">
        <v>231</v>
      </c>
      <c r="C93" t="s">
        <v>231</v>
      </c>
      <c r="D93" t="s">
        <v>4</v>
      </c>
      <c r="E93">
        <v>0</v>
      </c>
      <c r="F93">
        <v>0</v>
      </c>
      <c r="G93">
        <v>1</v>
      </c>
      <c r="H93">
        <v>0</v>
      </c>
      <c r="I93" t="s">
        <v>14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292</v>
      </c>
      <c r="AE93">
        <v>13.2258064516129</v>
      </c>
      <c r="AF93">
        <v>18.221525334758731</v>
      </c>
      <c r="AG93">
        <v>14.550802348764311</v>
      </c>
      <c r="AH93">
        <f>2.71750230494806*1</f>
        <v>2.7175023049480602</v>
      </c>
      <c r="AI93">
        <v>1</v>
      </c>
      <c r="AJ93">
        <v>0</v>
      </c>
    </row>
    <row r="94" spans="1:36" hidden="1" x14ac:dyDescent="0.2">
      <c r="A94" t="s">
        <v>232</v>
      </c>
      <c r="B94" t="s">
        <v>233</v>
      </c>
      <c r="C94" t="s">
        <v>234</v>
      </c>
      <c r="D94" t="s">
        <v>5</v>
      </c>
      <c r="E94">
        <v>0</v>
      </c>
      <c r="F94">
        <v>0</v>
      </c>
      <c r="G94">
        <v>0</v>
      </c>
      <c r="H94">
        <v>1</v>
      </c>
      <c r="I94" t="s">
        <v>14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294</v>
      </c>
      <c r="AE94">
        <v>23.787878787878778</v>
      </c>
      <c r="AF94">
        <v>28.909833379134529</v>
      </c>
      <c r="AG94">
        <v>14.108444444444441</v>
      </c>
      <c r="AH94">
        <f>1.80386315575419*1</f>
        <v>1.80386315575419</v>
      </c>
      <c r="AI94">
        <v>1</v>
      </c>
      <c r="AJ94">
        <v>0</v>
      </c>
    </row>
    <row r="95" spans="1:36" hidden="1" x14ac:dyDescent="0.2">
      <c r="A95" t="s">
        <v>235</v>
      </c>
      <c r="B95" t="s">
        <v>236</v>
      </c>
      <c r="C95" t="s">
        <v>235</v>
      </c>
      <c r="D95" t="s">
        <v>5</v>
      </c>
      <c r="E95">
        <v>0</v>
      </c>
      <c r="F95">
        <v>0</v>
      </c>
      <c r="G95">
        <v>0</v>
      </c>
      <c r="H95">
        <v>1</v>
      </c>
      <c r="I95" t="s">
        <v>14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295</v>
      </c>
      <c r="AE95">
        <v>27.884222639359969</v>
      </c>
      <c r="AF95">
        <v>28.35833269604549</v>
      </c>
      <c r="AG95">
        <v>31.65456906153549</v>
      </c>
      <c r="AH95">
        <f>6.98205144230412*1</f>
        <v>6.9820514423041198</v>
      </c>
      <c r="AI95">
        <v>1</v>
      </c>
      <c r="AJ95">
        <v>0</v>
      </c>
    </row>
    <row r="96" spans="1:36" hidden="1" x14ac:dyDescent="0.2">
      <c r="A96" t="s">
        <v>237</v>
      </c>
      <c r="B96" t="s">
        <v>238</v>
      </c>
      <c r="C96" t="s">
        <v>238</v>
      </c>
      <c r="D96" t="s">
        <v>3</v>
      </c>
      <c r="E96">
        <v>0</v>
      </c>
      <c r="F96">
        <v>1</v>
      </c>
      <c r="G96">
        <v>0</v>
      </c>
      <c r="H96">
        <v>0</v>
      </c>
      <c r="I96" t="s">
        <v>14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298</v>
      </c>
      <c r="AE96">
        <v>21.142857142857139</v>
      </c>
      <c r="AF96">
        <v>22.713010634456719</v>
      </c>
      <c r="AG96">
        <v>9.4075704524837231</v>
      </c>
      <c r="AH96">
        <f>4.48565401345582*1</f>
        <v>4.4856540134558198</v>
      </c>
      <c r="AI96">
        <v>1</v>
      </c>
      <c r="AJ96">
        <v>0</v>
      </c>
    </row>
    <row r="97" spans="1:36" hidden="1" x14ac:dyDescent="0.2">
      <c r="A97" t="s">
        <v>239</v>
      </c>
      <c r="B97" t="s">
        <v>240</v>
      </c>
      <c r="C97" t="s">
        <v>240</v>
      </c>
      <c r="D97" t="s">
        <v>4</v>
      </c>
      <c r="E97">
        <v>0</v>
      </c>
      <c r="F97">
        <v>0</v>
      </c>
      <c r="G97">
        <v>1</v>
      </c>
      <c r="H97">
        <v>0</v>
      </c>
      <c r="I97" t="s">
        <v>14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302</v>
      </c>
      <c r="AE97">
        <v>17.731958762886599</v>
      </c>
      <c r="AF97">
        <v>20.19542328791616</v>
      </c>
      <c r="AG97">
        <v>7.5415179643957702</v>
      </c>
      <c r="AH97">
        <f>3.10896210091751*1</f>
        <v>3.1089621009175099</v>
      </c>
      <c r="AI97">
        <v>1</v>
      </c>
      <c r="AJ97">
        <v>0</v>
      </c>
    </row>
    <row r="98" spans="1:36" hidden="1" x14ac:dyDescent="0.2">
      <c r="A98" t="s">
        <v>241</v>
      </c>
      <c r="B98" t="s">
        <v>242</v>
      </c>
      <c r="C98" t="s">
        <v>242</v>
      </c>
      <c r="D98" t="s">
        <v>4</v>
      </c>
      <c r="E98">
        <v>0</v>
      </c>
      <c r="F98">
        <v>0</v>
      </c>
      <c r="G98">
        <v>1</v>
      </c>
      <c r="H98">
        <v>0</v>
      </c>
      <c r="I98" t="s">
        <v>14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307</v>
      </c>
      <c r="AE98">
        <v>17.285714285714281</v>
      </c>
      <c r="AF98">
        <v>13.87583352671035</v>
      </c>
      <c r="AG98">
        <v>14.145407580822891</v>
      </c>
      <c r="AH98">
        <f>3.08928674622776*1</f>
        <v>3.08928674622776</v>
      </c>
      <c r="AI98">
        <v>1</v>
      </c>
      <c r="AJ98">
        <v>0</v>
      </c>
    </row>
    <row r="99" spans="1:36" hidden="1" x14ac:dyDescent="0.2">
      <c r="A99" t="s">
        <v>243</v>
      </c>
      <c r="B99" t="s">
        <v>244</v>
      </c>
      <c r="C99" t="s">
        <v>244</v>
      </c>
      <c r="D99" t="s">
        <v>3</v>
      </c>
      <c r="E99">
        <v>0</v>
      </c>
      <c r="F99">
        <v>1</v>
      </c>
      <c r="G99">
        <v>0</v>
      </c>
      <c r="H99">
        <v>0</v>
      </c>
      <c r="I99" t="s">
        <v>15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338</v>
      </c>
      <c r="AE99">
        <v>11.5625</v>
      </c>
      <c r="AF99">
        <v>10.28188754581682</v>
      </c>
      <c r="AG99">
        <v>12.048532865812311</v>
      </c>
      <c r="AH99">
        <f>0.870904207606588*1</f>
        <v>0.87090420760658804</v>
      </c>
      <c r="AI99">
        <v>1</v>
      </c>
      <c r="AJ99">
        <v>0</v>
      </c>
    </row>
    <row r="100" spans="1:36" hidden="1" x14ac:dyDescent="0.2">
      <c r="A100" t="s">
        <v>245</v>
      </c>
      <c r="B100" t="s">
        <v>246</v>
      </c>
      <c r="C100" t="s">
        <v>246</v>
      </c>
      <c r="D100" t="s">
        <v>4</v>
      </c>
      <c r="E100">
        <v>0</v>
      </c>
      <c r="F100">
        <v>0</v>
      </c>
      <c r="G100">
        <v>1</v>
      </c>
      <c r="H100">
        <v>0</v>
      </c>
      <c r="I100" t="s">
        <v>15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340</v>
      </c>
      <c r="AE100">
        <v>20.677368860004311</v>
      </c>
      <c r="AF100">
        <v>39.318366905812987</v>
      </c>
      <c r="AG100">
        <v>16.48</v>
      </c>
      <c r="AH100">
        <f>1.96310040678067*1</f>
        <v>1.9631004067806701</v>
      </c>
      <c r="AI100">
        <v>1</v>
      </c>
      <c r="AJ100">
        <v>0</v>
      </c>
    </row>
    <row r="101" spans="1:36" hidden="1" x14ac:dyDescent="0.2">
      <c r="A101" t="s">
        <v>247</v>
      </c>
      <c r="B101" t="s">
        <v>248</v>
      </c>
      <c r="C101" t="s">
        <v>248</v>
      </c>
      <c r="D101" t="s">
        <v>4</v>
      </c>
      <c r="E101">
        <v>0</v>
      </c>
      <c r="F101">
        <v>0</v>
      </c>
      <c r="G101">
        <v>1</v>
      </c>
      <c r="H101">
        <v>0</v>
      </c>
      <c r="I101" t="s">
        <v>16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341</v>
      </c>
      <c r="AE101">
        <v>21.04651162790698</v>
      </c>
      <c r="AF101">
        <v>13.784498538899269</v>
      </c>
      <c r="AG101">
        <v>51.237499999999997</v>
      </c>
      <c r="AH101">
        <f>6.32062524801074*1</f>
        <v>6.3206252480107397</v>
      </c>
      <c r="AI101">
        <v>1</v>
      </c>
      <c r="AJ101">
        <v>0</v>
      </c>
    </row>
    <row r="102" spans="1:36" hidden="1" x14ac:dyDescent="0.2">
      <c r="A102" t="s">
        <v>214</v>
      </c>
      <c r="B102" t="s">
        <v>249</v>
      </c>
      <c r="C102" t="s">
        <v>250</v>
      </c>
      <c r="D102" t="s">
        <v>4</v>
      </c>
      <c r="E102">
        <v>0</v>
      </c>
      <c r="F102">
        <v>0</v>
      </c>
      <c r="G102">
        <v>1</v>
      </c>
      <c r="H102">
        <v>0</v>
      </c>
      <c r="I102" t="s">
        <v>16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342</v>
      </c>
      <c r="AE102">
        <v>21.700447866142991</v>
      </c>
      <c r="AF102">
        <v>22.841725703170919</v>
      </c>
      <c r="AG102">
        <v>22.945337406112049</v>
      </c>
      <c r="AH102">
        <f>2.07162731436191*1</f>
        <v>2.0716273143619102</v>
      </c>
      <c r="AI102">
        <v>1</v>
      </c>
      <c r="AJ102">
        <v>0</v>
      </c>
    </row>
    <row r="103" spans="1:36" hidden="1" x14ac:dyDescent="0.2">
      <c r="A103" t="s">
        <v>251</v>
      </c>
      <c r="B103" t="s">
        <v>252</v>
      </c>
      <c r="C103" t="s">
        <v>252</v>
      </c>
      <c r="D103" t="s">
        <v>5</v>
      </c>
      <c r="E103">
        <v>0</v>
      </c>
      <c r="F103">
        <v>0</v>
      </c>
      <c r="G103">
        <v>0</v>
      </c>
      <c r="H103">
        <v>1</v>
      </c>
      <c r="I103" t="s">
        <v>16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343</v>
      </c>
      <c r="AE103">
        <v>18.635668891190029</v>
      </c>
      <c r="AF103">
        <v>23.588970986777198</v>
      </c>
      <c r="AG103">
        <v>9.5968350930115633</v>
      </c>
      <c r="AH103">
        <f>1.42110037183339*1</f>
        <v>1.4211003718333901</v>
      </c>
      <c r="AI103">
        <v>1</v>
      </c>
      <c r="AJ103">
        <v>0</v>
      </c>
    </row>
    <row r="104" spans="1:36" hidden="1" x14ac:dyDescent="0.2">
      <c r="A104" t="s">
        <v>253</v>
      </c>
      <c r="B104" t="s">
        <v>254</v>
      </c>
      <c r="C104" t="s">
        <v>254</v>
      </c>
      <c r="D104" t="s">
        <v>4</v>
      </c>
      <c r="E104">
        <v>0</v>
      </c>
      <c r="F104">
        <v>0</v>
      </c>
      <c r="G104">
        <v>1</v>
      </c>
      <c r="H104">
        <v>0</v>
      </c>
      <c r="I104" t="s">
        <v>16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369</v>
      </c>
      <c r="AE104">
        <v>11.48648648648649</v>
      </c>
      <c r="AF104">
        <v>12.13063682906304</v>
      </c>
      <c r="AG104">
        <v>14.027660010645381</v>
      </c>
      <c r="AH104">
        <f>1.03995289010459*1</f>
        <v>1.03995289010459</v>
      </c>
      <c r="AI104">
        <v>1</v>
      </c>
      <c r="AJ104">
        <v>0</v>
      </c>
    </row>
    <row r="105" spans="1:36" hidden="1" x14ac:dyDescent="0.2">
      <c r="A105" t="s">
        <v>255</v>
      </c>
      <c r="B105" t="s">
        <v>256</v>
      </c>
      <c r="C105" t="s">
        <v>257</v>
      </c>
      <c r="D105" t="s">
        <v>2</v>
      </c>
      <c r="E105">
        <v>1</v>
      </c>
      <c r="F105">
        <v>0</v>
      </c>
      <c r="G105">
        <v>0</v>
      </c>
      <c r="H105">
        <v>0</v>
      </c>
      <c r="I105" t="s">
        <v>17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374</v>
      </c>
      <c r="AE105">
        <v>22.83133440598175</v>
      </c>
      <c r="AF105">
        <v>22.280103545965972</v>
      </c>
      <c r="AG105">
        <v>32.816474937342832</v>
      </c>
      <c r="AH105">
        <v>0</v>
      </c>
      <c r="AI105">
        <v>0</v>
      </c>
      <c r="AJ105">
        <v>0</v>
      </c>
    </row>
    <row r="106" spans="1:36" x14ac:dyDescent="0.2">
      <c r="A106" t="s">
        <v>258</v>
      </c>
      <c r="B106" t="s">
        <v>259</v>
      </c>
      <c r="C106" s="1" t="s">
        <v>259</v>
      </c>
      <c r="D106" t="s">
        <v>3</v>
      </c>
      <c r="E106">
        <v>0</v>
      </c>
      <c r="F106">
        <v>1</v>
      </c>
      <c r="G106">
        <v>0</v>
      </c>
      <c r="H106">
        <v>0</v>
      </c>
      <c r="I106" t="s">
        <v>17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375</v>
      </c>
      <c r="AE106">
        <v>44.564024671302192</v>
      </c>
      <c r="AF106">
        <v>55.080320288834663</v>
      </c>
      <c r="AG106">
        <v>34.601077495887552</v>
      </c>
      <c r="AH106">
        <f>9.37389854383455*1</f>
        <v>9.3738985438345495</v>
      </c>
      <c r="AI106">
        <v>1</v>
      </c>
      <c r="AJ106">
        <v>1</v>
      </c>
    </row>
    <row r="107" spans="1:36" hidden="1" x14ac:dyDescent="0.2">
      <c r="A107" t="s">
        <v>260</v>
      </c>
      <c r="B107" t="s">
        <v>261</v>
      </c>
      <c r="C107" t="s">
        <v>260</v>
      </c>
      <c r="D107" t="s">
        <v>5</v>
      </c>
      <c r="E107">
        <v>0</v>
      </c>
      <c r="F107">
        <v>0</v>
      </c>
      <c r="G107">
        <v>0</v>
      </c>
      <c r="H107">
        <v>1</v>
      </c>
      <c r="I107" t="s">
        <v>17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379</v>
      </c>
      <c r="AE107">
        <v>27.089552238805972</v>
      </c>
      <c r="AF107">
        <v>38.377817660579993</v>
      </c>
      <c r="AG107">
        <v>16.21989898989899</v>
      </c>
      <c r="AH107">
        <f>1.96658227396613*1</f>
        <v>1.9665822739661301</v>
      </c>
      <c r="AI107">
        <v>1</v>
      </c>
      <c r="AJ107">
        <v>0</v>
      </c>
    </row>
    <row r="108" spans="1:36" hidden="1" x14ac:dyDescent="0.2">
      <c r="A108" t="s">
        <v>262</v>
      </c>
      <c r="B108" t="s">
        <v>263</v>
      </c>
      <c r="C108" t="s">
        <v>264</v>
      </c>
      <c r="D108" t="s">
        <v>4</v>
      </c>
      <c r="E108">
        <v>0</v>
      </c>
      <c r="F108">
        <v>0</v>
      </c>
      <c r="G108">
        <v>1</v>
      </c>
      <c r="H108">
        <v>0</v>
      </c>
      <c r="I108" t="s">
        <v>17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380</v>
      </c>
      <c r="AE108">
        <v>31.27659574468084</v>
      </c>
      <c r="AF108">
        <v>39.56772666224488</v>
      </c>
      <c r="AG108">
        <v>29.98646381396382</v>
      </c>
      <c r="AH108">
        <f>3.67855384634348*1</f>
        <v>3.6785538463434801</v>
      </c>
      <c r="AI108">
        <v>1</v>
      </c>
      <c r="AJ108">
        <v>0</v>
      </c>
    </row>
    <row r="109" spans="1:36" hidden="1" x14ac:dyDescent="0.2">
      <c r="A109" t="s">
        <v>265</v>
      </c>
      <c r="B109" t="s">
        <v>266</v>
      </c>
      <c r="C109" t="s">
        <v>266</v>
      </c>
      <c r="D109" t="s">
        <v>4</v>
      </c>
      <c r="E109">
        <v>0</v>
      </c>
      <c r="F109">
        <v>0</v>
      </c>
      <c r="G109">
        <v>1</v>
      </c>
      <c r="H109">
        <v>0</v>
      </c>
      <c r="I109" t="s">
        <v>17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382</v>
      </c>
      <c r="AE109">
        <v>21.26760563380282</v>
      </c>
      <c r="AF109">
        <v>14.04800804016101</v>
      </c>
      <c r="AG109">
        <v>59.652539682539683</v>
      </c>
      <c r="AH109">
        <f>8.25127279697913*1</f>
        <v>8.25127279697913</v>
      </c>
      <c r="AI109">
        <v>1</v>
      </c>
      <c r="AJ109">
        <v>0</v>
      </c>
    </row>
    <row r="110" spans="1:36" hidden="1" x14ac:dyDescent="0.2">
      <c r="A110" t="s">
        <v>267</v>
      </c>
      <c r="B110" t="s">
        <v>268</v>
      </c>
      <c r="C110" t="s">
        <v>268</v>
      </c>
      <c r="D110" t="s">
        <v>5</v>
      </c>
      <c r="E110">
        <v>0</v>
      </c>
      <c r="F110">
        <v>0</v>
      </c>
      <c r="G110">
        <v>0</v>
      </c>
      <c r="H110">
        <v>1</v>
      </c>
      <c r="I110" t="s">
        <v>17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384</v>
      </c>
      <c r="AE110">
        <v>24.416666666666671</v>
      </c>
      <c r="AF110">
        <v>22.772397932899931</v>
      </c>
      <c r="AG110">
        <v>29.033636363636361</v>
      </c>
      <c r="AH110">
        <f>2.61724411375536*1</f>
        <v>2.6172441137553601</v>
      </c>
      <c r="AI110">
        <v>1</v>
      </c>
      <c r="AJ110">
        <v>0</v>
      </c>
    </row>
    <row r="111" spans="1:36" hidden="1" x14ac:dyDescent="0.2">
      <c r="A111" t="s">
        <v>99</v>
      </c>
      <c r="B111" t="s">
        <v>269</v>
      </c>
      <c r="C111" t="s">
        <v>269</v>
      </c>
      <c r="D111" t="s">
        <v>4</v>
      </c>
      <c r="E111">
        <v>0</v>
      </c>
      <c r="F111">
        <v>0</v>
      </c>
      <c r="G111">
        <v>1</v>
      </c>
      <c r="H111">
        <v>0</v>
      </c>
      <c r="I111" t="s">
        <v>17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386</v>
      </c>
      <c r="AE111">
        <v>15.45454545454545</v>
      </c>
      <c r="AF111">
        <v>13.55378573391131</v>
      </c>
      <c r="AG111">
        <v>25.771955047426079</v>
      </c>
      <c r="AH111">
        <f>1.77666956846623*1</f>
        <v>1.7766695684662299</v>
      </c>
      <c r="AI111">
        <v>1</v>
      </c>
      <c r="AJ111">
        <v>0</v>
      </c>
    </row>
    <row r="112" spans="1:36" hidden="1" x14ac:dyDescent="0.2">
      <c r="A112" t="s">
        <v>270</v>
      </c>
      <c r="B112" t="s">
        <v>271</v>
      </c>
      <c r="C112" t="s">
        <v>271</v>
      </c>
      <c r="D112" t="s">
        <v>4</v>
      </c>
      <c r="E112">
        <v>0</v>
      </c>
      <c r="F112">
        <v>0</v>
      </c>
      <c r="G112">
        <v>1</v>
      </c>
      <c r="H112">
        <v>0</v>
      </c>
      <c r="I112" t="s">
        <v>17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387</v>
      </c>
      <c r="AE112">
        <v>16.875</v>
      </c>
      <c r="AF112">
        <v>13.593430432944171</v>
      </c>
      <c r="AG112">
        <v>33.080685045948208</v>
      </c>
      <c r="AH112">
        <f>3.4318803132353*1</f>
        <v>3.4318803132353</v>
      </c>
      <c r="AI112">
        <v>1</v>
      </c>
      <c r="AJ112">
        <v>0</v>
      </c>
    </row>
    <row r="113" spans="1:36" hidden="1" x14ac:dyDescent="0.2">
      <c r="A113" t="s">
        <v>272</v>
      </c>
      <c r="B113" t="s">
        <v>273</v>
      </c>
      <c r="C113" t="s">
        <v>273</v>
      </c>
      <c r="D113" t="s">
        <v>3</v>
      </c>
      <c r="E113">
        <v>0</v>
      </c>
      <c r="F113">
        <v>1</v>
      </c>
      <c r="G113">
        <v>0</v>
      </c>
      <c r="H113">
        <v>0</v>
      </c>
      <c r="I113" t="s">
        <v>17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389</v>
      </c>
      <c r="AE113">
        <v>17.368421052631589</v>
      </c>
      <c r="AF113">
        <v>14.788448036865971</v>
      </c>
      <c r="AG113">
        <v>21.33108638083246</v>
      </c>
      <c r="AH113">
        <f>4.09043912138882*1</f>
        <v>4.0904391213888198</v>
      </c>
      <c r="AI113">
        <v>1</v>
      </c>
      <c r="AJ113">
        <v>0</v>
      </c>
    </row>
    <row r="114" spans="1:36" hidden="1" x14ac:dyDescent="0.2">
      <c r="A114" t="s">
        <v>116</v>
      </c>
      <c r="B114" t="s">
        <v>274</v>
      </c>
      <c r="C114" t="s">
        <v>275</v>
      </c>
      <c r="D114" t="s">
        <v>4</v>
      </c>
      <c r="E114">
        <v>0</v>
      </c>
      <c r="F114">
        <v>0</v>
      </c>
      <c r="G114">
        <v>1</v>
      </c>
      <c r="H114">
        <v>0</v>
      </c>
      <c r="I114" t="s">
        <v>17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390</v>
      </c>
      <c r="AE114">
        <v>42.057183669554227</v>
      </c>
      <c r="AF114">
        <v>27.95089469309703</v>
      </c>
      <c r="AG114">
        <v>44.046314927754807</v>
      </c>
      <c r="AH114">
        <f>4.20822458785422*1</f>
        <v>4.2082245878542199</v>
      </c>
      <c r="AI114">
        <v>1</v>
      </c>
      <c r="AJ114">
        <v>0</v>
      </c>
    </row>
    <row r="115" spans="1:36" hidden="1" x14ac:dyDescent="0.2">
      <c r="A115" t="s">
        <v>276</v>
      </c>
      <c r="B115" t="s">
        <v>277</v>
      </c>
      <c r="C115" t="s">
        <v>278</v>
      </c>
      <c r="D115" t="s">
        <v>4</v>
      </c>
      <c r="E115">
        <v>0</v>
      </c>
      <c r="F115">
        <v>0</v>
      </c>
      <c r="G115">
        <v>1</v>
      </c>
      <c r="H115">
        <v>0</v>
      </c>
      <c r="I115" t="s">
        <v>17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391</v>
      </c>
      <c r="AE115">
        <v>52.341040462427777</v>
      </c>
      <c r="AF115">
        <v>53.410633536565577</v>
      </c>
      <c r="AG115">
        <v>50.680960107826287</v>
      </c>
      <c r="AH115">
        <f>10.9543187129211*1</f>
        <v>10.954318712921101</v>
      </c>
      <c r="AI115">
        <v>1</v>
      </c>
      <c r="AJ115">
        <v>0</v>
      </c>
    </row>
    <row r="116" spans="1:36" hidden="1" x14ac:dyDescent="0.2">
      <c r="A116" t="s">
        <v>279</v>
      </c>
      <c r="B116" t="s">
        <v>280</v>
      </c>
      <c r="C116" t="s">
        <v>280</v>
      </c>
      <c r="D116" t="s">
        <v>4</v>
      </c>
      <c r="E116">
        <v>0</v>
      </c>
      <c r="F116">
        <v>0</v>
      </c>
      <c r="G116">
        <v>1</v>
      </c>
      <c r="H116">
        <v>0</v>
      </c>
      <c r="I116" t="s">
        <v>17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392</v>
      </c>
      <c r="AE116">
        <v>23.785777576682651</v>
      </c>
      <c r="AF116">
        <v>25.313216915735929</v>
      </c>
      <c r="AG116">
        <v>9.4853534919661726</v>
      </c>
      <c r="AH116">
        <f>3.05792253569516*1</f>
        <v>3.0579225356951598</v>
      </c>
      <c r="AI116">
        <v>1</v>
      </c>
      <c r="AJ116">
        <v>0</v>
      </c>
    </row>
    <row r="117" spans="1:36" hidden="1" x14ac:dyDescent="0.2">
      <c r="A117" t="s">
        <v>281</v>
      </c>
      <c r="B117" t="s">
        <v>282</v>
      </c>
      <c r="C117" t="s">
        <v>282</v>
      </c>
      <c r="D117" t="s">
        <v>3</v>
      </c>
      <c r="E117">
        <v>0</v>
      </c>
      <c r="F117">
        <v>1</v>
      </c>
      <c r="G117">
        <v>0</v>
      </c>
      <c r="H117">
        <v>0</v>
      </c>
      <c r="I117" t="s">
        <v>17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398</v>
      </c>
      <c r="AE117">
        <v>39.977721742428663</v>
      </c>
      <c r="AF117">
        <v>45.004136001897493</v>
      </c>
      <c r="AG117">
        <v>17.143053356956241</v>
      </c>
      <c r="AH117">
        <f>3.54537075073229*1</f>
        <v>3.5453707507322898</v>
      </c>
      <c r="AI117">
        <v>1</v>
      </c>
      <c r="AJ117">
        <v>0</v>
      </c>
    </row>
    <row r="118" spans="1:36" hidden="1" x14ac:dyDescent="0.2">
      <c r="A118" t="s">
        <v>283</v>
      </c>
      <c r="B118" t="s">
        <v>284</v>
      </c>
      <c r="C118" t="s">
        <v>284</v>
      </c>
      <c r="D118" t="s">
        <v>4</v>
      </c>
      <c r="E118">
        <v>0</v>
      </c>
      <c r="F118">
        <v>0</v>
      </c>
      <c r="G118">
        <v>1</v>
      </c>
      <c r="H118">
        <v>0</v>
      </c>
      <c r="I118" t="s">
        <v>17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399</v>
      </c>
      <c r="AE118">
        <v>31.875</v>
      </c>
      <c r="AF118">
        <v>46.151682632276213</v>
      </c>
      <c r="AG118">
        <v>18.109090909090909</v>
      </c>
      <c r="AH118">
        <f>4.15595492943886*1</f>
        <v>4.1559549294388596</v>
      </c>
      <c r="AI118">
        <v>1</v>
      </c>
      <c r="AJ118">
        <v>0</v>
      </c>
    </row>
    <row r="119" spans="1:36" hidden="1" x14ac:dyDescent="0.2">
      <c r="A119" t="s">
        <v>285</v>
      </c>
      <c r="B119" t="s">
        <v>286</v>
      </c>
      <c r="C119" t="s">
        <v>285</v>
      </c>
      <c r="D119" t="s">
        <v>3</v>
      </c>
      <c r="E119">
        <v>0</v>
      </c>
      <c r="F119">
        <v>1</v>
      </c>
      <c r="G119">
        <v>0</v>
      </c>
      <c r="H119">
        <v>0</v>
      </c>
      <c r="I119" t="s">
        <v>17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401</v>
      </c>
      <c r="AE119">
        <v>24.068965517241381</v>
      </c>
      <c r="AF119">
        <v>24.635983178631289</v>
      </c>
      <c r="AG119">
        <v>24.286976610601538</v>
      </c>
      <c r="AH119">
        <f>4.30391313605692*1</f>
        <v>4.3039131360569201</v>
      </c>
      <c r="AI119">
        <v>1</v>
      </c>
      <c r="AJ119">
        <v>0</v>
      </c>
    </row>
    <row r="120" spans="1:36" hidden="1" x14ac:dyDescent="0.2">
      <c r="A120" t="s">
        <v>287</v>
      </c>
      <c r="B120" t="s">
        <v>288</v>
      </c>
      <c r="C120" t="s">
        <v>288</v>
      </c>
      <c r="D120" t="s">
        <v>3</v>
      </c>
      <c r="E120">
        <v>0</v>
      </c>
      <c r="F120">
        <v>1</v>
      </c>
      <c r="G120">
        <v>0</v>
      </c>
      <c r="H120">
        <v>0</v>
      </c>
      <c r="I120" t="s">
        <v>18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404</v>
      </c>
      <c r="AE120">
        <v>20</v>
      </c>
      <c r="AF120">
        <v>17.72825932476761</v>
      </c>
      <c r="AG120">
        <v>23.719233263872169</v>
      </c>
      <c r="AH120">
        <f>2.12207707166506*1</f>
        <v>2.1220770716650601</v>
      </c>
      <c r="AI120">
        <v>1</v>
      </c>
      <c r="AJ120">
        <v>0</v>
      </c>
    </row>
    <row r="121" spans="1:36" hidden="1" x14ac:dyDescent="0.2">
      <c r="A121" t="s">
        <v>124</v>
      </c>
      <c r="B121" t="s">
        <v>289</v>
      </c>
      <c r="C121" t="s">
        <v>289</v>
      </c>
      <c r="D121" t="s">
        <v>3</v>
      </c>
      <c r="E121">
        <v>0</v>
      </c>
      <c r="F121">
        <v>1</v>
      </c>
      <c r="G121">
        <v>0</v>
      </c>
      <c r="H121">
        <v>0</v>
      </c>
      <c r="I121" t="s">
        <v>18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405</v>
      </c>
      <c r="AE121">
        <v>19.158878504672892</v>
      </c>
      <c r="AF121">
        <v>16.852941388302821</v>
      </c>
      <c r="AG121">
        <v>8.2989340752784955</v>
      </c>
      <c r="AH121">
        <f>1.2203991231669*1</f>
        <v>1.2203991231669</v>
      </c>
      <c r="AI121">
        <v>1</v>
      </c>
      <c r="AJ121">
        <v>0</v>
      </c>
    </row>
    <row r="122" spans="1:36" hidden="1" x14ac:dyDescent="0.2">
      <c r="A122" t="s">
        <v>290</v>
      </c>
      <c r="B122" t="s">
        <v>291</v>
      </c>
      <c r="C122" t="s">
        <v>290</v>
      </c>
      <c r="D122" t="s">
        <v>4</v>
      </c>
      <c r="E122">
        <v>0</v>
      </c>
      <c r="F122">
        <v>0</v>
      </c>
      <c r="G122">
        <v>1</v>
      </c>
      <c r="H122">
        <v>0</v>
      </c>
      <c r="I122" t="s">
        <v>18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406</v>
      </c>
      <c r="AE122">
        <v>33.857142857142847</v>
      </c>
      <c r="AF122">
        <v>33.240030152946609</v>
      </c>
      <c r="AG122">
        <v>67.679476075454346</v>
      </c>
      <c r="AH122">
        <f>8.90081865351807*1</f>
        <v>8.9008186535180691</v>
      </c>
      <c r="AI122">
        <v>1</v>
      </c>
      <c r="AJ122">
        <v>0</v>
      </c>
    </row>
    <row r="123" spans="1:36" hidden="1" x14ac:dyDescent="0.2">
      <c r="A123" t="s">
        <v>292</v>
      </c>
      <c r="B123" t="s">
        <v>293</v>
      </c>
      <c r="C123" t="s">
        <v>293</v>
      </c>
      <c r="D123" t="s">
        <v>4</v>
      </c>
      <c r="E123">
        <v>0</v>
      </c>
      <c r="F123">
        <v>0</v>
      </c>
      <c r="G123">
        <v>1</v>
      </c>
      <c r="H123">
        <v>0</v>
      </c>
      <c r="I123" t="s">
        <v>18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410</v>
      </c>
      <c r="AE123">
        <v>31.290008578709841</v>
      </c>
      <c r="AF123">
        <v>39.541911738194052</v>
      </c>
      <c r="AG123">
        <v>22.740478832908678</v>
      </c>
      <c r="AH123">
        <f>5.26463701655054*1</f>
        <v>5.2646370165505401</v>
      </c>
      <c r="AI123">
        <v>1</v>
      </c>
      <c r="AJ123">
        <v>0</v>
      </c>
    </row>
    <row r="124" spans="1:36" hidden="1" x14ac:dyDescent="0.2">
      <c r="A124" t="s">
        <v>294</v>
      </c>
      <c r="B124" t="s">
        <v>295</v>
      </c>
      <c r="C124" t="s">
        <v>296</v>
      </c>
      <c r="D124" t="s">
        <v>2</v>
      </c>
      <c r="E124">
        <v>1</v>
      </c>
      <c r="F124">
        <v>0</v>
      </c>
      <c r="G124">
        <v>0</v>
      </c>
      <c r="H124">
        <v>0</v>
      </c>
      <c r="I124" t="s">
        <v>18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411</v>
      </c>
      <c r="AE124">
        <v>18.99425287356323</v>
      </c>
      <c r="AF124">
        <v>19.258248803145801</v>
      </c>
      <c r="AG124">
        <v>9.9161991770360114</v>
      </c>
      <c r="AH124">
        <f>2.7087868810375*1</f>
        <v>2.7087868810375002</v>
      </c>
      <c r="AI124">
        <v>1</v>
      </c>
      <c r="AJ124">
        <v>0</v>
      </c>
    </row>
    <row r="125" spans="1:36" hidden="1" x14ac:dyDescent="0.2">
      <c r="A125" t="s">
        <v>297</v>
      </c>
      <c r="B125" t="s">
        <v>298</v>
      </c>
      <c r="C125" t="s">
        <v>298</v>
      </c>
      <c r="D125" t="s">
        <v>4</v>
      </c>
      <c r="E125">
        <v>0</v>
      </c>
      <c r="F125">
        <v>0</v>
      </c>
      <c r="G125">
        <v>1</v>
      </c>
      <c r="H125">
        <v>0</v>
      </c>
      <c r="I125" t="s">
        <v>18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412</v>
      </c>
      <c r="AE125">
        <v>47.964179476459442</v>
      </c>
      <c r="AF125">
        <v>40.361943884051307</v>
      </c>
      <c r="AG125">
        <v>34.2567662121807</v>
      </c>
      <c r="AH125">
        <f>5.46983361378136*1</f>
        <v>5.4698336137813603</v>
      </c>
      <c r="AI125">
        <v>1</v>
      </c>
      <c r="AJ125">
        <v>0</v>
      </c>
    </row>
    <row r="126" spans="1:36" hidden="1" x14ac:dyDescent="0.2">
      <c r="A126" t="s">
        <v>208</v>
      </c>
      <c r="B126" t="s">
        <v>299</v>
      </c>
      <c r="C126" t="s">
        <v>299</v>
      </c>
      <c r="D126" t="s">
        <v>4</v>
      </c>
      <c r="E126">
        <v>0</v>
      </c>
      <c r="F126">
        <v>0</v>
      </c>
      <c r="G126">
        <v>1</v>
      </c>
      <c r="H126">
        <v>0</v>
      </c>
      <c r="I126" t="s">
        <v>18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413</v>
      </c>
      <c r="AE126">
        <v>29.853048521670399</v>
      </c>
      <c r="AF126">
        <v>52.092757160604357</v>
      </c>
      <c r="AG126">
        <v>37.860128192313176</v>
      </c>
      <c r="AH126">
        <f>5.1998018343222*1</f>
        <v>5.1998018343221997</v>
      </c>
      <c r="AI126">
        <v>1</v>
      </c>
      <c r="AJ126">
        <v>0</v>
      </c>
    </row>
    <row r="127" spans="1:36" hidden="1" x14ac:dyDescent="0.2">
      <c r="A127" t="s">
        <v>300</v>
      </c>
      <c r="B127" t="s">
        <v>301</v>
      </c>
      <c r="C127" t="s">
        <v>301</v>
      </c>
      <c r="D127" t="s">
        <v>3</v>
      </c>
      <c r="E127">
        <v>0</v>
      </c>
      <c r="F127">
        <v>1</v>
      </c>
      <c r="G127">
        <v>0</v>
      </c>
      <c r="H127">
        <v>0</v>
      </c>
      <c r="I127" t="s">
        <v>18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414</v>
      </c>
      <c r="AE127">
        <v>26.42857142857142</v>
      </c>
      <c r="AF127">
        <v>31.865847973567721</v>
      </c>
      <c r="AG127">
        <v>37.891699747620798</v>
      </c>
      <c r="AH127">
        <f>2.64463153097829*1</f>
        <v>2.6446315309782902</v>
      </c>
      <c r="AI127">
        <v>1</v>
      </c>
      <c r="AJ127">
        <v>0</v>
      </c>
    </row>
    <row r="128" spans="1:36" hidden="1" x14ac:dyDescent="0.2">
      <c r="A128" t="s">
        <v>302</v>
      </c>
      <c r="B128" t="s">
        <v>303</v>
      </c>
      <c r="C128" t="s">
        <v>303</v>
      </c>
      <c r="D128" t="s">
        <v>5</v>
      </c>
      <c r="E128">
        <v>0</v>
      </c>
      <c r="F128">
        <v>0</v>
      </c>
      <c r="G128">
        <v>0</v>
      </c>
      <c r="H128">
        <v>1</v>
      </c>
      <c r="I128" t="s">
        <v>18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415</v>
      </c>
      <c r="AE128">
        <v>48.161764705882362</v>
      </c>
      <c r="AF128">
        <v>45.309445247364437</v>
      </c>
      <c r="AG128">
        <v>31.809701421368398</v>
      </c>
      <c r="AH128">
        <f>3.73093641052153*1</f>
        <v>3.7309364105215299</v>
      </c>
      <c r="AI128">
        <v>1</v>
      </c>
      <c r="AJ128">
        <v>0</v>
      </c>
    </row>
    <row r="129" spans="1:36" hidden="1" x14ac:dyDescent="0.2">
      <c r="A129" t="s">
        <v>304</v>
      </c>
      <c r="B129" t="s">
        <v>305</v>
      </c>
      <c r="C129" t="s">
        <v>306</v>
      </c>
      <c r="D129" t="s">
        <v>5</v>
      </c>
      <c r="E129">
        <v>0</v>
      </c>
      <c r="F129">
        <v>0</v>
      </c>
      <c r="G129">
        <v>0</v>
      </c>
      <c r="H129">
        <v>1</v>
      </c>
      <c r="I129" t="s">
        <v>18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416</v>
      </c>
      <c r="AE129">
        <v>26.749703869318839</v>
      </c>
      <c r="AF129">
        <v>49.877336439949893</v>
      </c>
      <c r="AG129">
        <v>18.111111111111111</v>
      </c>
      <c r="AH129">
        <f>3.04736548983544*1</f>
        <v>3.0473654898354399</v>
      </c>
      <c r="AI129">
        <v>1</v>
      </c>
      <c r="AJ129">
        <v>0</v>
      </c>
    </row>
    <row r="130" spans="1:36" hidden="1" x14ac:dyDescent="0.2">
      <c r="A130" t="s">
        <v>307</v>
      </c>
      <c r="B130" t="s">
        <v>308</v>
      </c>
      <c r="C130" t="s">
        <v>308</v>
      </c>
      <c r="D130" t="s">
        <v>4</v>
      </c>
      <c r="E130">
        <v>0</v>
      </c>
      <c r="F130">
        <v>0</v>
      </c>
      <c r="G130">
        <v>1</v>
      </c>
      <c r="H130">
        <v>0</v>
      </c>
      <c r="I130" t="s">
        <v>18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418</v>
      </c>
      <c r="AE130">
        <v>20.540540540540551</v>
      </c>
      <c r="AF130">
        <v>15.097521057957479</v>
      </c>
      <c r="AG130">
        <v>37.669626031040558</v>
      </c>
      <c r="AH130">
        <f>7.38205720743147*1</f>
        <v>7.3820572074314699</v>
      </c>
      <c r="AI130">
        <v>1</v>
      </c>
      <c r="AJ130">
        <v>0</v>
      </c>
    </row>
    <row r="131" spans="1:36" hidden="1" x14ac:dyDescent="0.2">
      <c r="A131" t="s">
        <v>309</v>
      </c>
      <c r="B131" t="s">
        <v>310</v>
      </c>
      <c r="C131" t="s">
        <v>310</v>
      </c>
      <c r="D131" t="s">
        <v>3</v>
      </c>
      <c r="E131">
        <v>0</v>
      </c>
      <c r="F131">
        <v>1</v>
      </c>
      <c r="G131">
        <v>0</v>
      </c>
      <c r="H131">
        <v>0</v>
      </c>
      <c r="I131" t="s">
        <v>18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426</v>
      </c>
      <c r="AE131">
        <v>24.230758395423269</v>
      </c>
      <c r="AF131">
        <v>21.585142680177551</v>
      </c>
      <c r="AG131">
        <v>19.27259105845318</v>
      </c>
      <c r="AH131">
        <f>1.814479990681*1</f>
        <v>1.8144799906810001</v>
      </c>
      <c r="AI131">
        <v>1</v>
      </c>
      <c r="AJ131">
        <v>0</v>
      </c>
    </row>
    <row r="132" spans="1:36" hidden="1" x14ac:dyDescent="0.2">
      <c r="A132" t="s">
        <v>311</v>
      </c>
      <c r="B132" t="s">
        <v>312</v>
      </c>
      <c r="C132" t="s">
        <v>313</v>
      </c>
      <c r="D132" t="s">
        <v>4</v>
      </c>
      <c r="E132">
        <v>0</v>
      </c>
      <c r="F132">
        <v>0</v>
      </c>
      <c r="G132">
        <v>1</v>
      </c>
      <c r="H132">
        <v>0</v>
      </c>
      <c r="I132" t="s">
        <v>19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432</v>
      </c>
      <c r="AE132">
        <v>6.9852049956908253</v>
      </c>
      <c r="AF132">
        <v>28.41975440737048</v>
      </c>
      <c r="AG132">
        <v>10.199999999999999</v>
      </c>
      <c r="AH132">
        <f>1.34065585016846*1</f>
        <v>1.34065585016846</v>
      </c>
      <c r="AI132">
        <v>1</v>
      </c>
      <c r="AJ132">
        <v>0</v>
      </c>
    </row>
    <row r="133" spans="1:36" hidden="1" x14ac:dyDescent="0.2">
      <c r="A133" t="s">
        <v>314</v>
      </c>
      <c r="B133" t="s">
        <v>315</v>
      </c>
      <c r="C133" t="s">
        <v>316</v>
      </c>
      <c r="D133" t="s">
        <v>4</v>
      </c>
      <c r="E133">
        <v>0</v>
      </c>
      <c r="F133">
        <v>0</v>
      </c>
      <c r="G133">
        <v>1</v>
      </c>
      <c r="H133">
        <v>0</v>
      </c>
      <c r="I133" t="s">
        <v>19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433</v>
      </c>
      <c r="AE133">
        <v>52.133333333333297</v>
      </c>
      <c r="AF133">
        <v>60.420457501689441</v>
      </c>
      <c r="AG133">
        <v>31.639055646238461</v>
      </c>
      <c r="AH133">
        <f>3.61104311813469*1</f>
        <v>3.61104311813469</v>
      </c>
      <c r="AI133">
        <v>1</v>
      </c>
      <c r="AJ133">
        <v>0</v>
      </c>
    </row>
    <row r="134" spans="1:36" hidden="1" x14ac:dyDescent="0.2">
      <c r="A134" t="s">
        <v>317</v>
      </c>
      <c r="B134" t="s">
        <v>318</v>
      </c>
      <c r="C134" t="s">
        <v>319</v>
      </c>
      <c r="D134" t="s">
        <v>4</v>
      </c>
      <c r="E134">
        <v>0</v>
      </c>
      <c r="F134">
        <v>0</v>
      </c>
      <c r="G134">
        <v>1</v>
      </c>
      <c r="H134">
        <v>0</v>
      </c>
      <c r="I134" t="s">
        <v>19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435</v>
      </c>
      <c r="AE134">
        <v>20.535714285714288</v>
      </c>
      <c r="AF134">
        <v>21.797295808950022</v>
      </c>
      <c r="AG134">
        <v>27.498045942540891</v>
      </c>
      <c r="AH134">
        <f>3.39329979000483*1</f>
        <v>3.3932997900048298</v>
      </c>
      <c r="AI134">
        <v>1</v>
      </c>
      <c r="AJ134">
        <v>0</v>
      </c>
    </row>
    <row r="135" spans="1:36" hidden="1" x14ac:dyDescent="0.2">
      <c r="A135" t="s">
        <v>262</v>
      </c>
      <c r="B135" t="s">
        <v>320</v>
      </c>
      <c r="C135" t="s">
        <v>321</v>
      </c>
      <c r="D135" t="s">
        <v>3</v>
      </c>
      <c r="E135">
        <v>0</v>
      </c>
      <c r="F135">
        <v>1</v>
      </c>
      <c r="G135">
        <v>0</v>
      </c>
      <c r="H135">
        <v>0</v>
      </c>
      <c r="I135" t="s">
        <v>19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436</v>
      </c>
      <c r="AE135">
        <v>28.582089552238809</v>
      </c>
      <c r="AF135">
        <v>39.479031495778393</v>
      </c>
      <c r="AG135">
        <v>26.264761904761901</v>
      </c>
      <c r="AH135">
        <f>6.73770976873063*1</f>
        <v>6.73770976873063</v>
      </c>
      <c r="AI135">
        <v>1</v>
      </c>
      <c r="AJ135">
        <v>0</v>
      </c>
    </row>
    <row r="136" spans="1:36" hidden="1" x14ac:dyDescent="0.2">
      <c r="A136" t="s">
        <v>136</v>
      </c>
      <c r="B136" t="s">
        <v>322</v>
      </c>
      <c r="C136" t="s">
        <v>322</v>
      </c>
      <c r="D136" t="s">
        <v>4</v>
      </c>
      <c r="E136">
        <v>0</v>
      </c>
      <c r="F136">
        <v>0</v>
      </c>
      <c r="G136">
        <v>1</v>
      </c>
      <c r="H136">
        <v>0</v>
      </c>
      <c r="I136" t="s">
        <v>19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437</v>
      </c>
      <c r="AE136">
        <v>29.938743740299611</v>
      </c>
      <c r="AF136">
        <v>32.137037910960338</v>
      </c>
      <c r="AG136">
        <v>25.30647693270874</v>
      </c>
      <c r="AH136">
        <f>3.46445407835471*1</f>
        <v>3.4644540783547102</v>
      </c>
      <c r="AI136">
        <v>1</v>
      </c>
      <c r="AJ136">
        <v>0</v>
      </c>
    </row>
    <row r="137" spans="1:36" hidden="1" x14ac:dyDescent="0.2">
      <c r="A137" t="s">
        <v>323</v>
      </c>
      <c r="B137" t="s">
        <v>324</v>
      </c>
      <c r="C137" t="s">
        <v>324</v>
      </c>
      <c r="D137" t="s">
        <v>3</v>
      </c>
      <c r="E137">
        <v>0</v>
      </c>
      <c r="F137">
        <v>1</v>
      </c>
      <c r="G137">
        <v>0</v>
      </c>
      <c r="H137">
        <v>0</v>
      </c>
      <c r="I137" t="s">
        <v>19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438</v>
      </c>
      <c r="AE137">
        <v>11.72380936462512</v>
      </c>
      <c r="AF137">
        <v>13.943629005231029</v>
      </c>
      <c r="AG137">
        <v>24.858947325511199</v>
      </c>
      <c r="AH137">
        <f>1.92584511835344*1</f>
        <v>1.92584511835344</v>
      </c>
      <c r="AI137">
        <v>1</v>
      </c>
      <c r="AJ137">
        <v>0</v>
      </c>
    </row>
    <row r="138" spans="1:36" hidden="1" x14ac:dyDescent="0.2">
      <c r="A138" t="s">
        <v>325</v>
      </c>
      <c r="B138" t="s">
        <v>326</v>
      </c>
      <c r="C138" t="s">
        <v>326</v>
      </c>
      <c r="D138" t="s">
        <v>4</v>
      </c>
      <c r="E138">
        <v>0</v>
      </c>
      <c r="F138">
        <v>0</v>
      </c>
      <c r="G138">
        <v>1</v>
      </c>
      <c r="H138">
        <v>0</v>
      </c>
      <c r="I138" t="s">
        <v>19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439</v>
      </c>
      <c r="AE138">
        <v>26.330276858653029</v>
      </c>
      <c r="AF138">
        <v>28.655838875039279</v>
      </c>
      <c r="AG138">
        <v>47.020831168831172</v>
      </c>
      <c r="AH138">
        <f>2.48135503123566*1</f>
        <v>2.48135503123566</v>
      </c>
      <c r="AI138">
        <v>1</v>
      </c>
      <c r="AJ138">
        <v>0</v>
      </c>
    </row>
    <row r="139" spans="1:36" hidden="1" x14ac:dyDescent="0.2">
      <c r="A139" t="s">
        <v>327</v>
      </c>
      <c r="B139" t="s">
        <v>328</v>
      </c>
      <c r="C139" t="s">
        <v>328</v>
      </c>
      <c r="D139" t="s">
        <v>5</v>
      </c>
      <c r="E139">
        <v>0</v>
      </c>
      <c r="F139">
        <v>0</v>
      </c>
      <c r="G139">
        <v>0</v>
      </c>
      <c r="H139">
        <v>1</v>
      </c>
      <c r="I139" t="s">
        <v>19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442</v>
      </c>
      <c r="AE139">
        <v>26.969696969696951</v>
      </c>
      <c r="AF139">
        <v>42.202170268698453</v>
      </c>
      <c r="AG139">
        <v>12.98874084249084</v>
      </c>
      <c r="AH139">
        <f>2.78650254677357*1</f>
        <v>2.78650254677357</v>
      </c>
      <c r="AI139">
        <v>1</v>
      </c>
      <c r="AJ139">
        <v>0</v>
      </c>
    </row>
    <row r="140" spans="1:36" hidden="1" x14ac:dyDescent="0.2">
      <c r="A140" t="s">
        <v>239</v>
      </c>
      <c r="B140" t="s">
        <v>329</v>
      </c>
      <c r="C140" t="s">
        <v>329</v>
      </c>
      <c r="D140" t="s">
        <v>3</v>
      </c>
      <c r="E140">
        <v>0</v>
      </c>
      <c r="F140">
        <v>1</v>
      </c>
      <c r="G140">
        <v>0</v>
      </c>
      <c r="H140">
        <v>0</v>
      </c>
      <c r="I140" t="s">
        <v>19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444</v>
      </c>
      <c r="AE140">
        <v>17.41134751773048</v>
      </c>
      <c r="AF140">
        <v>16.77781842391094</v>
      </c>
      <c r="AG140">
        <v>5.2897040681159666</v>
      </c>
      <c r="AH140">
        <f>1.6306184828766*1</f>
        <v>1.6306184828765999</v>
      </c>
      <c r="AI140">
        <v>1</v>
      </c>
      <c r="AJ140">
        <v>0</v>
      </c>
    </row>
    <row r="141" spans="1:36" hidden="1" x14ac:dyDescent="0.2">
      <c r="A141" t="s">
        <v>330</v>
      </c>
      <c r="B141" t="s">
        <v>331</v>
      </c>
      <c r="C141" t="s">
        <v>331</v>
      </c>
      <c r="D141" t="s">
        <v>4</v>
      </c>
      <c r="E141">
        <v>0</v>
      </c>
      <c r="F141">
        <v>0</v>
      </c>
      <c r="G141">
        <v>1</v>
      </c>
      <c r="H141">
        <v>0</v>
      </c>
      <c r="I141" t="s">
        <v>19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445</v>
      </c>
      <c r="AE141">
        <v>19.516129032258061</v>
      </c>
      <c r="AF141">
        <v>34.518974813338517</v>
      </c>
      <c r="AG141">
        <v>18.90283530726261</v>
      </c>
      <c r="AH141">
        <f>3.40868263703697*1</f>
        <v>3.4086826370369701</v>
      </c>
      <c r="AI141">
        <v>1</v>
      </c>
      <c r="AJ141">
        <v>0</v>
      </c>
    </row>
    <row r="142" spans="1:36" hidden="1" x14ac:dyDescent="0.2">
      <c r="A142" t="s">
        <v>111</v>
      </c>
      <c r="B142" t="s">
        <v>332</v>
      </c>
      <c r="C142" t="s">
        <v>332</v>
      </c>
      <c r="D142" t="s">
        <v>4</v>
      </c>
      <c r="E142">
        <v>0</v>
      </c>
      <c r="F142">
        <v>0</v>
      </c>
      <c r="G142">
        <v>1</v>
      </c>
      <c r="H142">
        <v>0</v>
      </c>
      <c r="I142" t="s">
        <v>19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448</v>
      </c>
      <c r="AE142">
        <v>17.826086956521749</v>
      </c>
      <c r="AF142">
        <v>18.827598033062369</v>
      </c>
      <c r="AG142">
        <v>9.2514196901870864</v>
      </c>
      <c r="AH142">
        <f>1.4663494148133*1</f>
        <v>1.4663494148133001</v>
      </c>
      <c r="AI142">
        <v>1</v>
      </c>
      <c r="AJ142">
        <v>0</v>
      </c>
    </row>
    <row r="143" spans="1:36" x14ac:dyDescent="0.2">
      <c r="A143" t="s">
        <v>183</v>
      </c>
      <c r="B143" t="s">
        <v>367</v>
      </c>
      <c r="C143" s="1" t="s">
        <v>367</v>
      </c>
      <c r="D143" t="s">
        <v>5</v>
      </c>
      <c r="E143">
        <v>0</v>
      </c>
      <c r="F143">
        <v>0</v>
      </c>
      <c r="G143">
        <v>0</v>
      </c>
      <c r="H143">
        <v>1</v>
      </c>
      <c r="I143" t="s">
        <v>21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520</v>
      </c>
      <c r="AE143">
        <v>27.7004302843497</v>
      </c>
      <c r="AF143">
        <v>20.207499200557979</v>
      </c>
      <c r="AG143">
        <v>34.117847978747889</v>
      </c>
      <c r="AH143">
        <f>7.36039525442819*1</f>
        <v>7.3603952544281901</v>
      </c>
      <c r="AI143">
        <v>1</v>
      </c>
      <c r="AJ143">
        <v>1</v>
      </c>
    </row>
    <row r="144" spans="1:36" hidden="1" x14ac:dyDescent="0.2">
      <c r="A144" t="s">
        <v>120</v>
      </c>
      <c r="B144" t="s">
        <v>334</v>
      </c>
      <c r="C144" t="s">
        <v>334</v>
      </c>
      <c r="D144" t="s">
        <v>4</v>
      </c>
      <c r="E144">
        <v>0</v>
      </c>
      <c r="F144">
        <v>0</v>
      </c>
      <c r="G144">
        <v>1</v>
      </c>
      <c r="H144">
        <v>0</v>
      </c>
      <c r="I144" t="s">
        <v>19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452</v>
      </c>
      <c r="AE144">
        <v>24.63606000461963</v>
      </c>
      <c r="AF144">
        <v>34.499714259609412</v>
      </c>
      <c r="AG144">
        <v>30.433499576327101</v>
      </c>
      <c r="AH144">
        <f>3.45787749538857*1</f>
        <v>3.45787749538857</v>
      </c>
      <c r="AI144">
        <v>1</v>
      </c>
      <c r="AJ144">
        <v>0</v>
      </c>
    </row>
    <row r="145" spans="1:36" hidden="1" x14ac:dyDescent="0.2">
      <c r="A145" t="s">
        <v>265</v>
      </c>
      <c r="B145" t="s">
        <v>335</v>
      </c>
      <c r="C145" t="s">
        <v>335</v>
      </c>
      <c r="D145" t="s">
        <v>4</v>
      </c>
      <c r="E145">
        <v>0</v>
      </c>
      <c r="F145">
        <v>0</v>
      </c>
      <c r="G145">
        <v>1</v>
      </c>
      <c r="H145">
        <v>0</v>
      </c>
      <c r="I145" t="s">
        <v>20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464</v>
      </c>
      <c r="AE145">
        <v>29.56680450274942</v>
      </c>
      <c r="AF145">
        <v>32.390882745863777</v>
      </c>
      <c r="AG145">
        <v>11.939451001685899</v>
      </c>
      <c r="AH145">
        <f>6.89728882398613*1</f>
        <v>6.8972888239861296</v>
      </c>
      <c r="AI145">
        <v>1</v>
      </c>
      <c r="AJ145">
        <v>0</v>
      </c>
    </row>
    <row r="146" spans="1:36" hidden="1" x14ac:dyDescent="0.2">
      <c r="A146" t="s">
        <v>314</v>
      </c>
      <c r="B146" t="s">
        <v>336</v>
      </c>
      <c r="C146" t="s">
        <v>337</v>
      </c>
      <c r="D146" t="s">
        <v>4</v>
      </c>
      <c r="E146">
        <v>0</v>
      </c>
      <c r="F146">
        <v>0</v>
      </c>
      <c r="G146">
        <v>1</v>
      </c>
      <c r="H146">
        <v>0</v>
      </c>
      <c r="I146" t="s">
        <v>20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466</v>
      </c>
      <c r="AE146">
        <v>31.590909090909079</v>
      </c>
      <c r="AF146">
        <v>26.957364453223519</v>
      </c>
      <c r="AG146">
        <v>14.542857142857139</v>
      </c>
      <c r="AH146">
        <f>2.60985723557277*1</f>
        <v>2.6098572355727701</v>
      </c>
      <c r="AI146">
        <v>1</v>
      </c>
      <c r="AJ146">
        <v>0</v>
      </c>
    </row>
    <row r="147" spans="1:36" hidden="1" x14ac:dyDescent="0.2">
      <c r="A147" t="s">
        <v>338</v>
      </c>
      <c r="B147" t="s">
        <v>339</v>
      </c>
      <c r="C147" t="s">
        <v>339</v>
      </c>
      <c r="D147" t="s">
        <v>3</v>
      </c>
      <c r="E147">
        <v>0</v>
      </c>
      <c r="F147">
        <v>1</v>
      </c>
      <c r="G147">
        <v>0</v>
      </c>
      <c r="H147">
        <v>0</v>
      </c>
      <c r="I147" t="s">
        <v>20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467</v>
      </c>
      <c r="AE147">
        <v>18.148148148148159</v>
      </c>
      <c r="AF147">
        <v>18.55335574036279</v>
      </c>
      <c r="AG147">
        <v>18.05858697322703</v>
      </c>
      <c r="AH147">
        <f>2.1707367784124*1</f>
        <v>2.1707367784124001</v>
      </c>
      <c r="AI147">
        <v>1</v>
      </c>
      <c r="AJ147">
        <v>0</v>
      </c>
    </row>
    <row r="148" spans="1:36" hidden="1" x14ac:dyDescent="0.2">
      <c r="A148" t="s">
        <v>340</v>
      </c>
      <c r="B148" t="s">
        <v>341</v>
      </c>
      <c r="C148" t="s">
        <v>341</v>
      </c>
      <c r="D148" t="s">
        <v>4</v>
      </c>
      <c r="E148">
        <v>0</v>
      </c>
      <c r="F148">
        <v>0</v>
      </c>
      <c r="G148">
        <v>1</v>
      </c>
      <c r="H148">
        <v>0</v>
      </c>
      <c r="I148" t="s">
        <v>20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469</v>
      </c>
      <c r="AE148">
        <v>41.203731448596777</v>
      </c>
      <c r="AF148">
        <v>19.929981016809279</v>
      </c>
      <c r="AG148">
        <v>33.567638672438683</v>
      </c>
      <c r="AH148">
        <f>2.76556244334006*1</f>
        <v>2.7655624433400599</v>
      </c>
      <c r="AI148">
        <v>1</v>
      </c>
      <c r="AJ148">
        <v>0</v>
      </c>
    </row>
    <row r="149" spans="1:36" hidden="1" x14ac:dyDescent="0.2">
      <c r="A149" t="s">
        <v>342</v>
      </c>
      <c r="B149" t="s">
        <v>343</v>
      </c>
      <c r="C149" t="s">
        <v>343</v>
      </c>
      <c r="D149" t="s">
        <v>5</v>
      </c>
      <c r="E149">
        <v>0</v>
      </c>
      <c r="F149">
        <v>0</v>
      </c>
      <c r="G149">
        <v>0</v>
      </c>
      <c r="H149">
        <v>1</v>
      </c>
      <c r="I149" t="s">
        <v>20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472</v>
      </c>
      <c r="AE149">
        <v>33.999999999999993</v>
      </c>
      <c r="AF149">
        <v>30.038643504208029</v>
      </c>
      <c r="AG149">
        <v>26.68</v>
      </c>
      <c r="AH149">
        <f>4.15289227356741*1</f>
        <v>4.1528922735674101</v>
      </c>
      <c r="AI149">
        <v>1</v>
      </c>
      <c r="AJ149">
        <v>0</v>
      </c>
    </row>
    <row r="150" spans="1:36" hidden="1" x14ac:dyDescent="0.2">
      <c r="A150" t="s">
        <v>344</v>
      </c>
      <c r="B150" t="s">
        <v>345</v>
      </c>
      <c r="C150" t="s">
        <v>346</v>
      </c>
      <c r="D150" t="s">
        <v>4</v>
      </c>
      <c r="E150">
        <v>0</v>
      </c>
      <c r="F150">
        <v>0</v>
      </c>
      <c r="G150">
        <v>1</v>
      </c>
      <c r="H150">
        <v>0</v>
      </c>
      <c r="I150" t="s">
        <v>20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473</v>
      </c>
      <c r="AE150">
        <v>27.401111238687172</v>
      </c>
      <c r="AF150">
        <v>14.014682155082269</v>
      </c>
      <c r="AG150">
        <v>19.792867077185569</v>
      </c>
      <c r="AH150">
        <f>0.990342982769756*1</f>
        <v>0.99034298276975596</v>
      </c>
      <c r="AI150">
        <v>1</v>
      </c>
      <c r="AJ150">
        <v>0</v>
      </c>
    </row>
    <row r="151" spans="1:36" hidden="1" x14ac:dyDescent="0.2">
      <c r="A151" t="s">
        <v>347</v>
      </c>
      <c r="B151" t="s">
        <v>348</v>
      </c>
      <c r="C151" t="s">
        <v>349</v>
      </c>
      <c r="D151" t="s">
        <v>4</v>
      </c>
      <c r="E151">
        <v>0</v>
      </c>
      <c r="F151">
        <v>0</v>
      </c>
      <c r="G151">
        <v>1</v>
      </c>
      <c r="H151">
        <v>0</v>
      </c>
      <c r="I151" t="s">
        <v>20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474</v>
      </c>
      <c r="AE151">
        <v>14.991144233112729</v>
      </c>
      <c r="AF151">
        <v>18.58845360448646</v>
      </c>
      <c r="AG151">
        <v>33.469632299420539</v>
      </c>
      <c r="AH151">
        <f>4.08296868227814*1</f>
        <v>4.0829686822781399</v>
      </c>
      <c r="AI151">
        <v>1</v>
      </c>
      <c r="AJ151">
        <v>0</v>
      </c>
    </row>
    <row r="152" spans="1:36" hidden="1" x14ac:dyDescent="0.2">
      <c r="A152" t="s">
        <v>350</v>
      </c>
      <c r="B152" t="s">
        <v>351</v>
      </c>
      <c r="C152" t="s">
        <v>351</v>
      </c>
      <c r="D152" t="s">
        <v>3</v>
      </c>
      <c r="E152">
        <v>0</v>
      </c>
      <c r="F152">
        <v>1</v>
      </c>
      <c r="G152">
        <v>0</v>
      </c>
      <c r="H152">
        <v>0</v>
      </c>
      <c r="I152" t="s">
        <v>20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475</v>
      </c>
      <c r="AE152">
        <v>15.262130449556141</v>
      </c>
      <c r="AF152">
        <v>12.695988452895421</v>
      </c>
      <c r="AG152">
        <v>8.9901481011997859</v>
      </c>
      <c r="AH152">
        <f>1.13036095006912*1</f>
        <v>1.1303609500691201</v>
      </c>
      <c r="AI152">
        <v>1</v>
      </c>
      <c r="AJ152">
        <v>0</v>
      </c>
    </row>
    <row r="153" spans="1:36" hidden="1" x14ac:dyDescent="0.2">
      <c r="A153" t="s">
        <v>352</v>
      </c>
      <c r="B153" t="s">
        <v>353</v>
      </c>
      <c r="C153" t="s">
        <v>353</v>
      </c>
      <c r="D153" t="s">
        <v>3</v>
      </c>
      <c r="E153">
        <v>0</v>
      </c>
      <c r="F153">
        <v>1</v>
      </c>
      <c r="G153">
        <v>0</v>
      </c>
      <c r="H153">
        <v>0</v>
      </c>
      <c r="I153" t="s">
        <v>20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486</v>
      </c>
      <c r="AE153">
        <v>17.06746362022119</v>
      </c>
      <c r="AF153">
        <v>18.10207480079676</v>
      </c>
      <c r="AG153">
        <v>19.186242964168539</v>
      </c>
      <c r="AH153">
        <f>0.888260492404489*1</f>
        <v>0.88826049240448901</v>
      </c>
      <c r="AI153">
        <v>1</v>
      </c>
      <c r="AJ153">
        <v>0</v>
      </c>
    </row>
    <row r="154" spans="1:36" hidden="1" x14ac:dyDescent="0.2">
      <c r="A154" t="s">
        <v>354</v>
      </c>
      <c r="B154" t="s">
        <v>355</v>
      </c>
      <c r="C154" t="s">
        <v>355</v>
      </c>
      <c r="D154" t="s">
        <v>3</v>
      </c>
      <c r="E154">
        <v>0</v>
      </c>
      <c r="F154">
        <v>1</v>
      </c>
      <c r="G154">
        <v>0</v>
      </c>
      <c r="H154">
        <v>0</v>
      </c>
      <c r="I154" t="s">
        <v>20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489</v>
      </c>
      <c r="AE154">
        <v>42.685184938952737</v>
      </c>
      <c r="AF154">
        <v>54.633967023253277</v>
      </c>
      <c r="AG154">
        <v>24.068589743589751</v>
      </c>
      <c r="AH154">
        <f>1.5234289621921*1</f>
        <v>1.5234289621921</v>
      </c>
      <c r="AI154">
        <v>1</v>
      </c>
      <c r="AJ154">
        <v>0</v>
      </c>
    </row>
    <row r="155" spans="1:36" hidden="1" x14ac:dyDescent="0.2">
      <c r="A155" t="s">
        <v>356</v>
      </c>
      <c r="B155" t="s">
        <v>357</v>
      </c>
      <c r="C155" t="s">
        <v>357</v>
      </c>
      <c r="D155" t="s">
        <v>4</v>
      </c>
      <c r="E155">
        <v>0</v>
      </c>
      <c r="F155">
        <v>0</v>
      </c>
      <c r="G155">
        <v>1</v>
      </c>
      <c r="H155">
        <v>0</v>
      </c>
      <c r="I155" t="s">
        <v>21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497</v>
      </c>
      <c r="AE155">
        <v>19.902799913965559</v>
      </c>
      <c r="AF155">
        <v>11.60894763653984</v>
      </c>
      <c r="AG155">
        <v>26.672456140350871</v>
      </c>
      <c r="AH155">
        <f>4.31616347702334*1</f>
        <v>4.3161634770233404</v>
      </c>
      <c r="AI155">
        <v>1</v>
      </c>
      <c r="AJ155">
        <v>0</v>
      </c>
    </row>
    <row r="156" spans="1:36" hidden="1" x14ac:dyDescent="0.2">
      <c r="A156" t="s">
        <v>358</v>
      </c>
      <c r="B156" t="s">
        <v>359</v>
      </c>
      <c r="C156" t="s">
        <v>358</v>
      </c>
      <c r="D156" t="s">
        <v>4</v>
      </c>
      <c r="E156">
        <v>0</v>
      </c>
      <c r="F156">
        <v>0</v>
      </c>
      <c r="G156">
        <v>1</v>
      </c>
      <c r="H156">
        <v>0</v>
      </c>
      <c r="I156" t="s">
        <v>21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503</v>
      </c>
      <c r="AE156">
        <v>18.331903088718018</v>
      </c>
      <c r="AF156">
        <v>14.878584439245991</v>
      </c>
      <c r="AG156">
        <v>10.53333333333333</v>
      </c>
      <c r="AH156">
        <f>5.07102620720171*1</f>
        <v>5.0710262072017098</v>
      </c>
      <c r="AI156">
        <v>1</v>
      </c>
      <c r="AJ156">
        <v>0</v>
      </c>
    </row>
    <row r="157" spans="1:36" hidden="1" x14ac:dyDescent="0.2">
      <c r="A157" t="s">
        <v>340</v>
      </c>
      <c r="B157" t="s">
        <v>360</v>
      </c>
      <c r="C157" t="s">
        <v>360</v>
      </c>
      <c r="D157" t="s">
        <v>4</v>
      </c>
      <c r="E157">
        <v>0</v>
      </c>
      <c r="F157">
        <v>0</v>
      </c>
      <c r="G157">
        <v>1</v>
      </c>
      <c r="H157">
        <v>0</v>
      </c>
      <c r="I157" t="s">
        <v>21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506</v>
      </c>
      <c r="AE157">
        <v>20.37974683544304</v>
      </c>
      <c r="AF157">
        <v>22.268139336319429</v>
      </c>
      <c r="AG157">
        <v>8.2506374875124884</v>
      </c>
      <c r="AH157">
        <f>2.82091440747441*1</f>
        <v>2.8209144074744099</v>
      </c>
      <c r="AI157">
        <v>1</v>
      </c>
      <c r="AJ157">
        <v>0</v>
      </c>
    </row>
    <row r="158" spans="1:36" hidden="1" x14ac:dyDescent="0.2">
      <c r="A158" t="s">
        <v>361</v>
      </c>
      <c r="B158" t="s">
        <v>362</v>
      </c>
      <c r="C158" t="s">
        <v>362</v>
      </c>
      <c r="D158" t="s">
        <v>4</v>
      </c>
      <c r="E158">
        <v>0</v>
      </c>
      <c r="F158">
        <v>0</v>
      </c>
      <c r="G158">
        <v>1</v>
      </c>
      <c r="H158">
        <v>0</v>
      </c>
      <c r="I158" t="s">
        <v>21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507</v>
      </c>
      <c r="AE158">
        <v>39.501822825025187</v>
      </c>
      <c r="AF158">
        <v>23.833818877184829</v>
      </c>
      <c r="AG158">
        <v>18.472190037184092</v>
      </c>
      <c r="AH158">
        <f>3.68153881888419*1</f>
        <v>3.68153881888419</v>
      </c>
      <c r="AI158">
        <v>1</v>
      </c>
      <c r="AJ158">
        <v>0</v>
      </c>
    </row>
    <row r="159" spans="1:36" hidden="1" x14ac:dyDescent="0.2">
      <c r="A159" t="s">
        <v>363</v>
      </c>
      <c r="B159" t="s">
        <v>364</v>
      </c>
      <c r="C159" t="s">
        <v>364</v>
      </c>
      <c r="D159" t="s">
        <v>4</v>
      </c>
      <c r="E159">
        <v>0</v>
      </c>
      <c r="F159">
        <v>0</v>
      </c>
      <c r="G159">
        <v>1</v>
      </c>
      <c r="H159">
        <v>0</v>
      </c>
      <c r="I159" t="s">
        <v>21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508</v>
      </c>
      <c r="AE159">
        <v>28.66832015677414</v>
      </c>
      <c r="AF159">
        <v>26.069868524028351</v>
      </c>
      <c r="AG159">
        <v>32.022414671327986</v>
      </c>
      <c r="AH159">
        <f>1.8669635855789*1</f>
        <v>1.8669635855789</v>
      </c>
      <c r="AI159">
        <v>1</v>
      </c>
      <c r="AJ159">
        <v>0</v>
      </c>
    </row>
    <row r="160" spans="1:36" hidden="1" x14ac:dyDescent="0.2">
      <c r="A160" t="s">
        <v>365</v>
      </c>
      <c r="B160" t="s">
        <v>366</v>
      </c>
      <c r="C160" t="s">
        <v>365</v>
      </c>
      <c r="D160" t="s">
        <v>3</v>
      </c>
      <c r="E160">
        <v>0</v>
      </c>
      <c r="F160">
        <v>1</v>
      </c>
      <c r="G160">
        <v>0</v>
      </c>
      <c r="H160">
        <v>0</v>
      </c>
      <c r="I160" t="s">
        <v>21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510</v>
      </c>
      <c r="AE160">
        <v>13.875</v>
      </c>
      <c r="AF160">
        <v>11.827413077849419</v>
      </c>
      <c r="AG160">
        <v>16.164852535409729</v>
      </c>
      <c r="AH160">
        <f>5.71637009874246*1</f>
        <v>5.7163700987424599</v>
      </c>
      <c r="AI160">
        <v>1</v>
      </c>
      <c r="AJ160">
        <v>0</v>
      </c>
    </row>
    <row r="161" spans="1:36" x14ac:dyDescent="0.2">
      <c r="A161" t="s">
        <v>333</v>
      </c>
      <c r="B161" t="s">
        <v>98</v>
      </c>
      <c r="C161" t="s">
        <v>98</v>
      </c>
      <c r="D161" t="s">
        <v>2</v>
      </c>
      <c r="E161">
        <v>1</v>
      </c>
      <c r="F161">
        <v>0</v>
      </c>
      <c r="G161">
        <v>0</v>
      </c>
      <c r="H161">
        <v>0</v>
      </c>
      <c r="I161" t="s">
        <v>19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450</v>
      </c>
      <c r="AE161">
        <v>19.888888888888889</v>
      </c>
      <c r="AF161">
        <v>14.120274877641769</v>
      </c>
      <c r="AG161">
        <v>32.649224591835242</v>
      </c>
      <c r="AH161">
        <f>3.72776608835029*1</f>
        <v>3.7277660883502901</v>
      </c>
      <c r="AI161">
        <v>1</v>
      </c>
      <c r="AJ161">
        <v>1</v>
      </c>
    </row>
    <row r="162" spans="1:36" hidden="1" x14ac:dyDescent="0.2">
      <c r="A162" t="s">
        <v>99</v>
      </c>
      <c r="B162" t="s">
        <v>368</v>
      </c>
      <c r="C162" t="s">
        <v>368</v>
      </c>
      <c r="D162" t="s">
        <v>4</v>
      </c>
      <c r="E162">
        <v>0</v>
      </c>
      <c r="F162">
        <v>0</v>
      </c>
      <c r="G162">
        <v>1</v>
      </c>
      <c r="H162">
        <v>0</v>
      </c>
      <c r="I162" t="s">
        <v>21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522</v>
      </c>
      <c r="AE162">
        <v>12.60869565217391</v>
      </c>
      <c r="AF162">
        <v>8.5073981731827661</v>
      </c>
      <c r="AG162">
        <v>17.954224270353301</v>
      </c>
      <c r="AH162">
        <f>3.05076065956059*1</f>
        <v>3.0507606595605901</v>
      </c>
      <c r="AI162">
        <v>1</v>
      </c>
      <c r="AJ162">
        <v>0</v>
      </c>
    </row>
    <row r="163" spans="1:36" hidden="1" x14ac:dyDescent="0.2">
      <c r="A163" t="s">
        <v>369</v>
      </c>
      <c r="B163" t="s">
        <v>370</v>
      </c>
      <c r="C163" t="s">
        <v>370</v>
      </c>
      <c r="D163" t="s">
        <v>5</v>
      </c>
      <c r="E163">
        <v>0</v>
      </c>
      <c r="F163">
        <v>0</v>
      </c>
      <c r="G163">
        <v>0</v>
      </c>
      <c r="H163">
        <v>1</v>
      </c>
      <c r="I163" t="s">
        <v>22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529</v>
      </c>
      <c r="AE163">
        <v>17.065217391304341</v>
      </c>
      <c r="AF163">
        <v>23.746059819096931</v>
      </c>
      <c r="AG163">
        <v>31.733333333333331</v>
      </c>
      <c r="AH163">
        <f>2.52570897149983*1</f>
        <v>2.5257089714998302</v>
      </c>
      <c r="AI163">
        <v>1</v>
      </c>
      <c r="AJ163">
        <v>0</v>
      </c>
    </row>
    <row r="164" spans="1:36" hidden="1" x14ac:dyDescent="0.2">
      <c r="A164" t="s">
        <v>118</v>
      </c>
      <c r="B164" t="s">
        <v>371</v>
      </c>
      <c r="C164" t="s">
        <v>371</v>
      </c>
      <c r="D164" t="s">
        <v>4</v>
      </c>
      <c r="E164">
        <v>0</v>
      </c>
      <c r="F164">
        <v>0</v>
      </c>
      <c r="G164">
        <v>1</v>
      </c>
      <c r="H164">
        <v>0</v>
      </c>
      <c r="I164" t="s">
        <v>22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545</v>
      </c>
      <c r="AE164">
        <v>15.38365380790246</v>
      </c>
      <c r="AF164">
        <v>17.758470756364101</v>
      </c>
      <c r="AG164">
        <v>9.54339250980488</v>
      </c>
      <c r="AH164">
        <f>3.01088850968838*1</f>
        <v>3.01088850968838</v>
      </c>
      <c r="AI164">
        <v>1</v>
      </c>
      <c r="AJ164">
        <v>0</v>
      </c>
    </row>
    <row r="165" spans="1:36" hidden="1" x14ac:dyDescent="0.2">
      <c r="A165" t="s">
        <v>232</v>
      </c>
      <c r="B165" t="s">
        <v>372</v>
      </c>
      <c r="C165" t="s">
        <v>372</v>
      </c>
      <c r="D165" t="s">
        <v>4</v>
      </c>
      <c r="E165">
        <v>0</v>
      </c>
      <c r="F165">
        <v>0</v>
      </c>
      <c r="G165">
        <v>1</v>
      </c>
      <c r="H165">
        <v>0</v>
      </c>
      <c r="I165" t="s">
        <v>23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568</v>
      </c>
      <c r="AE165">
        <v>10.30580517309966</v>
      </c>
      <c r="AF165">
        <v>31.472244884941269</v>
      </c>
      <c r="AG165">
        <v>11.45138783765255</v>
      </c>
      <c r="AH165">
        <f>0.964505238169516*1</f>
        <v>0.96450523816951605</v>
      </c>
      <c r="AI165">
        <v>1</v>
      </c>
      <c r="AJ165">
        <v>0</v>
      </c>
    </row>
    <row r="166" spans="1:36" hidden="1" x14ac:dyDescent="0.2">
      <c r="A166" t="s">
        <v>373</v>
      </c>
      <c r="B166" t="s">
        <v>374</v>
      </c>
      <c r="C166" t="s">
        <v>374</v>
      </c>
      <c r="D166" t="s">
        <v>4</v>
      </c>
      <c r="E166">
        <v>0</v>
      </c>
      <c r="F166">
        <v>0</v>
      </c>
      <c r="G166">
        <v>1</v>
      </c>
      <c r="H166">
        <v>0</v>
      </c>
      <c r="I166" t="s">
        <v>23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570</v>
      </c>
      <c r="AE166">
        <v>13.38235294117646</v>
      </c>
      <c r="AF166">
        <v>14.30238826295243</v>
      </c>
      <c r="AG166">
        <v>14.99016438447936</v>
      </c>
      <c r="AH166">
        <f>3.05458633528526*1</f>
        <v>3.05458633528526</v>
      </c>
      <c r="AI166">
        <v>1</v>
      </c>
      <c r="AJ166">
        <v>0</v>
      </c>
    </row>
    <row r="167" spans="1:36" hidden="1" x14ac:dyDescent="0.2">
      <c r="A167" t="s">
        <v>375</v>
      </c>
      <c r="B167" t="s">
        <v>376</v>
      </c>
      <c r="C167" t="s">
        <v>376</v>
      </c>
      <c r="D167" t="s">
        <v>4</v>
      </c>
      <c r="E167">
        <v>0</v>
      </c>
      <c r="F167">
        <v>0</v>
      </c>
      <c r="G167">
        <v>1</v>
      </c>
      <c r="H167">
        <v>0</v>
      </c>
      <c r="I167" t="s">
        <v>23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579</v>
      </c>
      <c r="AE167">
        <v>35.363475182947177</v>
      </c>
      <c r="AF167">
        <v>23.421329694394171</v>
      </c>
      <c r="AG167">
        <v>54.675078431372548</v>
      </c>
      <c r="AH167">
        <f>4.59787410078123*1</f>
        <v>4.5978741007812296</v>
      </c>
      <c r="AI167">
        <v>1</v>
      </c>
      <c r="AJ167">
        <v>0</v>
      </c>
    </row>
    <row r="168" spans="1:36" hidden="1" x14ac:dyDescent="0.2">
      <c r="A168" t="s">
        <v>377</v>
      </c>
      <c r="B168" t="s">
        <v>378</v>
      </c>
      <c r="C168" t="s">
        <v>378</v>
      </c>
      <c r="D168" t="s">
        <v>4</v>
      </c>
      <c r="E168">
        <v>0</v>
      </c>
      <c r="F168">
        <v>0</v>
      </c>
      <c r="G168">
        <v>1</v>
      </c>
      <c r="H168">
        <v>0</v>
      </c>
      <c r="I168" t="s">
        <v>23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580</v>
      </c>
      <c r="AE168">
        <v>40.256806660626623</v>
      </c>
      <c r="AF168">
        <v>39.875595357401707</v>
      </c>
      <c r="AG168">
        <v>45.402067236513048</v>
      </c>
      <c r="AH168">
        <f>10.7538890895143*1</f>
        <v>10.753889089514299</v>
      </c>
      <c r="AI168">
        <v>1</v>
      </c>
      <c r="AJ168">
        <v>0</v>
      </c>
    </row>
    <row r="169" spans="1:36" hidden="1" x14ac:dyDescent="0.2">
      <c r="A169" t="s">
        <v>206</v>
      </c>
      <c r="B169" t="s">
        <v>379</v>
      </c>
      <c r="C169" t="s">
        <v>379</v>
      </c>
      <c r="D169" t="s">
        <v>4</v>
      </c>
      <c r="E169">
        <v>0</v>
      </c>
      <c r="F169">
        <v>0</v>
      </c>
      <c r="G169">
        <v>1</v>
      </c>
      <c r="H169">
        <v>0</v>
      </c>
      <c r="I169" t="s">
        <v>23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582</v>
      </c>
      <c r="AE169">
        <v>46.637075470751007</v>
      </c>
      <c r="AF169">
        <v>43.831282860436772</v>
      </c>
      <c r="AG169">
        <v>52.568489331867411</v>
      </c>
      <c r="AH169">
        <f>11.4827675126726*1</f>
        <v>11.4827675126726</v>
      </c>
      <c r="AI169">
        <v>1</v>
      </c>
      <c r="AJ169">
        <v>0</v>
      </c>
    </row>
    <row r="170" spans="1:36" hidden="1" x14ac:dyDescent="0.2">
      <c r="A170" t="s">
        <v>179</v>
      </c>
      <c r="B170" t="s">
        <v>380</v>
      </c>
      <c r="C170" t="s">
        <v>381</v>
      </c>
      <c r="D170" t="s">
        <v>3</v>
      </c>
      <c r="E170">
        <v>0</v>
      </c>
      <c r="F170">
        <v>1</v>
      </c>
      <c r="G170">
        <v>0</v>
      </c>
      <c r="H170">
        <v>0</v>
      </c>
      <c r="I170" t="s">
        <v>23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583</v>
      </c>
      <c r="AE170">
        <v>35.089285714285722</v>
      </c>
      <c r="AF170">
        <v>33.244184334604917</v>
      </c>
      <c r="AG170">
        <v>21.519751318640211</v>
      </c>
      <c r="AH170">
        <f>6.41642406296576*1</f>
        <v>6.4164240629657598</v>
      </c>
      <c r="AI170">
        <v>1</v>
      </c>
      <c r="AJ170">
        <v>0</v>
      </c>
    </row>
    <row r="171" spans="1:36" hidden="1" x14ac:dyDescent="0.2">
      <c r="A171" t="s">
        <v>382</v>
      </c>
      <c r="B171" t="s">
        <v>383</v>
      </c>
      <c r="C171" t="s">
        <v>382</v>
      </c>
      <c r="D171" t="s">
        <v>5</v>
      </c>
      <c r="E171">
        <v>0</v>
      </c>
      <c r="F171">
        <v>0</v>
      </c>
      <c r="G171">
        <v>0</v>
      </c>
      <c r="H171">
        <v>1</v>
      </c>
      <c r="I171" t="s">
        <v>23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585</v>
      </c>
      <c r="AE171">
        <v>26.27516778523492</v>
      </c>
      <c r="AF171">
        <v>25.697322418697581</v>
      </c>
      <c r="AG171">
        <v>11.878856750232551</v>
      </c>
      <c r="AH171">
        <f>0.930680340892164*1</f>
        <v>0.930680340892164</v>
      </c>
      <c r="AI171">
        <v>1</v>
      </c>
      <c r="AJ171">
        <v>0</v>
      </c>
    </row>
    <row r="172" spans="1:36" hidden="1" x14ac:dyDescent="0.2">
      <c r="A172" t="s">
        <v>384</v>
      </c>
      <c r="B172" t="s">
        <v>385</v>
      </c>
      <c r="C172" t="s">
        <v>385</v>
      </c>
      <c r="D172" t="s">
        <v>3</v>
      </c>
      <c r="E172">
        <v>0</v>
      </c>
      <c r="F172">
        <v>1</v>
      </c>
      <c r="G172">
        <v>0</v>
      </c>
      <c r="H172">
        <v>0</v>
      </c>
      <c r="I172" t="s">
        <v>23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586</v>
      </c>
      <c r="AE172">
        <v>17.764705882352938</v>
      </c>
      <c r="AF172">
        <v>21.653184514705739</v>
      </c>
      <c r="AG172">
        <v>13.41149407236392</v>
      </c>
      <c r="AH172">
        <f>6.178857446786*1</f>
        <v>6.178857446786</v>
      </c>
      <c r="AI172">
        <v>1</v>
      </c>
      <c r="AJ172">
        <v>0</v>
      </c>
    </row>
    <row r="173" spans="1:36" hidden="1" x14ac:dyDescent="0.2">
      <c r="A173" t="s">
        <v>386</v>
      </c>
      <c r="B173" t="s">
        <v>387</v>
      </c>
      <c r="C173" t="s">
        <v>388</v>
      </c>
      <c r="D173" t="s">
        <v>4</v>
      </c>
      <c r="E173">
        <v>0</v>
      </c>
      <c r="F173">
        <v>0</v>
      </c>
      <c r="G173">
        <v>1</v>
      </c>
      <c r="H173">
        <v>0</v>
      </c>
      <c r="I173" t="s">
        <v>23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587</v>
      </c>
      <c r="AE173">
        <v>17.605699484017961</v>
      </c>
      <c r="AF173">
        <v>18.942299888082211</v>
      </c>
      <c r="AG173">
        <v>21.2</v>
      </c>
      <c r="AH173">
        <f>2.59636059652462*1</f>
        <v>2.5963605965246201</v>
      </c>
      <c r="AI173">
        <v>1</v>
      </c>
      <c r="AJ173">
        <v>0</v>
      </c>
    </row>
    <row r="174" spans="1:36" hidden="1" x14ac:dyDescent="0.2">
      <c r="A174" t="s">
        <v>389</v>
      </c>
      <c r="B174" t="s">
        <v>390</v>
      </c>
      <c r="C174" t="s">
        <v>389</v>
      </c>
      <c r="D174" t="s">
        <v>4</v>
      </c>
      <c r="E174">
        <v>0</v>
      </c>
      <c r="F174">
        <v>0</v>
      </c>
      <c r="G174">
        <v>1</v>
      </c>
      <c r="H174">
        <v>0</v>
      </c>
      <c r="I174" t="s">
        <v>23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590</v>
      </c>
      <c r="AE174">
        <v>44.44859706435895</v>
      </c>
      <c r="AF174">
        <v>44.980559675606948</v>
      </c>
      <c r="AG174">
        <v>80.70847464353777</v>
      </c>
      <c r="AH174">
        <f>8.9211043545936*1</f>
        <v>8.9211043545936004</v>
      </c>
      <c r="AI174">
        <v>1</v>
      </c>
      <c r="AJ174">
        <v>0</v>
      </c>
    </row>
    <row r="175" spans="1:36" hidden="1" x14ac:dyDescent="0.2">
      <c r="A175" t="s">
        <v>391</v>
      </c>
      <c r="B175" t="s">
        <v>392</v>
      </c>
      <c r="C175" t="s">
        <v>392</v>
      </c>
      <c r="D175" t="s">
        <v>3</v>
      </c>
      <c r="E175">
        <v>0</v>
      </c>
      <c r="F175">
        <v>1</v>
      </c>
      <c r="G175">
        <v>0</v>
      </c>
      <c r="H175">
        <v>0</v>
      </c>
      <c r="I175" t="s">
        <v>23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592</v>
      </c>
      <c r="AE175">
        <v>22.731221384277649</v>
      </c>
      <c r="AF175">
        <v>23.512127048033189</v>
      </c>
      <c r="AG175">
        <v>26.815447568667661</v>
      </c>
      <c r="AH175">
        <f>2.76349195945598*1</f>
        <v>2.7634919594559801</v>
      </c>
      <c r="AI175">
        <v>1</v>
      </c>
      <c r="AJ175">
        <v>0</v>
      </c>
    </row>
    <row r="176" spans="1:36" hidden="1" x14ac:dyDescent="0.2">
      <c r="A176" t="s">
        <v>393</v>
      </c>
      <c r="B176" t="s">
        <v>394</v>
      </c>
      <c r="C176" t="s">
        <v>395</v>
      </c>
      <c r="D176" t="s">
        <v>3</v>
      </c>
      <c r="E176">
        <v>0</v>
      </c>
      <c r="F176">
        <v>1</v>
      </c>
      <c r="G176">
        <v>0</v>
      </c>
      <c r="H176">
        <v>0</v>
      </c>
      <c r="I176" t="s">
        <v>23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593</v>
      </c>
      <c r="AE176">
        <v>15.78125</v>
      </c>
      <c r="AF176">
        <v>17.241409864973171</v>
      </c>
      <c r="AG176">
        <v>9.4499999999999993</v>
      </c>
      <c r="AH176">
        <f>4.83266146072091*1</f>
        <v>4.8326614607209102</v>
      </c>
      <c r="AI176">
        <v>1</v>
      </c>
      <c r="AJ176">
        <v>0</v>
      </c>
    </row>
    <row r="177" spans="1:36" hidden="1" x14ac:dyDescent="0.2">
      <c r="A177" t="s">
        <v>396</v>
      </c>
      <c r="B177" t="s">
        <v>397</v>
      </c>
      <c r="C177" t="s">
        <v>397</v>
      </c>
      <c r="D177" t="s">
        <v>2</v>
      </c>
      <c r="E177">
        <v>1</v>
      </c>
      <c r="F177">
        <v>0</v>
      </c>
      <c r="G177">
        <v>0</v>
      </c>
      <c r="H177">
        <v>0</v>
      </c>
      <c r="I177" t="s">
        <v>23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595</v>
      </c>
      <c r="AE177">
        <v>15</v>
      </c>
      <c r="AF177">
        <v>26.493511291370069</v>
      </c>
      <c r="AG177">
        <v>12.122129350866039</v>
      </c>
      <c r="AH177">
        <f>2.15519291171158*1</f>
        <v>2.15519291171158</v>
      </c>
      <c r="AI177">
        <v>1</v>
      </c>
      <c r="AJ177">
        <v>0</v>
      </c>
    </row>
    <row r="178" spans="1:36" hidden="1" x14ac:dyDescent="0.2">
      <c r="A178" t="s">
        <v>240</v>
      </c>
      <c r="B178" t="s">
        <v>398</v>
      </c>
      <c r="C178" t="s">
        <v>398</v>
      </c>
      <c r="D178" t="s">
        <v>4</v>
      </c>
      <c r="E178">
        <v>0</v>
      </c>
      <c r="F178">
        <v>0</v>
      </c>
      <c r="G178">
        <v>1</v>
      </c>
      <c r="H178">
        <v>0</v>
      </c>
      <c r="I178" t="s">
        <v>23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600</v>
      </c>
      <c r="AE178">
        <v>24.375</v>
      </c>
      <c r="AF178">
        <v>38.885245487918482</v>
      </c>
      <c r="AG178">
        <v>11.8</v>
      </c>
      <c r="AH178">
        <f>4.16564101060387*1</f>
        <v>4.1656410106038697</v>
      </c>
      <c r="AI178">
        <v>1</v>
      </c>
      <c r="AJ178">
        <v>0</v>
      </c>
    </row>
    <row r="179" spans="1:36" hidden="1" x14ac:dyDescent="0.2">
      <c r="A179" t="s">
        <v>399</v>
      </c>
      <c r="B179" t="s">
        <v>400</v>
      </c>
      <c r="C179" t="s">
        <v>400</v>
      </c>
      <c r="D179" t="s">
        <v>3</v>
      </c>
      <c r="E179">
        <v>0</v>
      </c>
      <c r="F179">
        <v>1</v>
      </c>
      <c r="G179">
        <v>0</v>
      </c>
      <c r="H179">
        <v>0</v>
      </c>
      <c r="I179" t="s">
        <v>24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601</v>
      </c>
      <c r="AE179">
        <v>22.885110183120631</v>
      </c>
      <c r="AF179">
        <v>35.347320296310563</v>
      </c>
      <c r="AG179">
        <v>18.40301566075858</v>
      </c>
      <c r="AH179">
        <f>4.20578935906369*1</f>
        <v>4.2057893590636901</v>
      </c>
      <c r="AI179">
        <v>1</v>
      </c>
      <c r="AJ179">
        <v>0</v>
      </c>
    </row>
    <row r="180" spans="1:36" hidden="1" x14ac:dyDescent="0.2">
      <c r="A180" t="s">
        <v>401</v>
      </c>
      <c r="B180" t="s">
        <v>402</v>
      </c>
      <c r="C180" t="s">
        <v>305</v>
      </c>
      <c r="D180" t="s">
        <v>4</v>
      </c>
      <c r="E180">
        <v>0</v>
      </c>
      <c r="F180">
        <v>0</v>
      </c>
      <c r="G180">
        <v>1</v>
      </c>
      <c r="H180">
        <v>0</v>
      </c>
      <c r="I180" t="s">
        <v>24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602</v>
      </c>
      <c r="AE180">
        <v>13.513513513513519</v>
      </c>
      <c r="AF180">
        <v>20.223649817008148</v>
      </c>
      <c r="AG180">
        <v>12.62678966756704</v>
      </c>
      <c r="AH180">
        <f>1.87423374969054*1</f>
        <v>1.8742337496905399</v>
      </c>
      <c r="AI180">
        <v>1</v>
      </c>
      <c r="AJ180">
        <v>0</v>
      </c>
    </row>
    <row r="181" spans="1:36" hidden="1" x14ac:dyDescent="0.2">
      <c r="A181" t="s">
        <v>403</v>
      </c>
      <c r="B181" t="s">
        <v>404</v>
      </c>
      <c r="C181" t="s">
        <v>404</v>
      </c>
      <c r="D181" t="s">
        <v>5</v>
      </c>
      <c r="E181">
        <v>0</v>
      </c>
      <c r="F181">
        <v>0</v>
      </c>
      <c r="G181">
        <v>0</v>
      </c>
      <c r="H181">
        <v>1</v>
      </c>
      <c r="I181" t="s">
        <v>24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603</v>
      </c>
      <c r="AE181">
        <v>21.738962566184679</v>
      </c>
      <c r="AF181">
        <v>29.59854451241808</v>
      </c>
      <c r="AG181">
        <v>68.700727667548819</v>
      </c>
      <c r="AH181">
        <f>4.36442916264492*1</f>
        <v>4.3644291626449201</v>
      </c>
      <c r="AI181">
        <v>1</v>
      </c>
      <c r="AJ181">
        <v>0</v>
      </c>
    </row>
    <row r="182" spans="1:36" hidden="1" x14ac:dyDescent="0.2">
      <c r="A182" t="s">
        <v>405</v>
      </c>
      <c r="B182" t="s">
        <v>406</v>
      </c>
      <c r="C182" t="s">
        <v>406</v>
      </c>
      <c r="D182" t="s">
        <v>4</v>
      </c>
      <c r="E182">
        <v>0</v>
      </c>
      <c r="F182">
        <v>0</v>
      </c>
      <c r="G182">
        <v>1</v>
      </c>
      <c r="H182">
        <v>0</v>
      </c>
      <c r="I182" t="s">
        <v>24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605</v>
      </c>
      <c r="AE182">
        <v>31.804872469756479</v>
      </c>
      <c r="AF182">
        <v>34.066171641503892</v>
      </c>
      <c r="AG182">
        <v>81.969434017421634</v>
      </c>
      <c r="AH182">
        <f>6.57658186267908*1</f>
        <v>6.5765818626790802</v>
      </c>
      <c r="AI182">
        <v>1</v>
      </c>
      <c r="AJ182">
        <v>0</v>
      </c>
    </row>
    <row r="183" spans="1:36" hidden="1" x14ac:dyDescent="0.2">
      <c r="A183" t="s">
        <v>407</v>
      </c>
      <c r="B183" t="s">
        <v>408</v>
      </c>
      <c r="C183" t="s">
        <v>408</v>
      </c>
      <c r="D183" t="s">
        <v>3</v>
      </c>
      <c r="E183">
        <v>0</v>
      </c>
      <c r="F183">
        <v>1</v>
      </c>
      <c r="G183">
        <v>0</v>
      </c>
      <c r="H183">
        <v>0</v>
      </c>
      <c r="I183" t="s">
        <v>24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606</v>
      </c>
      <c r="AE183">
        <v>19.693300566717721</v>
      </c>
      <c r="AF183">
        <v>16.21451427500968</v>
      </c>
      <c r="AG183">
        <v>11.786666666666671</v>
      </c>
      <c r="AH183">
        <f>1.48617234075523*1</f>
        <v>1.4861723407552301</v>
      </c>
      <c r="AI183">
        <v>1</v>
      </c>
      <c r="AJ183">
        <v>0</v>
      </c>
    </row>
    <row r="184" spans="1:36" hidden="1" x14ac:dyDescent="0.2">
      <c r="A184" t="s">
        <v>409</v>
      </c>
      <c r="B184" t="s">
        <v>410</v>
      </c>
      <c r="C184" t="s">
        <v>409</v>
      </c>
      <c r="D184" t="s">
        <v>3</v>
      </c>
      <c r="E184">
        <v>0</v>
      </c>
      <c r="F184">
        <v>1</v>
      </c>
      <c r="G184">
        <v>0</v>
      </c>
      <c r="H184">
        <v>0</v>
      </c>
      <c r="I184" t="s">
        <v>24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609</v>
      </c>
      <c r="AE184">
        <v>16.402439024390251</v>
      </c>
      <c r="AF184">
        <v>20.91123474487356</v>
      </c>
      <c r="AG184">
        <v>12.05386204314207</v>
      </c>
      <c r="AH184">
        <f>3.19973062715132*1</f>
        <v>3.19973062715132</v>
      </c>
      <c r="AI184">
        <v>1</v>
      </c>
      <c r="AJ184">
        <v>0</v>
      </c>
    </row>
    <row r="185" spans="1:36" hidden="1" x14ac:dyDescent="0.2">
      <c r="A185" t="s">
        <v>411</v>
      </c>
      <c r="B185" t="s">
        <v>412</v>
      </c>
      <c r="C185" t="s">
        <v>412</v>
      </c>
      <c r="D185" t="s">
        <v>2</v>
      </c>
      <c r="E185">
        <v>1</v>
      </c>
      <c r="F185">
        <v>0</v>
      </c>
      <c r="G185">
        <v>0</v>
      </c>
      <c r="H185">
        <v>0</v>
      </c>
      <c r="I185" t="s">
        <v>24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611</v>
      </c>
      <c r="AE185">
        <v>12</v>
      </c>
      <c r="AF185">
        <v>9.7104788141219824</v>
      </c>
      <c r="AG185">
        <v>12.07716964728635</v>
      </c>
      <c r="AH185">
        <f>1.51115857651539*1</f>
        <v>1.5111585765153901</v>
      </c>
      <c r="AI185">
        <v>1</v>
      </c>
      <c r="AJ185">
        <v>0</v>
      </c>
    </row>
    <row r="186" spans="1:36" hidden="1" x14ac:dyDescent="0.2">
      <c r="A186" t="s">
        <v>413</v>
      </c>
      <c r="B186" t="s">
        <v>414</v>
      </c>
      <c r="C186" t="s">
        <v>414</v>
      </c>
      <c r="D186" t="s">
        <v>3</v>
      </c>
      <c r="E186">
        <v>0</v>
      </c>
      <c r="F186">
        <v>1</v>
      </c>
      <c r="G186">
        <v>0</v>
      </c>
      <c r="H186">
        <v>0</v>
      </c>
      <c r="I186" t="s">
        <v>24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613</v>
      </c>
      <c r="AE186">
        <v>17.34942238797148</v>
      </c>
      <c r="AF186">
        <v>15.93418530038001</v>
      </c>
      <c r="AG186">
        <v>9.8950323719524746</v>
      </c>
      <c r="AH186">
        <f>3.36385373233943*1</f>
        <v>3.3638537323394302</v>
      </c>
      <c r="AI186">
        <v>1</v>
      </c>
      <c r="AJ186">
        <v>0</v>
      </c>
    </row>
    <row r="187" spans="1:36" hidden="1" x14ac:dyDescent="0.2">
      <c r="A187" t="s">
        <v>415</v>
      </c>
      <c r="B187" t="s">
        <v>416</v>
      </c>
      <c r="C187" t="s">
        <v>416</v>
      </c>
      <c r="D187" t="s">
        <v>4</v>
      </c>
      <c r="E187">
        <v>0</v>
      </c>
      <c r="F187">
        <v>0</v>
      </c>
      <c r="G187">
        <v>1</v>
      </c>
      <c r="H187">
        <v>0</v>
      </c>
      <c r="I187" t="s">
        <v>24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614</v>
      </c>
      <c r="AE187">
        <v>26.37659104808753</v>
      </c>
      <c r="AF187">
        <v>44.478951829917612</v>
      </c>
      <c r="AG187">
        <v>23.244573256521949</v>
      </c>
      <c r="AH187">
        <f>3.54897700905954*1</f>
        <v>3.5489770090595401</v>
      </c>
      <c r="AI187">
        <v>1</v>
      </c>
      <c r="AJ187">
        <v>0</v>
      </c>
    </row>
    <row r="188" spans="1:36" hidden="1" x14ac:dyDescent="0.2">
      <c r="A188" t="s">
        <v>78</v>
      </c>
      <c r="B188" t="s">
        <v>417</v>
      </c>
      <c r="C188" t="s">
        <v>418</v>
      </c>
      <c r="D188" t="s">
        <v>4</v>
      </c>
      <c r="E188">
        <v>0</v>
      </c>
      <c r="F188">
        <v>0</v>
      </c>
      <c r="G188">
        <v>1</v>
      </c>
      <c r="H188">
        <v>0</v>
      </c>
      <c r="I188" t="s">
        <v>24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616</v>
      </c>
      <c r="AE188">
        <v>29.38461538461539</v>
      </c>
      <c r="AF188">
        <v>34.874109634408278</v>
      </c>
      <c r="AG188">
        <v>40.814885412369598</v>
      </c>
      <c r="AH188">
        <f>4.64640721761702*1</f>
        <v>4.6464072176170204</v>
      </c>
      <c r="AI188">
        <v>1</v>
      </c>
      <c r="AJ188">
        <v>0</v>
      </c>
    </row>
    <row r="189" spans="1:36" hidden="1" x14ac:dyDescent="0.2">
      <c r="A189" t="s">
        <v>419</v>
      </c>
      <c r="B189" t="s">
        <v>420</v>
      </c>
      <c r="C189" t="s">
        <v>420</v>
      </c>
      <c r="D189" t="s">
        <v>4</v>
      </c>
      <c r="E189">
        <v>0</v>
      </c>
      <c r="F189">
        <v>0</v>
      </c>
      <c r="G189">
        <v>1</v>
      </c>
      <c r="H189">
        <v>0</v>
      </c>
      <c r="I189" t="s">
        <v>24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619</v>
      </c>
      <c r="AE189">
        <v>22.444444444444439</v>
      </c>
      <c r="AF189">
        <v>16.584343619232278</v>
      </c>
      <c r="AG189">
        <v>27.72312925170068</v>
      </c>
      <c r="AH189">
        <f>4.35324606198727*1</f>
        <v>4.3532460619872699</v>
      </c>
      <c r="AI189">
        <v>1</v>
      </c>
      <c r="AJ189">
        <v>0</v>
      </c>
    </row>
    <row r="190" spans="1:36" hidden="1" x14ac:dyDescent="0.2">
      <c r="A190" t="s">
        <v>421</v>
      </c>
      <c r="B190" t="s">
        <v>422</v>
      </c>
      <c r="C190" t="s">
        <v>422</v>
      </c>
      <c r="D190" t="s">
        <v>3</v>
      </c>
      <c r="E190">
        <v>0</v>
      </c>
      <c r="F190">
        <v>1</v>
      </c>
      <c r="G190">
        <v>0</v>
      </c>
      <c r="H190">
        <v>0</v>
      </c>
      <c r="I190" t="s">
        <v>25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629</v>
      </c>
      <c r="AE190">
        <v>18.360655737704921</v>
      </c>
      <c r="AF190">
        <v>16.184403588744871</v>
      </c>
      <c r="AG190">
        <v>61.08</v>
      </c>
      <c r="AH190">
        <f>6.87139033462071*1</f>
        <v>6.8713903346207097</v>
      </c>
      <c r="AI190">
        <v>1</v>
      </c>
      <c r="AJ190">
        <v>0</v>
      </c>
    </row>
    <row r="191" spans="1:36" hidden="1" x14ac:dyDescent="0.2">
      <c r="A191" t="s">
        <v>423</v>
      </c>
      <c r="B191" t="s">
        <v>424</v>
      </c>
      <c r="C191" t="s">
        <v>424</v>
      </c>
      <c r="D191" t="s">
        <v>4</v>
      </c>
      <c r="E191">
        <v>0</v>
      </c>
      <c r="F191">
        <v>0</v>
      </c>
      <c r="G191">
        <v>1</v>
      </c>
      <c r="H191">
        <v>0</v>
      </c>
      <c r="I191" t="s">
        <v>25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631</v>
      </c>
      <c r="AE191">
        <v>16.666666666666661</v>
      </c>
      <c r="AF191">
        <v>12.149452782162539</v>
      </c>
      <c r="AG191">
        <v>17.312338721486221</v>
      </c>
      <c r="AH191">
        <f>2.8717411583172*1</f>
        <v>2.8717411583171999</v>
      </c>
      <c r="AI191">
        <v>1</v>
      </c>
      <c r="AJ191">
        <v>0</v>
      </c>
    </row>
    <row r="192" spans="1:36" hidden="1" x14ac:dyDescent="0.2">
      <c r="A192" t="s">
        <v>425</v>
      </c>
      <c r="B192" t="s">
        <v>426</v>
      </c>
      <c r="C192" t="s">
        <v>427</v>
      </c>
      <c r="D192" t="s">
        <v>5</v>
      </c>
      <c r="E192">
        <v>0</v>
      </c>
      <c r="F192">
        <v>0</v>
      </c>
      <c r="G192">
        <v>0</v>
      </c>
      <c r="H192">
        <v>1</v>
      </c>
      <c r="I192" t="s">
        <v>25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637</v>
      </c>
      <c r="AE192">
        <v>38.176909162206648</v>
      </c>
      <c r="AF192">
        <v>25.07144468792189</v>
      </c>
      <c r="AG192">
        <v>68.376232174688056</v>
      </c>
      <c r="AH192">
        <f>7.16942008126271*1</f>
        <v>7.16942008126271</v>
      </c>
      <c r="AI192">
        <v>1</v>
      </c>
      <c r="AJ192">
        <v>0</v>
      </c>
    </row>
    <row r="193" spans="1:36" hidden="1" x14ac:dyDescent="0.2">
      <c r="A193" t="s">
        <v>428</v>
      </c>
      <c r="B193" t="s">
        <v>429</v>
      </c>
      <c r="C193" t="s">
        <v>430</v>
      </c>
      <c r="D193" t="s">
        <v>4</v>
      </c>
      <c r="E193">
        <v>0</v>
      </c>
      <c r="F193">
        <v>0</v>
      </c>
      <c r="G193">
        <v>1</v>
      </c>
      <c r="H193">
        <v>0</v>
      </c>
      <c r="I193" t="s">
        <v>25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649</v>
      </c>
      <c r="AE193">
        <v>14.90384615384615</v>
      </c>
      <c r="AF193">
        <v>21.758115493530369</v>
      </c>
      <c r="AG193">
        <v>8.44</v>
      </c>
      <c r="AH193">
        <f>1.5466125229256*1</f>
        <v>1.5466125229256</v>
      </c>
      <c r="AI193">
        <v>1</v>
      </c>
      <c r="AJ193">
        <v>0</v>
      </c>
    </row>
    <row r="194" spans="1:36" hidden="1" x14ac:dyDescent="0.2">
      <c r="A194" t="s">
        <v>431</v>
      </c>
      <c r="B194" t="s">
        <v>432</v>
      </c>
      <c r="C194" t="s">
        <v>433</v>
      </c>
      <c r="D194" t="s">
        <v>2</v>
      </c>
      <c r="E194">
        <v>1</v>
      </c>
      <c r="F194">
        <v>0</v>
      </c>
      <c r="G194">
        <v>0</v>
      </c>
      <c r="H194">
        <v>0</v>
      </c>
      <c r="I194" t="s">
        <v>25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650</v>
      </c>
      <c r="AE194">
        <v>16.032395442969101</v>
      </c>
      <c r="AF194">
        <v>18.35704985853096</v>
      </c>
      <c r="AG194">
        <v>9.3307370945735553</v>
      </c>
      <c r="AH194">
        <f>2.29365633690394*1</f>
        <v>2.2936563369039402</v>
      </c>
      <c r="AI194">
        <v>1</v>
      </c>
      <c r="AJ194">
        <v>0</v>
      </c>
    </row>
    <row r="195" spans="1:36" hidden="1" x14ac:dyDescent="0.2">
      <c r="A195" t="s">
        <v>434</v>
      </c>
      <c r="B195" t="s">
        <v>435</v>
      </c>
      <c r="C195" t="s">
        <v>436</v>
      </c>
      <c r="D195" t="s">
        <v>4</v>
      </c>
      <c r="E195">
        <v>0</v>
      </c>
      <c r="F195">
        <v>0</v>
      </c>
      <c r="G195">
        <v>1</v>
      </c>
      <c r="H195">
        <v>0</v>
      </c>
      <c r="I195" t="s">
        <v>25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653</v>
      </c>
      <c r="AE195">
        <v>22.993070026858451</v>
      </c>
      <c r="AF195">
        <v>14.26624742679447</v>
      </c>
      <c r="AG195">
        <v>23.317046935953329</v>
      </c>
      <c r="AH195">
        <f>2.65431249749448*1</f>
        <v>2.6543124974944798</v>
      </c>
      <c r="AI195">
        <v>1</v>
      </c>
      <c r="AJ195">
        <v>0</v>
      </c>
    </row>
    <row r="196" spans="1:36" hidden="1" x14ac:dyDescent="0.2">
      <c r="A196" t="s">
        <v>437</v>
      </c>
      <c r="B196" t="s">
        <v>438</v>
      </c>
      <c r="C196" t="s">
        <v>439</v>
      </c>
      <c r="D196" t="s">
        <v>3</v>
      </c>
      <c r="E196">
        <v>0</v>
      </c>
      <c r="F196">
        <v>1</v>
      </c>
      <c r="G196">
        <v>0</v>
      </c>
      <c r="H196">
        <v>0</v>
      </c>
      <c r="I196" t="s">
        <v>25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655</v>
      </c>
      <c r="AE196">
        <v>16.53317722830781</v>
      </c>
      <c r="AF196">
        <v>18.39429320954795</v>
      </c>
      <c r="AG196">
        <v>22.76079396736311</v>
      </c>
      <c r="AH196">
        <f>1.76063592804615*1</f>
        <v>1.7606359280461501</v>
      </c>
      <c r="AI196">
        <v>1</v>
      </c>
      <c r="AJ19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2024-10-24T22:40:29Z</dcterms:created>
  <dcterms:modified xsi:type="dcterms:W3CDTF">2024-10-24T22:52:37Z</dcterms:modified>
</cp:coreProperties>
</file>