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D178FCC0-2E51-9040-A3CF-DA9245903315}" xr6:coauthVersionLast="47" xr6:coauthVersionMax="47" xr10:uidLastSave="{00000000-0000-0000-0000-000000000000}"/>
  <bookViews>
    <workbookView xWindow="40740" yWindow="5180" windowWidth="18980" windowHeight="2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5" i="1" l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79" i="1"/>
  <c r="AH79" i="1"/>
  <c r="AI151" i="1"/>
  <c r="AH151" i="1"/>
  <c r="AI150" i="1"/>
  <c r="AH150" i="1"/>
  <c r="AI2" i="1"/>
  <c r="AH2" i="1"/>
  <c r="AI148" i="1"/>
  <c r="AH148" i="1"/>
  <c r="AI147" i="1"/>
  <c r="AH147" i="1"/>
  <c r="AI92" i="1"/>
  <c r="AH92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67" i="1"/>
  <c r="AH67" i="1"/>
  <c r="AI26" i="1"/>
  <c r="AH26" i="1"/>
  <c r="AI133" i="1"/>
  <c r="AH133" i="1"/>
  <c r="AI132" i="1"/>
  <c r="AH132" i="1"/>
  <c r="AI131" i="1"/>
  <c r="AH131" i="1"/>
  <c r="AI130" i="1"/>
  <c r="AH130" i="1"/>
  <c r="AI129" i="1"/>
  <c r="AH129" i="1"/>
  <c r="AI146" i="1"/>
  <c r="AH146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8" i="1"/>
  <c r="AH8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135" i="1"/>
  <c r="AH135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149" i="1"/>
  <c r="AH149" i="1"/>
  <c r="AI134" i="1"/>
  <c r="AH134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78" i="1"/>
  <c r="AH78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128" i="1"/>
  <c r="AH128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109" i="1"/>
  <c r="AH109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152" i="1"/>
  <c r="AH152" i="1"/>
  <c r="AO2" i="1" s="1"/>
  <c r="AO17" i="1" l="1"/>
</calcChain>
</file>

<file path=xl/sharedStrings.xml><?xml version="1.0" encoding="utf-8"?>
<sst xmlns="http://schemas.openxmlformats.org/spreadsheetml/2006/main" count="990" uniqueCount="432">
  <si>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</si>
  <si>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</si>
  <si>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</si>
  <si>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</si>
  <si>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</si>
  <si>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</si>
  <si>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</si>
  <si>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</si>
  <si>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</si>
  <si>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</si>
  <si>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</si>
  <si>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</si>
  <si>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</si>
  <si>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</si>
  <si>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</si>
  <si>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</si>
  <si>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</si>
  <si>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</si>
  <si>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</si>
  <si>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</si>
  <si>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</si>
  <si>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</si>
  <si>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</si>
  <si>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</si>
  <si>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</si>
  <si>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</si>
  <si>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</si>
  <si>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</si>
  <si>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</si>
  <si>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</si>
  <si>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</si>
  <si>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</si>
  <si>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</si>
  <si>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</si>
  <si>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</si>
  <si>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</si>
  <si>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</si>
  <si>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</si>
  <si>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</si>
  <si>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</si>
  <si>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</si>
  <si>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</si>
  <si>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</si>
  <si>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</si>
  <si>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</si>
  <si>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</si>
  <si>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</si>
  <si>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</si>
  <si>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</si>
  <si>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</si>
  <si>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</si>
  <si>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</si>
  <si>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</si>
  <si>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</si>
  <si>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</si>
  <si>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</si>
  <si>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</si>
  <si>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</si>
  <si>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</si>
  <si>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</si>
  <si>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</si>
  <si>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</si>
  <si>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</si>
  <si>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</si>
  <si>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</si>
  <si>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</si>
  <si>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</si>
  <si>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</si>
  <si>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</si>
  <si>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</si>
  <si>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</si>
  <si>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</si>
  <si>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</si>
  <si>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</si>
  <si>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</si>
  <si>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</si>
  <si>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</si>
  <si>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</si>
  <si>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</si>
  <si>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</si>
  <si>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</si>
  <si>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</si>
  <si>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</si>
  <si>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</si>
  <si>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</si>
  <si>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</si>
  <si>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</si>
  <si>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</si>
  <si>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</si>
  <si>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</si>
  <si>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</si>
  <si>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</si>
  <si>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</si>
  <si>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</si>
  <si>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</si>
  <si>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</si>
  <si>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</si>
  <si>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</si>
  <si>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</si>
  <si>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</si>
  <si>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</si>
  <si>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</si>
  <si>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</si>
  <si>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</si>
  <si>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</si>
  <si>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</si>
  <si>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</si>
  <si>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</si>
  <si>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</si>
  <si>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</si>
  <si>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</si>
  <si>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</si>
  <si>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</si>
  <si>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</si>
  <si>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</si>
  <si>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</si>
  <si>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</si>
  <si>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</si>
  <si>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</si>
  <si>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</si>
  <si>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</si>
  <si>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</si>
  <si>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</si>
  <si>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</si>
  <si>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</si>
  <si>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</si>
  <si>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Simon</t>
  </si>
  <si>
    <t>Adingra</t>
  </si>
  <si>
    <t>Carlos</t>
  </si>
  <si>
    <t>Baleba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</si>
  <si>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</si>
  <si>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</si>
  <si>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</si>
  <si>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</si>
  <si>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</si>
  <si>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</si>
  <si>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</si>
  <si>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</si>
  <si>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</si>
  <si>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</si>
  <si>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</si>
  <si>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</si>
  <si>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</si>
  <si>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</si>
  <si>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</si>
  <si>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</si>
  <si>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</si>
  <si>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</si>
  <si>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</si>
  <si>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</si>
  <si>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</si>
  <si>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</si>
  <si>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</si>
  <si>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</si>
  <si>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</si>
  <si>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</si>
  <si>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</si>
  <si>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</si>
  <si>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</si>
  <si>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</si>
  <si>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</si>
  <si>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</si>
  <si>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</si>
  <si>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</si>
  <si>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</si>
  <si>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</si>
  <si>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</si>
  <si>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</si>
  <si>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</si>
  <si>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</si>
  <si>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</si>
  <si>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</si>
  <si>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</si>
  <si>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</si>
  <si>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</si>
  <si>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</si>
  <si>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</si>
  <si>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</si>
  <si>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</si>
  <si>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</si>
  <si>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</si>
  <si>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</si>
  <si>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</si>
  <si>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</si>
  <si>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</si>
  <si>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</si>
  <si>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</si>
  <si>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</si>
  <si>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</si>
  <si>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</si>
  <si>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</si>
  <si>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</si>
  <si>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</si>
  <si>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</si>
  <si>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</si>
  <si>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</si>
  <si>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Norberto Bercique</t>
  </si>
  <si>
    <t>Gomes Betuncal</t>
  </si>
  <si>
    <t>Beto</t>
  </si>
  <si>
    <t>Jarrad</t>
  </si>
  <si>
    <t>Branthwaite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</si>
  <si>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</si>
  <si>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</si>
  <si>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</si>
  <si>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</si>
  <si>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</si>
  <si>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</si>
  <si>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</si>
  <si>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</si>
  <si>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</si>
  <si>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</si>
  <si>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</si>
  <si>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</si>
  <si>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</si>
  <si>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</si>
  <si>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</si>
  <si>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</si>
  <si>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</si>
  <si>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</si>
  <si>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</si>
  <si>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</si>
  <si>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</si>
  <si>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</si>
  <si>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</si>
  <si>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</si>
  <si>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</si>
  <si>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</si>
  <si>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</si>
  <si>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</si>
  <si>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</si>
  <si>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</si>
  <si>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</si>
  <si>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</si>
  <si>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</si>
  <si>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</si>
  <si>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</si>
  <si>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</si>
  <si>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</si>
  <si>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</si>
  <si>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</si>
  <si>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</si>
  <si>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</si>
  <si>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</si>
  <si>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</si>
  <si>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</si>
  <si>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Ayew</t>
  </si>
  <si>
    <t>J.Ayew</t>
  </si>
  <si>
    <t>Boubakary</t>
  </si>
  <si>
    <t>Soumaré</t>
  </si>
  <si>
    <t>B.Soumaré</t>
  </si>
  <si>
    <t>Wout</t>
  </si>
  <si>
    <t>Faes</t>
  </si>
  <si>
    <t>Wilfred</t>
  </si>
  <si>
    <t>Ndidi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</si>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</sst>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5" totalsRowShown="0">
  <autoFilter ref="A1:AL185" xr:uid="{00000000-0009-0000-0100-000001000000}">
    <filterColumn colId="37">
      <filters>
        <filter val="1"/>
      </filters>
    </filterColumn>
  </autoFilter>
  <sortState xmlns:xlrd2="http://schemas.microsoft.com/office/spreadsheetml/2017/richdata2" ref="A2:AL152">
    <sortCondition descending="1" ref="AI1:AI185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5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x14ac:dyDescent="0.2">
      <c r="A2" t="s">
        <v>352</v>
      </c>
      <c r="B2" t="s">
        <v>353</v>
      </c>
      <c r="C2" t="s">
        <v>352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27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4.7</v>
      </c>
      <c r="AE2">
        <v>603</v>
      </c>
      <c r="AF2">
        <v>30.99573085801077</v>
      </c>
      <c r="AG2">
        <v>18.65758021269664</v>
      </c>
      <c r="AH2">
        <f>61.1650138527688*1</f>
        <v>61.165013852768801</v>
      </c>
      <c r="AI2">
        <f>7.67736882978518*1</f>
        <v>7.6773688297851796</v>
      </c>
      <c r="AJ2">
        <v>1</v>
      </c>
      <c r="AK2">
        <v>1</v>
      </c>
      <c r="AL2">
        <v>1</v>
      </c>
      <c r="AN2" t="s">
        <v>0</v>
      </c>
      <c r="AO2">
        <f>SUMPRODUCT(Table1[Selected], Table1[PP])</f>
        <v>515.63098337873726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7.7</v>
      </c>
      <c r="AE3">
        <v>3</v>
      </c>
      <c r="AF3">
        <v>41.189465848450723</v>
      </c>
      <c r="AG3">
        <v>26.14047188824377</v>
      </c>
      <c r="AH3">
        <f>44.0344561582371*1</f>
        <v>44.034456158237099</v>
      </c>
      <c r="AI3">
        <f>5.66912351607807*1</f>
        <v>5.66912351607807</v>
      </c>
      <c r="AJ3">
        <v>1</v>
      </c>
      <c r="AK3">
        <v>0</v>
      </c>
      <c r="AL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6.5</v>
      </c>
      <c r="AE4">
        <v>8</v>
      </c>
      <c r="AF4">
        <v>34.408602150537632</v>
      </c>
      <c r="AG4">
        <v>40.751629950321309</v>
      </c>
      <c r="AH4">
        <f>17.9656114598866*1</f>
        <v>17.965611459886599</v>
      </c>
      <c r="AI4">
        <f>2.24672736003991*1</f>
        <v>2.2467273600399098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98.700000000000017</v>
      </c>
      <c r="AP4">
        <v>101.5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10</v>
      </c>
      <c r="AF5">
        <v>36.437956204379567</v>
      </c>
      <c r="AG5">
        <v>43.678911300641282</v>
      </c>
      <c r="AH5">
        <f>20.0588667708924*1</f>
        <v>20.058866770892401</v>
      </c>
      <c r="AI5">
        <f>2.5568523743865*1</f>
        <v>2.5568523743865001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33.078361034879627</v>
      </c>
      <c r="AG6">
        <v>34.448893407153882</v>
      </c>
      <c r="AH6">
        <f>22.1764188947044*1</f>
        <v>22.176418894704401</v>
      </c>
      <c r="AI6">
        <f>2.94167071496734*1</f>
        <v>2.9416707149673398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28.889308787831009</v>
      </c>
      <c r="AG7">
        <v>21.989067298949529</v>
      </c>
      <c r="AH7">
        <f>15.9211846895362*1</f>
        <v>15.921184689536201</v>
      </c>
      <c r="AI7">
        <f>1.98492117763005*1</f>
        <v>1.9849211776300499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x14ac:dyDescent="0.2">
      <c r="A8" t="s">
        <v>272</v>
      </c>
      <c r="B8" t="s">
        <v>273</v>
      </c>
      <c r="C8" t="s">
        <v>274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23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13.8</v>
      </c>
      <c r="AE8">
        <v>453</v>
      </c>
      <c r="AF8">
        <v>57.870129870129873</v>
      </c>
      <c r="AG8">
        <v>59.571122458321177</v>
      </c>
      <c r="AH8">
        <f>56.0519317882386*1</f>
        <v>56.051931788238598</v>
      </c>
      <c r="AI8">
        <f>7.04035737621004*1</f>
        <v>7.0403573762100402</v>
      </c>
      <c r="AJ8">
        <v>1</v>
      </c>
      <c r="AK8">
        <v>1</v>
      </c>
      <c r="AL8">
        <v>1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4.9000000000000004</v>
      </c>
      <c r="AE9">
        <v>15</v>
      </c>
      <c r="AF9">
        <v>19.69747899159664</v>
      </c>
      <c r="AG9">
        <v>17.223172214672939</v>
      </c>
      <c r="AH9">
        <f>17.8692175079704*1</f>
        <v>17.869217507970401</v>
      </c>
      <c r="AI9">
        <f>2.26161178629526*1</f>
        <v>2.2616117862952598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6.8</v>
      </c>
      <c r="AE10">
        <v>18</v>
      </c>
      <c r="AF10">
        <v>30.646153846153819</v>
      </c>
      <c r="AG10">
        <v>32.633130684050187</v>
      </c>
      <c r="AH10">
        <f>18.9248692884247*1</f>
        <v>18.924869288424699</v>
      </c>
      <c r="AI10">
        <f>2.25799291697926*1</f>
        <v>2.2579929169792599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6.2</v>
      </c>
      <c r="AE11">
        <v>35</v>
      </c>
      <c r="AF11">
        <v>24.44444444444445</v>
      </c>
      <c r="AG11">
        <v>21.935228885039059</v>
      </c>
      <c r="AH11">
        <f>12.6222595089846*1</f>
        <v>12.6222595089846</v>
      </c>
      <c r="AI11">
        <f>1.56861395558135*1</f>
        <v>1.5686139555813501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43</v>
      </c>
      <c r="AF12">
        <v>21.093073359793848</v>
      </c>
      <c r="AG12">
        <v>26.737134245503231</v>
      </c>
      <c r="AH12">
        <f>12.5270890133807*1</f>
        <v>12.527089013380699</v>
      </c>
      <c r="AI12">
        <f>1.47597199206617*1</f>
        <v>1.47597199206617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70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4.4000000000000004</v>
      </c>
      <c r="AE13">
        <v>51</v>
      </c>
      <c r="AF13">
        <v>22.076502732240449</v>
      </c>
      <c r="AG13">
        <v>22.40240720230652</v>
      </c>
      <c r="AH13">
        <f>12.4905991411198*1</f>
        <v>12.4905991411198</v>
      </c>
      <c r="AI13">
        <f>1.5676446847704*1</f>
        <v>1.5676446847704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52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0</v>
      </c>
      <c r="AL14">
        <v>0</v>
      </c>
    </row>
    <row r="15" spans="1:43" hidden="1" x14ac:dyDescent="0.2">
      <c r="A15" t="s">
        <v>73</v>
      </c>
      <c r="B15" t="s">
        <v>74</v>
      </c>
      <c r="C15" t="s">
        <v>75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54</v>
      </c>
      <c r="AF15">
        <v>25.979381443298969</v>
      </c>
      <c r="AG15">
        <v>31.059492038691928</v>
      </c>
      <c r="AH15">
        <f>13.7617476149198*1</f>
        <v>13.7617476149198</v>
      </c>
      <c r="AI15">
        <f>1.7763206450925*1</f>
        <v>1.7763206450925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55</v>
      </c>
      <c r="AF16">
        <v>23.3155080213904</v>
      </c>
      <c r="AG16">
        <v>24.350919147787401</v>
      </c>
      <c r="AH16">
        <f>11.684379766148*1</f>
        <v>11.684379766148</v>
      </c>
      <c r="AI16">
        <f>1.46036042142323*1</f>
        <v>1.46036042142323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5.4</v>
      </c>
      <c r="AE17">
        <v>60</v>
      </c>
      <c r="AF17">
        <v>22.295081967213111</v>
      </c>
      <c r="AG17">
        <v>25.381597901008199</v>
      </c>
      <c r="AH17">
        <f>13.8208058894888*1</f>
        <v>13.820805889488801</v>
      </c>
      <c r="AI17">
        <f>1.68128290557136*1</f>
        <v>1.6812829055713601</v>
      </c>
      <c r="AJ17">
        <v>1</v>
      </c>
      <c r="AK17">
        <v>0</v>
      </c>
      <c r="AL17">
        <v>0</v>
      </c>
      <c r="AN17" t="s">
        <v>11</v>
      </c>
      <c r="AO17">
        <f>AO2-AO15*8</f>
        <v>515.63098337873726</v>
      </c>
    </row>
    <row r="18" spans="1:42" hidden="1" x14ac:dyDescent="0.2">
      <c r="A18" t="s">
        <v>80</v>
      </c>
      <c r="B18" t="s">
        <v>81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61</v>
      </c>
      <c r="AF18">
        <v>0</v>
      </c>
      <c r="AG18">
        <v>0</v>
      </c>
      <c r="AH18">
        <f>0*1</f>
        <v>0</v>
      </c>
      <c r="AI18">
        <f>0*1</f>
        <v>0</v>
      </c>
      <c r="AJ18">
        <v>1</v>
      </c>
      <c r="AK18">
        <v>0</v>
      </c>
      <c r="AL18">
        <v>0</v>
      </c>
    </row>
    <row r="19" spans="1:42" hidden="1" x14ac:dyDescent="0.2">
      <c r="A19" t="s">
        <v>82</v>
      </c>
      <c r="B19" t="s">
        <v>83</v>
      </c>
      <c r="C19" t="s">
        <v>83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5.5</v>
      </c>
      <c r="AE19">
        <v>64</v>
      </c>
      <c r="AF19">
        <v>23.228998584130689</v>
      </c>
      <c r="AG19">
        <v>25.943012654403891</v>
      </c>
      <c r="AH19">
        <f>14.9840977472861*1</f>
        <v>14.9840977472861</v>
      </c>
      <c r="AI19">
        <f>1.710932619312*1</f>
        <v>1.710932619312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2</v>
      </c>
      <c r="AP19">
        <v>3</v>
      </c>
    </row>
    <row r="20" spans="1:42" hidden="1" x14ac:dyDescent="0.2">
      <c r="A20" t="s">
        <v>84</v>
      </c>
      <c r="B20" t="s">
        <v>85</v>
      </c>
      <c r="C20" t="s">
        <v>85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8.9</v>
      </c>
      <c r="AE20">
        <v>65</v>
      </c>
      <c r="AF20">
        <v>38.248520710059161</v>
      </c>
      <c r="AG20">
        <v>41.994993535186182</v>
      </c>
      <c r="AH20">
        <f>26.2207322067137*1</f>
        <v>26.220732206713699</v>
      </c>
      <c r="AI20">
        <f>3.28151028031765*1</f>
        <v>3.2815102803176499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53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82</v>
      </c>
      <c r="AF21">
        <v>12.73775303609345</v>
      </c>
      <c r="AG21">
        <v>24.628971091294989</v>
      </c>
      <c r="AH21">
        <f>5.42211308185709*1</f>
        <v>5.4221130818570904</v>
      </c>
      <c r="AI21">
        <f>0.897155511395642*1</f>
        <v>0.89715551139564198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4.9000000000000004</v>
      </c>
      <c r="AE22">
        <v>83</v>
      </c>
      <c r="AF22">
        <v>18.273684210526319</v>
      </c>
      <c r="AG22">
        <v>14.506957964857261</v>
      </c>
      <c r="AH22">
        <f>15.0119658719313*1</f>
        <v>15.0119658719313</v>
      </c>
      <c r="AI22">
        <f>1.84712512873838*1</f>
        <v>1.8471251287383801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84</v>
      </c>
      <c r="AF23">
        <v>19.538409636306039</v>
      </c>
      <c r="AG23">
        <v>14.534561107549891</v>
      </c>
      <c r="AH23">
        <f>19.2659078642586*1</f>
        <v>19.265907864258601</v>
      </c>
      <c r="AI23">
        <f>2.2580032246897*1</f>
        <v>2.2580032246897002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5.3</v>
      </c>
      <c r="AE24">
        <v>90</v>
      </c>
      <c r="AF24">
        <v>0</v>
      </c>
      <c r="AG24">
        <v>0</v>
      </c>
      <c r="AH24">
        <f>0*1</f>
        <v>0</v>
      </c>
      <c r="AI24">
        <f>0*1</f>
        <v>0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6.2</v>
      </c>
      <c r="AE25">
        <v>91</v>
      </c>
      <c r="AF25">
        <v>0</v>
      </c>
      <c r="AG25">
        <v>0</v>
      </c>
      <c r="AH25">
        <f>0*0.9375</f>
        <v>0</v>
      </c>
      <c r="AI25">
        <f>0*0.9375</f>
        <v>0</v>
      </c>
      <c r="AJ25">
        <v>0.9375</v>
      </c>
      <c r="AK25">
        <v>1</v>
      </c>
      <c r="AL25">
        <v>0</v>
      </c>
      <c r="AN25" t="s">
        <v>18</v>
      </c>
      <c r="AO25">
        <f>SUMPRODUCT(Table1[Selected],Table1[CRY])</f>
        <v>1</v>
      </c>
      <c r="AP25">
        <v>3</v>
      </c>
    </row>
    <row r="26" spans="1:42" x14ac:dyDescent="0.2">
      <c r="A26" t="s">
        <v>322</v>
      </c>
      <c r="B26" t="s">
        <v>323</v>
      </c>
      <c r="C26" t="s">
        <v>323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26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9.5</v>
      </c>
      <c r="AE26">
        <v>563</v>
      </c>
      <c r="AF26">
        <v>61.746609676630712</v>
      </c>
      <c r="AG26">
        <v>44.50949697113662</v>
      </c>
      <c r="AH26">
        <f>59.81563169768*0.96875</f>
        <v>57.9463932071275</v>
      </c>
      <c r="AI26">
        <f>6.35041324424486*0.96875</f>
        <v>6.1519628303622085</v>
      </c>
      <c r="AJ26">
        <v>0.96875</v>
      </c>
      <c r="AK26">
        <v>1</v>
      </c>
      <c r="AL26">
        <v>1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5.7</v>
      </c>
      <c r="AE27">
        <v>97</v>
      </c>
      <c r="AF27">
        <v>26.74285714285714</v>
      </c>
      <c r="AG27">
        <v>21.09838643441239</v>
      </c>
      <c r="AH27">
        <f>15.7914455410439*1</f>
        <v>15.791445541043901</v>
      </c>
      <c r="AI27">
        <f>1.89957356162589*1</f>
        <v>1.89957356162589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1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5.4</v>
      </c>
      <c r="AE28">
        <v>101</v>
      </c>
      <c r="AF28">
        <v>26.95890410958906</v>
      </c>
      <c r="AG28">
        <v>30.609426311567169</v>
      </c>
      <c r="AH28">
        <f>10.3186577132779*1</f>
        <v>10.318657713277901</v>
      </c>
      <c r="AI28">
        <f>1.2614291245519*1</f>
        <v>1.2614291245519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103</v>
      </c>
      <c r="AF29">
        <v>15.93097223605206</v>
      </c>
      <c r="AG29">
        <v>16.84706347721411</v>
      </c>
      <c r="AH29">
        <f>11.7316991584845*1</f>
        <v>11.731699158484499</v>
      </c>
      <c r="AI29">
        <f>0.982179475417919*1</f>
        <v>0.98217947541791895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4.5999999999999996</v>
      </c>
      <c r="AE30">
        <v>104</v>
      </c>
      <c r="AF30">
        <v>28.850393700787389</v>
      </c>
      <c r="AG30">
        <v>28.458031226377958</v>
      </c>
      <c r="AH30">
        <f>17.9375183378217*1</f>
        <v>17.9375183378217</v>
      </c>
      <c r="AI30">
        <f>2.12978322064735*1</f>
        <v>2.1297832206473499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122</v>
      </c>
      <c r="AF31">
        <v>20.952380952380949</v>
      </c>
      <c r="AG31">
        <v>18.953470755029851</v>
      </c>
      <c r="AH31">
        <f>18.6797367117163*1</f>
        <v>18.679736711716298</v>
      </c>
      <c r="AI31">
        <f>2.33623796067447*1</f>
        <v>2.3362379606744699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5.0999999999999996</v>
      </c>
      <c r="AE32">
        <v>123</v>
      </c>
      <c r="AF32">
        <v>26.823862456490222</v>
      </c>
      <c r="AG32">
        <v>16.521499899488489</v>
      </c>
      <c r="AH32">
        <f>37.1625561896742*1</f>
        <v>37.162556189674198</v>
      </c>
      <c r="AI32">
        <f>5.2546891134732*1</f>
        <v>5.2546891134731997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3</v>
      </c>
      <c r="E33">
        <v>1</v>
      </c>
      <c r="F33">
        <v>0</v>
      </c>
      <c r="G33">
        <v>0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125</v>
      </c>
      <c r="AF33">
        <v>26.461538461538481</v>
      </c>
      <c r="AG33">
        <v>24.595258642270799</v>
      </c>
      <c r="AH33">
        <f>8.93545267133939*1</f>
        <v>8.9354526713393891</v>
      </c>
      <c r="AI33">
        <f>1.16668635006872*1</f>
        <v>1.1666863500687199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4.8</v>
      </c>
      <c r="AE34">
        <v>128</v>
      </c>
      <c r="AF34">
        <v>20.465116279069779</v>
      </c>
      <c r="AG34">
        <v>18.937478153808769</v>
      </c>
      <c r="AH34">
        <f>11.4963589651402*1</f>
        <v>11.4963589651402</v>
      </c>
      <c r="AI34">
        <f>1.4597852359774*1</f>
        <v>1.4597852359774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132</v>
      </c>
      <c r="AF35">
        <v>18.782608695652161</v>
      </c>
      <c r="AG35">
        <v>15.019151807441879</v>
      </c>
      <c r="AH35">
        <f>16.6246239415289*1</f>
        <v>16.624623941528899</v>
      </c>
      <c r="AI35">
        <f>2.08815701156317*1</f>
        <v>2.0881570115631698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8.1</v>
      </c>
      <c r="AE36">
        <v>133</v>
      </c>
      <c r="AF36">
        <v>45.991840730449383</v>
      </c>
      <c r="AG36">
        <v>29.541611133877758</v>
      </c>
      <c r="AH36">
        <f>45.4934677789138*1</f>
        <v>45.493467778913796</v>
      </c>
      <c r="AI36">
        <f>5.65371221536842*1</f>
        <v>5.6537122153684196</v>
      </c>
      <c r="AJ36">
        <v>1</v>
      </c>
      <c r="AK36">
        <v>1</v>
      </c>
      <c r="AL36">
        <v>1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135</v>
      </c>
      <c r="AF37">
        <v>22.899082568807319</v>
      </c>
      <c r="AG37">
        <v>21.129198435095422</v>
      </c>
      <c r="AH37">
        <f>12.1215449734637*1</f>
        <v>12.121544973463701</v>
      </c>
      <c r="AI37">
        <f>1.48565459611817*1</f>
        <v>1.48565459611817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138</v>
      </c>
      <c r="AF38">
        <v>23.04587155963301</v>
      </c>
      <c r="AG38">
        <v>26.664562791053982</v>
      </c>
      <c r="AH38">
        <f>12.266005896339*1</f>
        <v>12.266005896338999</v>
      </c>
      <c r="AI38">
        <f>1.51940532896786*1</f>
        <v>1.51940532896786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5.0999999999999996</v>
      </c>
      <c r="AE39">
        <v>140</v>
      </c>
      <c r="AF39">
        <v>0</v>
      </c>
      <c r="AG39">
        <v>0</v>
      </c>
      <c r="AH39">
        <f>0*1</f>
        <v>0</v>
      </c>
      <c r="AI39">
        <f>0*1</f>
        <v>0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15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6.6</v>
      </c>
      <c r="AE40">
        <v>144</v>
      </c>
      <c r="AF40">
        <v>37.710632939647432</v>
      </c>
      <c r="AG40">
        <v>28.456090498571498</v>
      </c>
      <c r="AH40">
        <f>34.6209277995918*1</f>
        <v>34.620927799591797</v>
      </c>
      <c r="AI40">
        <f>4.67249196785153*1</f>
        <v>4.6724919678515304</v>
      </c>
      <c r="AJ40">
        <v>1</v>
      </c>
      <c r="AK40">
        <v>0</v>
      </c>
      <c r="AL40">
        <v>0</v>
      </c>
    </row>
    <row r="41" spans="1:42" hidden="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5.0999999999999996</v>
      </c>
      <c r="AE41">
        <v>160</v>
      </c>
      <c r="AF41">
        <v>0</v>
      </c>
      <c r="AG41">
        <v>0</v>
      </c>
      <c r="AH41">
        <f>0*1</f>
        <v>0</v>
      </c>
      <c r="AI41">
        <f>0*1</f>
        <v>0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162</v>
      </c>
      <c r="AF42">
        <v>0</v>
      </c>
      <c r="AG42">
        <v>0</v>
      </c>
      <c r="AH42">
        <f>0*1</f>
        <v>0</v>
      </c>
      <c r="AI42">
        <f>0*1</f>
        <v>0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132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167</v>
      </c>
      <c r="AF43">
        <v>22.4527309195167</v>
      </c>
      <c r="AG43">
        <v>25.0752220293721</v>
      </c>
      <c r="AH43">
        <f>11.3047828184185*1</f>
        <v>11.3047828184185</v>
      </c>
      <c r="AI43">
        <f>1.21246684619148*1</f>
        <v>1.21246684619148</v>
      </c>
      <c r="AJ43">
        <v>1</v>
      </c>
      <c r="AK43">
        <v>0</v>
      </c>
      <c r="AL43">
        <v>0</v>
      </c>
    </row>
    <row r="44" spans="1:42" hidden="1" x14ac:dyDescent="0.2">
      <c r="A44" t="s">
        <v>133</v>
      </c>
      <c r="B44" t="s">
        <v>134</v>
      </c>
      <c r="C44" t="s">
        <v>133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5.6</v>
      </c>
      <c r="AE44">
        <v>173</v>
      </c>
      <c r="AF44">
        <v>33.908123969491527</v>
      </c>
      <c r="AG44">
        <v>25.75624002222996</v>
      </c>
      <c r="AH44">
        <f>34.5921117344169*1</f>
        <v>34.592111734416903</v>
      </c>
      <c r="AI44">
        <f>4.4470717072793*1</f>
        <v>4.4470717072793002</v>
      </c>
      <c r="AJ44">
        <v>1</v>
      </c>
      <c r="AK44">
        <v>0</v>
      </c>
      <c r="AL44">
        <v>0</v>
      </c>
    </row>
    <row r="45" spans="1:42" hidden="1" x14ac:dyDescent="0.2">
      <c r="A45" t="s">
        <v>135</v>
      </c>
      <c r="B45" t="s">
        <v>136</v>
      </c>
      <c r="C45" t="s">
        <v>137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188</v>
      </c>
      <c r="AF45">
        <v>22.82635356967225</v>
      </c>
      <c r="AG45">
        <v>14.290118508755089</v>
      </c>
      <c r="AH45">
        <f>16.8359508492382*1</f>
        <v>16.835950849238198</v>
      </c>
      <c r="AI45">
        <f>2.09554793397196*1</f>
        <v>2.09554793397196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139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190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42" hidden="1" x14ac:dyDescent="0.2">
      <c r="A47" t="s">
        <v>140</v>
      </c>
      <c r="B47" t="s">
        <v>141</v>
      </c>
      <c r="C47" t="s">
        <v>141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5.5</v>
      </c>
      <c r="AE47">
        <v>192</v>
      </c>
      <c r="AF47">
        <v>24.393505221772031</v>
      </c>
      <c r="AG47">
        <v>23.316519469857528</v>
      </c>
      <c r="AH47">
        <f>18.2295929389834*1</f>
        <v>18.229592938983401</v>
      </c>
      <c r="AI47">
        <f>2.10107844455738*1</f>
        <v>2.10107844455738</v>
      </c>
      <c r="AJ47">
        <v>1</v>
      </c>
      <c r="AK47">
        <v>0</v>
      </c>
      <c r="AL47">
        <v>0</v>
      </c>
    </row>
    <row r="48" spans="1:42" hidden="1" x14ac:dyDescent="0.2">
      <c r="A48" t="s">
        <v>142</v>
      </c>
      <c r="B48" t="s">
        <v>143</v>
      </c>
      <c r="C48" t="s">
        <v>142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5.0999999999999996</v>
      </c>
      <c r="AE48">
        <v>198</v>
      </c>
      <c r="AF48">
        <v>0</v>
      </c>
      <c r="AG48">
        <v>0</v>
      </c>
      <c r="AH48">
        <f>0*1</f>
        <v>0</v>
      </c>
      <c r="AI48">
        <f>0*1</f>
        <v>0</v>
      </c>
      <c r="AJ48">
        <v>1</v>
      </c>
      <c r="AK48">
        <v>0</v>
      </c>
      <c r="AL48">
        <v>0</v>
      </c>
    </row>
    <row r="49" spans="1:38" hidden="1" x14ac:dyDescent="0.2">
      <c r="A49" t="s">
        <v>144</v>
      </c>
      <c r="B49" t="s">
        <v>145</v>
      </c>
      <c r="C49" t="s">
        <v>146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4.9000000000000004</v>
      </c>
      <c r="AE49">
        <v>215</v>
      </c>
      <c r="AF49">
        <v>18.6370020374275</v>
      </c>
      <c r="AG49">
        <v>19.837315149782221</v>
      </c>
      <c r="AH49">
        <f>16.9511716016263*1</f>
        <v>16.951171601626299</v>
      </c>
      <c r="AI49">
        <f>2.03476511745602*1</f>
        <v>2.0347651174560202</v>
      </c>
      <c r="AJ49">
        <v>1</v>
      </c>
      <c r="AK49">
        <v>0</v>
      </c>
      <c r="AL49">
        <v>0</v>
      </c>
    </row>
    <row r="50" spans="1:38" hidden="1" x14ac:dyDescent="0.2">
      <c r="A50" t="s">
        <v>147</v>
      </c>
      <c r="B50" t="s">
        <v>148</v>
      </c>
      <c r="C50" t="s">
        <v>148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4.4000000000000004</v>
      </c>
      <c r="AE50">
        <v>219</v>
      </c>
      <c r="AF50">
        <v>21.85074626865671</v>
      </c>
      <c r="AG50">
        <v>21.53664641561987</v>
      </c>
      <c r="AH50">
        <f>12.796038369369*1</f>
        <v>12.796038369369001</v>
      </c>
      <c r="AI50">
        <f>1.66689241942498*1</f>
        <v>1.6668924194249799</v>
      </c>
      <c r="AJ50">
        <v>1</v>
      </c>
      <c r="AK50">
        <v>0</v>
      </c>
      <c r="AL50">
        <v>0</v>
      </c>
    </row>
    <row r="51" spans="1:38" hidden="1" x14ac:dyDescent="0.2">
      <c r="A51" t="s">
        <v>149</v>
      </c>
      <c r="B51" t="s">
        <v>150</v>
      </c>
      <c r="C51" t="s">
        <v>151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5.3</v>
      </c>
      <c r="AE51">
        <v>220</v>
      </c>
      <c r="AF51">
        <v>23.65217391304348</v>
      </c>
      <c r="AG51">
        <v>22.66580794341645</v>
      </c>
      <c r="AH51">
        <f>21.9768610074946*1</f>
        <v>21.976861007494598</v>
      </c>
      <c r="AI51">
        <f>2.71469654799222*1</f>
        <v>2.71469654799222</v>
      </c>
      <c r="AJ51">
        <v>1</v>
      </c>
      <c r="AK51">
        <v>0</v>
      </c>
      <c r="AL51">
        <v>0</v>
      </c>
    </row>
    <row r="52" spans="1:38" hidden="1" x14ac:dyDescent="0.2">
      <c r="A52" t="s">
        <v>152</v>
      </c>
      <c r="B52" t="s">
        <v>153</v>
      </c>
      <c r="C52" t="s">
        <v>152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224</v>
      </c>
      <c r="AF52">
        <v>26.89979607631782</v>
      </c>
      <c r="AG52">
        <v>19.66138960297933</v>
      </c>
      <c r="AH52">
        <f>27.7705365978286*1</f>
        <v>27.770536597828599</v>
      </c>
      <c r="AI52">
        <f>4.92403869041223*1</f>
        <v>4.92403869041223</v>
      </c>
      <c r="AJ52">
        <v>1</v>
      </c>
      <c r="AK52">
        <v>0</v>
      </c>
      <c r="AL52">
        <v>0</v>
      </c>
    </row>
    <row r="53" spans="1:38" hidden="1" x14ac:dyDescent="0.2">
      <c r="A53" t="s">
        <v>154</v>
      </c>
      <c r="B53" t="s">
        <v>155</v>
      </c>
      <c r="C53" t="s">
        <v>155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227</v>
      </c>
      <c r="AF53">
        <v>0</v>
      </c>
      <c r="AG53">
        <v>0</v>
      </c>
      <c r="AH53">
        <f>0*1</f>
        <v>0</v>
      </c>
      <c r="AI53">
        <f>0*1</f>
        <v>0</v>
      </c>
      <c r="AJ53">
        <v>1</v>
      </c>
      <c r="AK53">
        <v>0</v>
      </c>
      <c r="AL53">
        <v>0</v>
      </c>
    </row>
    <row r="54" spans="1:38" hidden="1" x14ac:dyDescent="0.2">
      <c r="A54" t="s">
        <v>156</v>
      </c>
      <c r="B54" t="s">
        <v>157</v>
      </c>
      <c r="C54" t="s">
        <v>157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</v>
      </c>
      <c r="AE54">
        <v>233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158</v>
      </c>
      <c r="B55" t="s">
        <v>159</v>
      </c>
      <c r="C55" t="s">
        <v>160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7.7</v>
      </c>
      <c r="AE55">
        <v>236</v>
      </c>
      <c r="AF55">
        <v>0</v>
      </c>
      <c r="AG55">
        <v>0</v>
      </c>
      <c r="AH55">
        <f>0*1</f>
        <v>0</v>
      </c>
      <c r="AI55">
        <f>0*1</f>
        <v>0</v>
      </c>
      <c r="AJ55">
        <v>1</v>
      </c>
      <c r="AK55">
        <v>0</v>
      </c>
      <c r="AL55">
        <v>0</v>
      </c>
    </row>
    <row r="56" spans="1:38" hidden="1" x14ac:dyDescent="0.2">
      <c r="A56" t="s">
        <v>161</v>
      </c>
      <c r="B56" t="s">
        <v>162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5.7</v>
      </c>
      <c r="AE56">
        <v>237</v>
      </c>
      <c r="AF56">
        <v>0</v>
      </c>
      <c r="AG56">
        <v>0</v>
      </c>
      <c r="AH56">
        <f>0*1</f>
        <v>0</v>
      </c>
      <c r="AI56">
        <f>0*1</f>
        <v>0</v>
      </c>
      <c r="AJ56">
        <v>1</v>
      </c>
      <c r="AK56">
        <v>0</v>
      </c>
      <c r="AL56">
        <v>0</v>
      </c>
    </row>
    <row r="57" spans="1:38" hidden="1" x14ac:dyDescent="0.2">
      <c r="A57" t="s">
        <v>163</v>
      </c>
      <c r="B57" t="s">
        <v>164</v>
      </c>
      <c r="C57" t="s">
        <v>164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10.7</v>
      </c>
      <c r="AE57">
        <v>238</v>
      </c>
      <c r="AF57">
        <v>35.216105649575098</v>
      </c>
      <c r="AG57">
        <v>67.02672418892449</v>
      </c>
      <c r="AH57">
        <f>23.633486147981*1</f>
        <v>23.633486147980999</v>
      </c>
      <c r="AI57">
        <f>2.79007155308847*1</f>
        <v>2.7900715530884699</v>
      </c>
      <c r="AJ57">
        <v>1</v>
      </c>
      <c r="AK57">
        <v>0</v>
      </c>
      <c r="AL57">
        <v>0</v>
      </c>
    </row>
    <row r="58" spans="1:38" hidden="1" x14ac:dyDescent="0.2">
      <c r="A58" t="s">
        <v>165</v>
      </c>
      <c r="B58" t="s">
        <v>166</v>
      </c>
      <c r="C58" t="s">
        <v>166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241</v>
      </c>
      <c r="AF58">
        <v>28.813008130081329</v>
      </c>
      <c r="AG58">
        <v>22.018071230322981</v>
      </c>
      <c r="AH58">
        <f>17.259672022075*1</f>
        <v>17.259672022075002</v>
      </c>
      <c r="AI58">
        <f>2.13231915653843*1</f>
        <v>2.1323191565384301</v>
      </c>
      <c r="AJ58">
        <v>1</v>
      </c>
      <c r="AK58">
        <v>0</v>
      </c>
      <c r="AL58">
        <v>0</v>
      </c>
    </row>
    <row r="59" spans="1:38" hidden="1" x14ac:dyDescent="0.2">
      <c r="A59" t="s">
        <v>167</v>
      </c>
      <c r="B59" t="s">
        <v>168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6.2</v>
      </c>
      <c r="AE59">
        <v>244</v>
      </c>
      <c r="AF59">
        <v>22.786033222308081</v>
      </c>
      <c r="AG59">
        <v>28.685587231422129</v>
      </c>
      <c r="AH59">
        <f>17.1833434256766*1</f>
        <v>17.1833434256766</v>
      </c>
      <c r="AI59">
        <f>2.12553942372677*1</f>
        <v>2.12553942372677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171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6.2</v>
      </c>
      <c r="AE60">
        <v>245</v>
      </c>
      <c r="AF60">
        <v>23.349349133112788</v>
      </c>
      <c r="AG60">
        <v>24.149232581366839</v>
      </c>
      <c r="AH60">
        <f>15.1501710963243*1</f>
        <v>15.1501710963243</v>
      </c>
      <c r="AI60">
        <f>1.85489718985886*1</f>
        <v>1.85489718985886</v>
      </c>
      <c r="AJ60">
        <v>1</v>
      </c>
      <c r="AK60">
        <v>0</v>
      </c>
      <c r="AL60">
        <v>0</v>
      </c>
    </row>
    <row r="61" spans="1:38" hidden="1" x14ac:dyDescent="0.2">
      <c r="A61" t="s">
        <v>172</v>
      </c>
      <c r="B61" t="s">
        <v>173</v>
      </c>
      <c r="C61" t="s">
        <v>173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5.9</v>
      </c>
      <c r="AE61">
        <v>258</v>
      </c>
      <c r="AF61">
        <v>19.776315789473681</v>
      </c>
      <c r="AG61">
        <v>26.28150885134793</v>
      </c>
      <c r="AH61">
        <f>8.89308458482583*1</f>
        <v>8.8930845848258304</v>
      </c>
      <c r="AI61">
        <f>0.956964351929452*1</f>
        <v>0.95696435192945195</v>
      </c>
      <c r="AJ61">
        <v>1</v>
      </c>
      <c r="AK61">
        <v>0</v>
      </c>
      <c r="AL61">
        <v>0</v>
      </c>
    </row>
    <row r="62" spans="1:38" hidden="1" x14ac:dyDescent="0.2">
      <c r="A62" t="s">
        <v>174</v>
      </c>
      <c r="B62" t="s">
        <v>175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6.8</v>
      </c>
      <c r="AE62">
        <v>266</v>
      </c>
      <c r="AF62">
        <v>34.832061068702302</v>
      </c>
      <c r="AG62">
        <v>34.660506784103013</v>
      </c>
      <c r="AH62">
        <f>26.0502216220103*1</f>
        <v>26.050221622010302</v>
      </c>
      <c r="AI62">
        <f>2.85482376317333*1</f>
        <v>2.85482376317333</v>
      </c>
      <c r="AJ62">
        <v>1</v>
      </c>
      <c r="AK62">
        <v>0</v>
      </c>
      <c r="AL62">
        <v>0</v>
      </c>
    </row>
    <row r="63" spans="1:38" hidden="1" x14ac:dyDescent="0.2">
      <c r="A63" t="s">
        <v>149</v>
      </c>
      <c r="B63" t="s">
        <v>176</v>
      </c>
      <c r="C63" t="s">
        <v>176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267</v>
      </c>
      <c r="AF63">
        <v>27.590163934426219</v>
      </c>
      <c r="AG63">
        <v>24.270437501167699</v>
      </c>
      <c r="AH63">
        <f>20.5420778711795*1</f>
        <v>20.542077871179501</v>
      </c>
      <c r="AI63">
        <f>2.16116483610471*1</f>
        <v>2.1611648361047102</v>
      </c>
      <c r="AJ63">
        <v>1</v>
      </c>
      <c r="AK63">
        <v>0</v>
      </c>
      <c r="AL63">
        <v>0</v>
      </c>
    </row>
    <row r="64" spans="1:38" hidden="1" x14ac:dyDescent="0.2">
      <c r="A64" t="s">
        <v>177</v>
      </c>
      <c r="B64" t="s">
        <v>178</v>
      </c>
      <c r="C64" t="s">
        <v>178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4.5999999999999996</v>
      </c>
      <c r="AE64">
        <v>268</v>
      </c>
      <c r="AF64">
        <v>34.297023090582677</v>
      </c>
      <c r="AG64">
        <v>37.523103911921801</v>
      </c>
      <c r="AH64">
        <f>19.5715562765356*1</f>
        <v>19.571556276535599</v>
      </c>
      <c r="AI64">
        <f>2.18599206080016*1</f>
        <v>2.1859920608001602</v>
      </c>
      <c r="AJ64">
        <v>1</v>
      </c>
      <c r="AK64">
        <v>0</v>
      </c>
      <c r="AL64">
        <v>0</v>
      </c>
    </row>
    <row r="65" spans="1:38" hidden="1" x14ac:dyDescent="0.2">
      <c r="A65" t="s">
        <v>179</v>
      </c>
      <c r="B65" t="s">
        <v>180</v>
      </c>
      <c r="C65" t="s">
        <v>180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270</v>
      </c>
      <c r="AF65">
        <v>19.161290322580641</v>
      </c>
      <c r="AG65">
        <v>17.793876976501711</v>
      </c>
      <c r="AH65">
        <f>12.3932220665571*1</f>
        <v>12.393222066557099</v>
      </c>
      <c r="AI65">
        <f>1.33641623082942*1</f>
        <v>1.3364162308294201</v>
      </c>
      <c r="AJ65">
        <v>1</v>
      </c>
      <c r="AK65">
        <v>0</v>
      </c>
      <c r="AL65">
        <v>0</v>
      </c>
    </row>
    <row r="66" spans="1:38" hidden="1" x14ac:dyDescent="0.2">
      <c r="A66" t="s">
        <v>181</v>
      </c>
      <c r="B66" t="s">
        <v>182</v>
      </c>
      <c r="C66" t="s">
        <v>183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4.8</v>
      </c>
      <c r="AE66">
        <v>272</v>
      </c>
      <c r="AF66">
        <v>21.375</v>
      </c>
      <c r="AG66">
        <v>24.59164656070126</v>
      </c>
      <c r="AH66">
        <f>9.7793632588662*1</f>
        <v>9.7793632588661996</v>
      </c>
      <c r="AI66">
        <f>1.05801981107098*1</f>
        <v>1.05801981107098</v>
      </c>
      <c r="AJ66">
        <v>1</v>
      </c>
      <c r="AK66">
        <v>0</v>
      </c>
      <c r="AL66">
        <v>0</v>
      </c>
    </row>
    <row r="67" spans="1:38" x14ac:dyDescent="0.2">
      <c r="A67" t="s">
        <v>78</v>
      </c>
      <c r="B67" t="s">
        <v>324</v>
      </c>
      <c r="C67" t="s">
        <v>325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564</v>
      </c>
      <c r="AF67">
        <v>38.236900588260951</v>
      </c>
      <c r="AG67">
        <v>19.7617431695938</v>
      </c>
      <c r="AH67">
        <f>49.1911068363327*1</f>
        <v>49.1911068363327</v>
      </c>
      <c r="AI67">
        <f>5.39765748279636*1</f>
        <v>5.3976574827963599</v>
      </c>
      <c r="AJ67">
        <v>1</v>
      </c>
      <c r="AK67">
        <v>1</v>
      </c>
      <c r="AL67">
        <v>1</v>
      </c>
    </row>
    <row r="68" spans="1:38" hidden="1" x14ac:dyDescent="0.2">
      <c r="A68" t="s">
        <v>186</v>
      </c>
      <c r="B68" t="s">
        <v>187</v>
      </c>
      <c r="C68" t="s">
        <v>187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276</v>
      </c>
      <c r="AF68">
        <v>27.116129032258051</v>
      </c>
      <c r="AG68">
        <v>27.571720041792009</v>
      </c>
      <c r="AH68">
        <f>22.5494282470048*1</f>
        <v>22.549428247004801</v>
      </c>
      <c r="AI68">
        <f>2.48697863425243*1</f>
        <v>2.4869786342524298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189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5.0999999999999996</v>
      </c>
      <c r="AE69">
        <v>277</v>
      </c>
      <c r="AF69">
        <v>0</v>
      </c>
      <c r="AG69">
        <v>0</v>
      </c>
      <c r="AH69">
        <f>0*1</f>
        <v>0</v>
      </c>
      <c r="AI69">
        <f>0*1</f>
        <v>0</v>
      </c>
      <c r="AJ69">
        <v>1</v>
      </c>
      <c r="AK69">
        <v>0</v>
      </c>
      <c r="AL69">
        <v>0</v>
      </c>
    </row>
    <row r="70" spans="1:38" hidden="1" x14ac:dyDescent="0.2">
      <c r="A70" t="s">
        <v>190</v>
      </c>
      <c r="B70" t="s">
        <v>191</v>
      </c>
      <c r="C70" t="s">
        <v>192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5.7</v>
      </c>
      <c r="AE70">
        <v>284</v>
      </c>
      <c r="AF70">
        <v>0</v>
      </c>
      <c r="AG70">
        <v>0</v>
      </c>
      <c r="AH70">
        <f>0*1</f>
        <v>0</v>
      </c>
      <c r="AI70">
        <f>0*1</f>
        <v>0</v>
      </c>
      <c r="AJ70">
        <v>1</v>
      </c>
      <c r="AK70">
        <v>0</v>
      </c>
      <c r="AL70">
        <v>0</v>
      </c>
    </row>
    <row r="71" spans="1:38" hidden="1" x14ac:dyDescent="0.2">
      <c r="A71" t="s">
        <v>193</v>
      </c>
      <c r="B71" t="s">
        <v>194</v>
      </c>
      <c r="C71" t="s">
        <v>195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5.0999999999999996</v>
      </c>
      <c r="AE71">
        <v>295</v>
      </c>
      <c r="AF71">
        <v>25.241384840402159</v>
      </c>
      <c r="AG71">
        <v>26.060505518912169</v>
      </c>
      <c r="AH71">
        <f>14.0226833867841*1</f>
        <v>14.022683386784101</v>
      </c>
      <c r="AI71">
        <f>2.0883093063821*1</f>
        <v>2.0883093063820999</v>
      </c>
      <c r="AJ71">
        <v>1</v>
      </c>
      <c r="AK71">
        <v>0</v>
      </c>
      <c r="AL71">
        <v>0</v>
      </c>
    </row>
    <row r="72" spans="1:38" hidden="1" x14ac:dyDescent="0.2">
      <c r="A72" t="s">
        <v>196</v>
      </c>
      <c r="B72" t="s">
        <v>197</v>
      </c>
      <c r="C72" t="s">
        <v>198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296</v>
      </c>
      <c r="AF72">
        <v>0</v>
      </c>
      <c r="AG72">
        <v>0</v>
      </c>
      <c r="AH72">
        <f>0*1</f>
        <v>0</v>
      </c>
      <c r="AI72">
        <f>0*1</f>
        <v>0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200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297</v>
      </c>
      <c r="AF73">
        <v>24.242424242424249</v>
      </c>
      <c r="AG73">
        <v>30.983583967809519</v>
      </c>
      <c r="AH73">
        <f>21.350116678813*1</f>
        <v>21.350116678812999</v>
      </c>
      <c r="AI73">
        <f>2.81038309651271*1</f>
        <v>2.8103830965127101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202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5.4</v>
      </c>
      <c r="AE74">
        <v>298</v>
      </c>
      <c r="AF74">
        <v>26.243934942194961</v>
      </c>
      <c r="AG74">
        <v>29.88609031306607</v>
      </c>
      <c r="AH74">
        <f>16.9150221519971*1</f>
        <v>16.9150221519971</v>
      </c>
      <c r="AI74">
        <f>1.815205188057*1</f>
        <v>1.8152051880569999</v>
      </c>
      <c r="AJ74">
        <v>1</v>
      </c>
      <c r="AK74">
        <v>0</v>
      </c>
      <c r="AL74">
        <v>0</v>
      </c>
    </row>
    <row r="75" spans="1:38" hidden="1" x14ac:dyDescent="0.2">
      <c r="A75" t="s">
        <v>203</v>
      </c>
      <c r="B75" t="s">
        <v>204</v>
      </c>
      <c r="C75" t="s">
        <v>205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300</v>
      </c>
      <c r="AF75">
        <v>18.666666666666671</v>
      </c>
      <c r="AG75">
        <v>0</v>
      </c>
      <c r="AH75">
        <f>12.5577712678133*1</f>
        <v>12.557771267813299</v>
      </c>
      <c r="AI75">
        <f>1.56972140847666*1</f>
        <v>1.56972140847666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5.2</v>
      </c>
      <c r="AE76">
        <v>302</v>
      </c>
      <c r="AF76">
        <v>28.519480519480489</v>
      </c>
      <c r="AG76">
        <v>26.936543575658931</v>
      </c>
      <c r="AH76">
        <f>10.6862221142447*1</f>
        <v>10.6862221142447</v>
      </c>
      <c r="AI76">
        <f>1.32020432150007*1</f>
        <v>1.3202043215000701</v>
      </c>
      <c r="AJ76">
        <v>1</v>
      </c>
      <c r="AK76">
        <v>0</v>
      </c>
      <c r="AL76">
        <v>0</v>
      </c>
    </row>
    <row r="77" spans="1:38" hidden="1" x14ac:dyDescent="0.2">
      <c r="A77" t="s">
        <v>208</v>
      </c>
      <c r="B77" t="s">
        <v>209</v>
      </c>
      <c r="C77" t="s">
        <v>209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309</v>
      </c>
      <c r="AF77">
        <v>23.404180116675629</v>
      </c>
      <c r="AG77">
        <v>21.65480922015799</v>
      </c>
      <c r="AH77">
        <f>11.1402695293327*1</f>
        <v>11.1402695293327</v>
      </c>
      <c r="AI77">
        <f>1.65173766272748*1</f>
        <v>1.65173766272748</v>
      </c>
      <c r="AJ77">
        <v>1</v>
      </c>
      <c r="AK77">
        <v>0</v>
      </c>
      <c r="AL77">
        <v>0</v>
      </c>
    </row>
    <row r="78" spans="1:38" x14ac:dyDescent="0.2">
      <c r="A78" t="s">
        <v>184</v>
      </c>
      <c r="B78" t="s">
        <v>185</v>
      </c>
      <c r="C78" t="s">
        <v>185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7.6</v>
      </c>
      <c r="AE78">
        <v>273</v>
      </c>
      <c r="AF78">
        <v>48.341989734997767</v>
      </c>
      <c r="AG78">
        <v>26.53867265711002</v>
      </c>
      <c r="AH78">
        <f>45.8010074211361*1</f>
        <v>45.801007421136099</v>
      </c>
      <c r="AI78">
        <f>5.05120030337437*1</f>
        <v>5.0512003033743698</v>
      </c>
      <c r="AJ78">
        <v>1</v>
      </c>
      <c r="AK78">
        <v>1</v>
      </c>
      <c r="AL78">
        <v>1</v>
      </c>
    </row>
    <row r="79" spans="1:38" x14ac:dyDescent="0.2">
      <c r="A79" t="s">
        <v>359</v>
      </c>
      <c r="B79" t="s">
        <v>360</v>
      </c>
      <c r="C79" t="s">
        <v>360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7.1</v>
      </c>
      <c r="AE79">
        <v>613</v>
      </c>
      <c r="AF79">
        <v>30.65017024638416</v>
      </c>
      <c r="AG79">
        <v>24.613188266348999</v>
      </c>
      <c r="AH79">
        <f>32.1339121279737*0.96875</f>
        <v>31.129727373974525</v>
      </c>
      <c r="AI79">
        <f>3.5895492807228*0.96875</f>
        <v>3.4773758657002123</v>
      </c>
      <c r="AJ79">
        <v>0.96875</v>
      </c>
      <c r="AK79">
        <v>1</v>
      </c>
      <c r="AL79">
        <v>1</v>
      </c>
    </row>
    <row r="80" spans="1:38" hidden="1" x14ac:dyDescent="0.2">
      <c r="A80" t="s">
        <v>214</v>
      </c>
      <c r="B80" t="s">
        <v>215</v>
      </c>
      <c r="C80" t="s">
        <v>215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315</v>
      </c>
      <c r="AF80">
        <v>20.273972602739718</v>
      </c>
      <c r="AG80">
        <v>16.86562236291795</v>
      </c>
      <c r="AH80">
        <f>16.9555640469744*1</f>
        <v>16.955564046974398</v>
      </c>
      <c r="AI80">
        <f>2.02744217838288*1</f>
        <v>2.0274421783828802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5.0999999999999996</v>
      </c>
      <c r="AE81">
        <v>330</v>
      </c>
      <c r="AF81">
        <v>25.78640776699029</v>
      </c>
      <c r="AG81">
        <v>31.515792987387929</v>
      </c>
      <c r="AH81">
        <f>15.2609821116273*1</f>
        <v>15.2609821116273</v>
      </c>
      <c r="AI81">
        <f>2.09882389777358*1</f>
        <v>2.0988238977735798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219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4.2</v>
      </c>
      <c r="AE82">
        <v>331</v>
      </c>
      <c r="AF82">
        <v>23.253333333333341</v>
      </c>
      <c r="AG82">
        <v>26.585071218781611</v>
      </c>
      <c r="AH82">
        <f>11.4553995945168*1</f>
        <v>11.4553995945168</v>
      </c>
      <c r="AI82">
        <f>1.46584247029971*1</f>
        <v>1.4658424702997099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220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332</v>
      </c>
      <c r="AF83">
        <v>19.478761832121759</v>
      </c>
      <c r="AG83">
        <v>17.63105427797106</v>
      </c>
      <c r="AH83">
        <f>13.152563717243*1</f>
        <v>13.152563717243</v>
      </c>
      <c r="AI83">
        <f>1.52848340876563*1</f>
        <v>1.52848340876563</v>
      </c>
      <c r="AJ83">
        <v>1</v>
      </c>
      <c r="AK83">
        <v>0</v>
      </c>
      <c r="AL83">
        <v>0</v>
      </c>
    </row>
    <row r="84" spans="1:38" hidden="1" x14ac:dyDescent="0.2">
      <c r="A84" t="s">
        <v>222</v>
      </c>
      <c r="B84" t="s">
        <v>223</v>
      </c>
      <c r="C84" t="s">
        <v>222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4.9000000000000004</v>
      </c>
      <c r="AE84">
        <v>333</v>
      </c>
      <c r="AF84">
        <v>26.583333333333339</v>
      </c>
      <c r="AG84">
        <v>32.275223759372601</v>
      </c>
      <c r="AH84">
        <f>15.5364086540038*1</f>
        <v>15.5364086540038</v>
      </c>
      <c r="AI84">
        <f>2.00652847871159*1</f>
        <v>2.0065284787115898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4.5</v>
      </c>
      <c r="AE85">
        <v>334</v>
      </c>
      <c r="AF85">
        <v>0</v>
      </c>
      <c r="AG85">
        <v>0</v>
      </c>
      <c r="AH85">
        <f>0*1</f>
        <v>0</v>
      </c>
      <c r="AI85">
        <f>0*1</f>
        <v>0</v>
      </c>
      <c r="AJ85">
        <v>1</v>
      </c>
      <c r="AK85">
        <v>0</v>
      </c>
      <c r="AL85">
        <v>0</v>
      </c>
    </row>
    <row r="86" spans="1:38" hidden="1" x14ac:dyDescent="0.2">
      <c r="A86" t="s">
        <v>226</v>
      </c>
      <c r="B86" t="s">
        <v>227</v>
      </c>
      <c r="C86" t="s">
        <v>227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338</v>
      </c>
      <c r="AF86">
        <v>20.194776042564271</v>
      </c>
      <c r="AG86">
        <v>23.554871206813939</v>
      </c>
      <c r="AH86">
        <f>9.44750126129752*1</f>
        <v>9.4475012612975195</v>
      </c>
      <c r="AI86">
        <f>1.29911677772624*1</f>
        <v>1.29911677772624</v>
      </c>
      <c r="AJ86">
        <v>1</v>
      </c>
      <c r="AK86">
        <v>0</v>
      </c>
      <c r="AL86">
        <v>0</v>
      </c>
    </row>
    <row r="87" spans="1:38" hidden="1" x14ac:dyDescent="0.2">
      <c r="A87" t="s">
        <v>228</v>
      </c>
      <c r="B87" t="s">
        <v>229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5.6</v>
      </c>
      <c r="AE87">
        <v>340</v>
      </c>
      <c r="AF87">
        <v>28.434840287166079</v>
      </c>
      <c r="AG87">
        <v>22.40440940078879</v>
      </c>
      <c r="AH87">
        <f>27.5219254133557*1</f>
        <v>27.521925413355699</v>
      </c>
      <c r="AI87">
        <f>3.46937272500825*1</f>
        <v>3.4693727250082498</v>
      </c>
      <c r="AJ87">
        <v>1</v>
      </c>
      <c r="AK87">
        <v>0</v>
      </c>
      <c r="AL87">
        <v>0</v>
      </c>
    </row>
    <row r="88" spans="1:38" hidden="1" x14ac:dyDescent="0.2">
      <c r="A88" t="s">
        <v>230</v>
      </c>
      <c r="B88" t="s">
        <v>231</v>
      </c>
      <c r="C88" t="s">
        <v>231</v>
      </c>
      <c r="D88" t="s">
        <v>3</v>
      </c>
      <c r="E88">
        <v>1</v>
      </c>
      <c r="F88">
        <v>0</v>
      </c>
      <c r="G88">
        <v>0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</v>
      </c>
      <c r="AE88">
        <v>341</v>
      </c>
      <c r="AF88">
        <v>28.630200130482969</v>
      </c>
      <c r="AG88">
        <v>27.508513497495219</v>
      </c>
      <c r="AH88">
        <f>15.7596086349214*1</f>
        <v>15.759608634921401</v>
      </c>
      <c r="AI88">
        <f>1.95517173020527*1</f>
        <v>1.95517173020527</v>
      </c>
      <c r="AJ88">
        <v>1</v>
      </c>
      <c r="AK88">
        <v>0</v>
      </c>
      <c r="AL88">
        <v>0</v>
      </c>
    </row>
    <row r="89" spans="1:38" hidden="1" x14ac:dyDescent="0.2">
      <c r="A89" t="s">
        <v>232</v>
      </c>
      <c r="B89" t="s">
        <v>233</v>
      </c>
      <c r="C89" t="s">
        <v>233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342</v>
      </c>
      <c r="AF89">
        <v>0</v>
      </c>
      <c r="AG89">
        <v>0</v>
      </c>
      <c r="AH89">
        <f>0*1</f>
        <v>0</v>
      </c>
      <c r="AI89">
        <f>0*1</f>
        <v>0</v>
      </c>
      <c r="AJ89">
        <v>1</v>
      </c>
      <c r="AK89">
        <v>0</v>
      </c>
      <c r="AL89">
        <v>0</v>
      </c>
    </row>
    <row r="90" spans="1:38" hidden="1" x14ac:dyDescent="0.2">
      <c r="A90" t="s">
        <v>234</v>
      </c>
      <c r="B90" t="s">
        <v>235</v>
      </c>
      <c r="C90" t="s">
        <v>236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344</v>
      </c>
      <c r="AF90">
        <v>0</v>
      </c>
      <c r="AG90">
        <v>0</v>
      </c>
      <c r="AH90">
        <f>0*1</f>
        <v>0</v>
      </c>
      <c r="AI90">
        <f>0*1</f>
        <v>0</v>
      </c>
      <c r="AJ90">
        <v>1</v>
      </c>
      <c r="AK90">
        <v>0</v>
      </c>
      <c r="AL90">
        <v>0</v>
      </c>
    </row>
    <row r="91" spans="1:38" hidden="1" x14ac:dyDescent="0.2">
      <c r="A91" t="s">
        <v>237</v>
      </c>
      <c r="B91" t="s">
        <v>238</v>
      </c>
      <c r="C91" t="s">
        <v>237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5.5</v>
      </c>
      <c r="AE91">
        <v>345</v>
      </c>
      <c r="AF91">
        <v>31.723570506195731</v>
      </c>
      <c r="AG91">
        <v>34.084342596725662</v>
      </c>
      <c r="AH91">
        <f>21.1380222586435*1</f>
        <v>21.138022258643499</v>
      </c>
      <c r="AI91">
        <f>2.51320640722363*1</f>
        <v>2.5132064072236302</v>
      </c>
      <c r="AJ91">
        <v>1</v>
      </c>
      <c r="AK91">
        <v>0</v>
      </c>
      <c r="AL91">
        <v>0</v>
      </c>
    </row>
    <row r="92" spans="1:38" x14ac:dyDescent="0.2">
      <c r="A92" t="s">
        <v>319</v>
      </c>
      <c r="B92" t="s">
        <v>348</v>
      </c>
      <c r="C92" t="s">
        <v>348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5.4</v>
      </c>
      <c r="AE92">
        <v>599</v>
      </c>
      <c r="AF92">
        <v>50.354116021122337</v>
      </c>
      <c r="AG92">
        <v>17.14221758093765</v>
      </c>
      <c r="AH92">
        <f>40.1152044647635*1</f>
        <v>40.115204464763501</v>
      </c>
      <c r="AI92">
        <f>3.40946665900705*1</f>
        <v>3.4094666590070499</v>
      </c>
      <c r="AJ92">
        <v>1</v>
      </c>
      <c r="AK92">
        <v>0</v>
      </c>
      <c r="AL92">
        <v>1</v>
      </c>
    </row>
    <row r="93" spans="1:38" hidden="1" x14ac:dyDescent="0.2">
      <c r="A93" t="s">
        <v>241</v>
      </c>
      <c r="B93" t="s">
        <v>242</v>
      </c>
      <c r="C93" t="s">
        <v>242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357</v>
      </c>
      <c r="AF93">
        <v>16.827586206896541</v>
      </c>
      <c r="AG93">
        <v>19.737957391842009</v>
      </c>
      <c r="AH93">
        <f>8.59002923232111*1</f>
        <v>8.5900292323211094</v>
      </c>
      <c r="AI93">
        <f>1.11376498291625*1</f>
        <v>1.1137649829162499</v>
      </c>
      <c r="AJ93">
        <v>1</v>
      </c>
      <c r="AK93">
        <v>0</v>
      </c>
      <c r="AL93">
        <v>0</v>
      </c>
    </row>
    <row r="94" spans="1:38" hidden="1" x14ac:dyDescent="0.2">
      <c r="A94" t="s">
        <v>243</v>
      </c>
      <c r="B94" t="s">
        <v>244</v>
      </c>
      <c r="C94" t="s">
        <v>244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3.9</v>
      </c>
      <c r="AE94">
        <v>393</v>
      </c>
      <c r="AF94">
        <v>13.023255813953501</v>
      </c>
      <c r="AG94">
        <v>14.66906186936232</v>
      </c>
      <c r="AH94">
        <f>8.2498117386234*1</f>
        <v>8.2498117386234</v>
      </c>
      <c r="AI94">
        <f>0.994677324116852*1</f>
        <v>0.99467732411685195</v>
      </c>
      <c r="AJ94">
        <v>1</v>
      </c>
      <c r="AK94">
        <v>0</v>
      </c>
      <c r="AL94">
        <v>0</v>
      </c>
    </row>
    <row r="95" spans="1:38" hidden="1" x14ac:dyDescent="0.2">
      <c r="A95" t="s">
        <v>210</v>
      </c>
      <c r="B95" t="s">
        <v>245</v>
      </c>
      <c r="C95" t="s">
        <v>246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5.0999999999999996</v>
      </c>
      <c r="AE95">
        <v>400</v>
      </c>
      <c r="AF95">
        <v>21.943925233644869</v>
      </c>
      <c r="AG95">
        <v>22.011380621822049</v>
      </c>
      <c r="AH95">
        <f>11.4453947066825*1</f>
        <v>11.445394706682499</v>
      </c>
      <c r="AI95">
        <f>1.40541566747345*1</f>
        <v>1.4054156674734499</v>
      </c>
      <c r="AJ95">
        <v>1</v>
      </c>
      <c r="AK95">
        <v>0</v>
      </c>
      <c r="AL95">
        <v>0</v>
      </c>
    </row>
    <row r="96" spans="1:38" hidden="1" x14ac:dyDescent="0.2">
      <c r="A96" t="s">
        <v>247</v>
      </c>
      <c r="B96" t="s">
        <v>248</v>
      </c>
      <c r="C96" t="s">
        <v>249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4.4000000000000004</v>
      </c>
      <c r="AE96">
        <v>402</v>
      </c>
      <c r="AF96">
        <v>13.223850647358651</v>
      </c>
      <c r="AG96">
        <v>10.992980730789871</v>
      </c>
      <c r="AH96">
        <f>5.2959415113833*1</f>
        <v>5.2959415113833002</v>
      </c>
      <c r="AI96">
        <f>0.685214849256092*1</f>
        <v>0.685214849256092</v>
      </c>
      <c r="AJ96">
        <v>1</v>
      </c>
      <c r="AK96">
        <v>0</v>
      </c>
      <c r="AL96">
        <v>0</v>
      </c>
    </row>
    <row r="97" spans="1:38" hidden="1" x14ac:dyDescent="0.2">
      <c r="A97" t="s">
        <v>250</v>
      </c>
      <c r="B97" t="s">
        <v>251</v>
      </c>
      <c r="C97" t="s">
        <v>251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3.9</v>
      </c>
      <c r="AE97">
        <v>408</v>
      </c>
      <c r="AF97">
        <v>0</v>
      </c>
      <c r="AG97">
        <v>0</v>
      </c>
      <c r="AH97">
        <f>0*1</f>
        <v>0</v>
      </c>
      <c r="AI97">
        <f>0*1</f>
        <v>0</v>
      </c>
      <c r="AJ97">
        <v>1</v>
      </c>
      <c r="AK97">
        <v>0</v>
      </c>
      <c r="AL97">
        <v>0</v>
      </c>
    </row>
    <row r="98" spans="1:38" hidden="1" x14ac:dyDescent="0.2">
      <c r="A98" t="s">
        <v>212</v>
      </c>
      <c r="B98" t="s">
        <v>93</v>
      </c>
      <c r="C98" t="s">
        <v>93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4.0999999999999996</v>
      </c>
      <c r="AE98">
        <v>412</v>
      </c>
      <c r="AF98">
        <v>21.809345236701539</v>
      </c>
      <c r="AG98">
        <v>18.347002570578908</v>
      </c>
      <c r="AH98">
        <f>7.93080033703346*1</f>
        <v>7.9308003370334603</v>
      </c>
      <c r="AI98">
        <f>0.86086519638809*1</f>
        <v>0.86086519638809</v>
      </c>
      <c r="AJ98">
        <v>1</v>
      </c>
      <c r="AK98">
        <v>0</v>
      </c>
      <c r="AL98">
        <v>0</v>
      </c>
    </row>
    <row r="99" spans="1:38" hidden="1" x14ac:dyDescent="0.2">
      <c r="A99" t="s">
        <v>252</v>
      </c>
      <c r="B99" t="s">
        <v>253</v>
      </c>
      <c r="C99" t="s">
        <v>253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4.9000000000000004</v>
      </c>
      <c r="AE99">
        <v>417</v>
      </c>
      <c r="AF99">
        <v>18.193835386833459</v>
      </c>
      <c r="AG99">
        <v>18.77921932650985</v>
      </c>
      <c r="AH99">
        <f>10.6868095384449*1</f>
        <v>10.6868095384449</v>
      </c>
      <c r="AI99">
        <f>1.21254070570248*1</f>
        <v>1.21254070570248</v>
      </c>
      <c r="AJ99">
        <v>1</v>
      </c>
      <c r="AK99">
        <v>0</v>
      </c>
      <c r="AL99">
        <v>0</v>
      </c>
    </row>
    <row r="100" spans="1:38" hidden="1" x14ac:dyDescent="0.2">
      <c r="A100" t="s">
        <v>254</v>
      </c>
      <c r="B100" t="s">
        <v>255</v>
      </c>
      <c r="C100" t="s">
        <v>255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423</v>
      </c>
      <c r="AF100">
        <v>23.993578399585811</v>
      </c>
      <c r="AG100">
        <v>37.546623567596932</v>
      </c>
      <c r="AH100">
        <f>10.7880798755947*1</f>
        <v>10.7880798755947</v>
      </c>
      <c r="AI100">
        <f>1.12336174852111*1</f>
        <v>1.12336174852111</v>
      </c>
      <c r="AJ100">
        <v>1</v>
      </c>
      <c r="AK100">
        <v>0</v>
      </c>
      <c r="AL100">
        <v>0</v>
      </c>
    </row>
    <row r="101" spans="1:38" hidden="1" x14ac:dyDescent="0.2">
      <c r="A101" t="s">
        <v>256</v>
      </c>
      <c r="B101" t="s">
        <v>257</v>
      </c>
      <c r="C101" t="s">
        <v>257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4.4000000000000004</v>
      </c>
      <c r="AE101">
        <v>426</v>
      </c>
      <c r="AF101">
        <v>13.552337242980551</v>
      </c>
      <c r="AG101">
        <v>13.465621106376901</v>
      </c>
      <c r="AH101">
        <f>9.27517738620117*1</f>
        <v>9.2751773862011699</v>
      </c>
      <c r="AI101">
        <f>1.0919753313052*1</f>
        <v>1.0919753313052001</v>
      </c>
      <c r="AJ101">
        <v>1</v>
      </c>
      <c r="AK101">
        <v>0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7.3</v>
      </c>
      <c r="AE102">
        <v>437</v>
      </c>
      <c r="AF102">
        <v>40.538919132770118</v>
      </c>
      <c r="AG102">
        <v>45.724099847947933</v>
      </c>
      <c r="AH102">
        <f>22.3385258830589*1</f>
        <v>22.3385258830589</v>
      </c>
      <c r="AI102">
        <f>2.65254727276158*1</f>
        <v>2.6525472727615802</v>
      </c>
      <c r="AJ102">
        <v>1</v>
      </c>
      <c r="AK102">
        <v>0</v>
      </c>
      <c r="AL102">
        <v>0</v>
      </c>
    </row>
    <row r="103" spans="1:38" hidden="1" x14ac:dyDescent="0.2">
      <c r="A103" t="s">
        <v>260</v>
      </c>
      <c r="B103" t="s">
        <v>261</v>
      </c>
      <c r="C103" t="s">
        <v>260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</v>
      </c>
      <c r="AE103">
        <v>441</v>
      </c>
      <c r="AF103">
        <v>27.333333333333321</v>
      </c>
      <c r="AG103">
        <v>34.326118328969493</v>
      </c>
      <c r="AH103">
        <f>13.1251106252359*1</f>
        <v>13.1251106252359</v>
      </c>
      <c r="AI103">
        <f>1.68590055097095*1</f>
        <v>1.6859005509709499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7.3</v>
      </c>
      <c r="AE104">
        <v>446</v>
      </c>
      <c r="AF104">
        <v>27.758871216553189</v>
      </c>
      <c r="AG104">
        <v>22.25900527289944</v>
      </c>
      <c r="AH104">
        <f>19.471644204668*1</f>
        <v>19.471644204667999</v>
      </c>
      <c r="AI104">
        <f>3.63528148559486*1</f>
        <v>3.6352814855948599</v>
      </c>
      <c r="AJ104">
        <v>1</v>
      </c>
      <c r="AK104">
        <v>0</v>
      </c>
      <c r="AL104">
        <v>0</v>
      </c>
    </row>
    <row r="105" spans="1:38" hidden="1" x14ac:dyDescent="0.2">
      <c r="A105" t="s">
        <v>87</v>
      </c>
      <c r="B105" t="s">
        <v>264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448</v>
      </c>
      <c r="AF105">
        <v>0</v>
      </c>
      <c r="AG105">
        <v>0</v>
      </c>
      <c r="AH105">
        <f>0*1</f>
        <v>0</v>
      </c>
      <c r="AI105">
        <f>0*1</f>
        <v>0</v>
      </c>
      <c r="AJ105">
        <v>1</v>
      </c>
      <c r="AK105">
        <v>0</v>
      </c>
      <c r="AL105">
        <v>0</v>
      </c>
    </row>
    <row r="106" spans="1:38" hidden="1" x14ac:dyDescent="0.2">
      <c r="A106" t="s">
        <v>265</v>
      </c>
      <c r="B106" t="s">
        <v>266</v>
      </c>
      <c r="C106" t="s">
        <v>266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5.3</v>
      </c>
      <c r="AE106">
        <v>449</v>
      </c>
      <c r="AF106">
        <v>18.467289719626159</v>
      </c>
      <c r="AG106">
        <v>14.00611249752877</v>
      </c>
      <c r="AH106">
        <f>11.5980329329453*1</f>
        <v>11.5980329329453</v>
      </c>
      <c r="AI106">
        <f>1.43395856036677*1</f>
        <v>1.4339585603667699</v>
      </c>
      <c r="AJ106">
        <v>1</v>
      </c>
      <c r="AK106">
        <v>0</v>
      </c>
      <c r="AL106">
        <v>0</v>
      </c>
    </row>
    <row r="107" spans="1:38" hidden="1" x14ac:dyDescent="0.2">
      <c r="A107" t="s">
        <v>267</v>
      </c>
      <c r="B107" t="s">
        <v>268</v>
      </c>
      <c r="C107" t="s">
        <v>268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5.2</v>
      </c>
      <c r="AE107">
        <v>451</v>
      </c>
      <c r="AF107">
        <v>24.628440971268649</v>
      </c>
      <c r="AG107">
        <v>22.705295455351241</v>
      </c>
      <c r="AH107">
        <f>20.8905168207033*1</f>
        <v>20.890516820703301</v>
      </c>
      <c r="AI107">
        <f>3.00734546725327*1</f>
        <v>3.0073454672532698</v>
      </c>
      <c r="AJ107">
        <v>1</v>
      </c>
      <c r="AK107">
        <v>0</v>
      </c>
      <c r="AL107">
        <v>0</v>
      </c>
    </row>
    <row r="108" spans="1:38" hidden="1" x14ac:dyDescent="0.2">
      <c r="A108" t="s">
        <v>269</v>
      </c>
      <c r="B108" t="s">
        <v>270</v>
      </c>
      <c r="C108" t="s">
        <v>271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7.5</v>
      </c>
      <c r="AE108">
        <v>452</v>
      </c>
      <c r="AF108">
        <v>32.363636363636367</v>
      </c>
      <c r="AG108">
        <v>23.69216163020991</v>
      </c>
      <c r="AH108">
        <f>29.94599054963*1</f>
        <v>29.94599054963</v>
      </c>
      <c r="AI108">
        <f>3.65329630025773*1</f>
        <v>3.6532963002577299</v>
      </c>
      <c r="AJ108">
        <v>1</v>
      </c>
      <c r="AK108">
        <v>0</v>
      </c>
      <c r="AL108">
        <v>0</v>
      </c>
    </row>
    <row r="109" spans="1:38" x14ac:dyDescent="0.2">
      <c r="A109" t="s">
        <v>58</v>
      </c>
      <c r="B109" t="s">
        <v>59</v>
      </c>
      <c r="C109" t="s">
        <v>59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6.3</v>
      </c>
      <c r="AE109">
        <v>14</v>
      </c>
      <c r="AF109">
        <v>34.083139844621158</v>
      </c>
      <c r="AG109">
        <v>29.697836835612691</v>
      </c>
      <c r="AH109">
        <f>23.3975932345754*1</f>
        <v>23.3975932345754</v>
      </c>
      <c r="AI109">
        <f>3.06319065521914*1</f>
        <v>3.0631906552191399</v>
      </c>
      <c r="AJ109">
        <v>1</v>
      </c>
      <c r="AK109">
        <v>1</v>
      </c>
      <c r="AL109">
        <v>1</v>
      </c>
    </row>
    <row r="110" spans="1:38" hidden="1" x14ac:dyDescent="0.2">
      <c r="A110" t="s">
        <v>275</v>
      </c>
      <c r="B110" t="s">
        <v>276</v>
      </c>
      <c r="C110" t="s">
        <v>276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6.2</v>
      </c>
      <c r="AE110">
        <v>454</v>
      </c>
      <c r="AF110">
        <v>24.412828689919291</v>
      </c>
      <c r="AG110">
        <v>22.922935506441942</v>
      </c>
      <c r="AH110">
        <f>19.4144529347206*1</f>
        <v>19.4144529347206</v>
      </c>
      <c r="AI110">
        <f>2.3926039153546*1</f>
        <v>2.3926039153545999</v>
      </c>
      <c r="AJ110">
        <v>1</v>
      </c>
      <c r="AK110">
        <v>0</v>
      </c>
      <c r="AL110">
        <v>0</v>
      </c>
    </row>
    <row r="111" spans="1:38" hidden="1" x14ac:dyDescent="0.2">
      <c r="A111" t="s">
        <v>277</v>
      </c>
      <c r="B111" t="s">
        <v>278</v>
      </c>
      <c r="C111" t="s">
        <v>278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5.8</v>
      </c>
      <c r="AE111">
        <v>460</v>
      </c>
      <c r="AF111">
        <v>23.55598408446286</v>
      </c>
      <c r="AG111">
        <v>33.706183755961177</v>
      </c>
      <c r="AH111">
        <f>11.4222339020026*1</f>
        <v>11.422233902002599</v>
      </c>
      <c r="AI111">
        <f>1.29720514131181*1</f>
        <v>1.29720514131181</v>
      </c>
      <c r="AJ111">
        <v>1</v>
      </c>
      <c r="AK111">
        <v>0</v>
      </c>
      <c r="AL111">
        <v>0</v>
      </c>
    </row>
    <row r="112" spans="1:38" hidden="1" x14ac:dyDescent="0.2">
      <c r="A112" t="s">
        <v>279</v>
      </c>
      <c r="B112" t="s">
        <v>280</v>
      </c>
      <c r="C112" t="s">
        <v>280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6.4</v>
      </c>
      <c r="AE112">
        <v>461</v>
      </c>
      <c r="AF112">
        <v>0</v>
      </c>
      <c r="AG112">
        <v>0</v>
      </c>
      <c r="AH112">
        <f>0*1</f>
        <v>0</v>
      </c>
      <c r="AI112">
        <f>0*1</f>
        <v>0</v>
      </c>
      <c r="AJ112">
        <v>1</v>
      </c>
      <c r="AK112">
        <v>0</v>
      </c>
      <c r="AL112">
        <v>0</v>
      </c>
    </row>
    <row r="113" spans="1:38" hidden="1" x14ac:dyDescent="0.2">
      <c r="A113" t="s">
        <v>281</v>
      </c>
      <c r="B113" t="s">
        <v>282</v>
      </c>
      <c r="C113" t="s">
        <v>281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6.5</v>
      </c>
      <c r="AE113">
        <v>463</v>
      </c>
      <c r="AF113">
        <v>30.063830166288181</v>
      </c>
      <c r="AG113">
        <v>37.3088669301953</v>
      </c>
      <c r="AH113">
        <f>17.7468845235649*1</f>
        <v>17.746884523564901</v>
      </c>
      <c r="AI113">
        <f>2.06848636618967*1</f>
        <v>2.0684863661896702</v>
      </c>
      <c r="AJ113">
        <v>1</v>
      </c>
      <c r="AK113">
        <v>0</v>
      </c>
      <c r="AL113">
        <v>0</v>
      </c>
    </row>
    <row r="114" spans="1:38" hidden="1" x14ac:dyDescent="0.2">
      <c r="A114" t="s">
        <v>283</v>
      </c>
      <c r="B114" t="s">
        <v>284</v>
      </c>
      <c r="C114" t="s">
        <v>283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6.1</v>
      </c>
      <c r="AE114">
        <v>473</v>
      </c>
      <c r="AF114">
        <v>26.393974571645099</v>
      </c>
      <c r="AG114">
        <v>33.399477076735103</v>
      </c>
      <c r="AH114">
        <f>13.6455889969666*1</f>
        <v>13.6455889969666</v>
      </c>
      <c r="AI114">
        <f>1.71212152937925*1</f>
        <v>1.71212152937925</v>
      </c>
      <c r="AJ114">
        <v>1</v>
      </c>
      <c r="AK114">
        <v>0</v>
      </c>
      <c r="AL114">
        <v>0</v>
      </c>
    </row>
    <row r="115" spans="1:38" hidden="1" x14ac:dyDescent="0.2">
      <c r="A115" t="s">
        <v>285</v>
      </c>
      <c r="B115" t="s">
        <v>286</v>
      </c>
      <c r="C115" t="s">
        <v>286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6.2</v>
      </c>
      <c r="AE115">
        <v>477</v>
      </c>
      <c r="AF115">
        <v>0</v>
      </c>
      <c r="AG115">
        <v>0</v>
      </c>
      <c r="AH115">
        <f>0*1</f>
        <v>0</v>
      </c>
      <c r="AI115">
        <f>0*1</f>
        <v>0</v>
      </c>
      <c r="AJ115">
        <v>1</v>
      </c>
      <c r="AK115">
        <v>0</v>
      </c>
      <c r="AL115">
        <v>0</v>
      </c>
    </row>
    <row r="116" spans="1:38" hidden="1" x14ac:dyDescent="0.2">
      <c r="A116" t="s">
        <v>287</v>
      </c>
      <c r="B116" t="s">
        <v>288</v>
      </c>
      <c r="C116" t="s">
        <v>288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9.1999999999999993</v>
      </c>
      <c r="AE116">
        <v>479</v>
      </c>
      <c r="AF116">
        <v>41.93985558334537</v>
      </c>
      <c r="AG116">
        <v>39.89409042819873</v>
      </c>
      <c r="AH116">
        <f>27.3529075491697*1</f>
        <v>27.3529075491697</v>
      </c>
      <c r="AI116">
        <f>3.25483146788983*1</f>
        <v>3.2548314678898298</v>
      </c>
      <c r="AJ116">
        <v>1</v>
      </c>
      <c r="AK116">
        <v>0</v>
      </c>
      <c r="AL116">
        <v>0</v>
      </c>
    </row>
    <row r="117" spans="1:38" hidden="1" x14ac:dyDescent="0.2">
      <c r="A117" t="s">
        <v>289</v>
      </c>
      <c r="B117" t="s">
        <v>290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6.1</v>
      </c>
      <c r="AE117">
        <v>481</v>
      </c>
      <c r="AF117">
        <v>0</v>
      </c>
      <c r="AG117">
        <v>0</v>
      </c>
      <c r="AH117">
        <f>0*1</f>
        <v>0</v>
      </c>
      <c r="AI117">
        <f>0*1</f>
        <v>0</v>
      </c>
      <c r="AJ117">
        <v>1</v>
      </c>
      <c r="AK117">
        <v>0</v>
      </c>
      <c r="AL117">
        <v>0</v>
      </c>
    </row>
    <row r="118" spans="1:38" hidden="1" x14ac:dyDescent="0.2">
      <c r="A118" t="s">
        <v>291</v>
      </c>
      <c r="B118" t="s">
        <v>292</v>
      </c>
      <c r="C118" t="s">
        <v>292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14.8</v>
      </c>
      <c r="AE118">
        <v>482</v>
      </c>
      <c r="AF118">
        <v>58.272727272727302</v>
      </c>
      <c r="AG118">
        <v>73.497582810639415</v>
      </c>
      <c r="AH118">
        <f>33.4657941862618*1</f>
        <v>33.465794186261803</v>
      </c>
      <c r="AI118">
        <f>4.08486263322325*1</f>
        <v>4.0848626332232501</v>
      </c>
      <c r="AJ118">
        <v>1</v>
      </c>
      <c r="AK118">
        <v>0</v>
      </c>
      <c r="AL118">
        <v>0</v>
      </c>
    </row>
    <row r="119" spans="1:38" hidden="1" x14ac:dyDescent="0.2">
      <c r="A119" t="s">
        <v>293</v>
      </c>
      <c r="B119" t="s">
        <v>294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5.4</v>
      </c>
      <c r="AE119">
        <v>485</v>
      </c>
      <c r="AF119">
        <v>0</v>
      </c>
      <c r="AG119">
        <v>0</v>
      </c>
      <c r="AH119">
        <f>0*1</f>
        <v>0</v>
      </c>
      <c r="AI119">
        <f>0*1</f>
        <v>0</v>
      </c>
      <c r="AJ119">
        <v>1</v>
      </c>
      <c r="AK119">
        <v>0</v>
      </c>
      <c r="AL119">
        <v>0</v>
      </c>
    </row>
    <row r="120" spans="1:38" hidden="1" x14ac:dyDescent="0.2">
      <c r="A120" t="s">
        <v>295</v>
      </c>
      <c r="B120" t="s">
        <v>89</v>
      </c>
      <c r="C120" t="s">
        <v>89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4.3</v>
      </c>
      <c r="AE120">
        <v>486</v>
      </c>
      <c r="AF120">
        <v>0</v>
      </c>
      <c r="AG120">
        <v>0</v>
      </c>
      <c r="AH120">
        <f>0*1</f>
        <v>0</v>
      </c>
      <c r="AI120">
        <f>0*1</f>
        <v>0</v>
      </c>
      <c r="AJ120">
        <v>1</v>
      </c>
      <c r="AK120">
        <v>0</v>
      </c>
      <c r="AL120">
        <v>0</v>
      </c>
    </row>
    <row r="121" spans="1:38" hidden="1" x14ac:dyDescent="0.2">
      <c r="A121" t="s">
        <v>296</v>
      </c>
      <c r="B121" t="s">
        <v>297</v>
      </c>
      <c r="C121" t="s">
        <v>297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6.3</v>
      </c>
      <c r="AE121">
        <v>496</v>
      </c>
      <c r="AF121">
        <v>29.210930907519849</v>
      </c>
      <c r="AG121">
        <v>34.293988539789403</v>
      </c>
      <c r="AH121">
        <f>14.9433832592747*1</f>
        <v>14.9433832592747</v>
      </c>
      <c r="AI121">
        <f>1.35522427974007*1</f>
        <v>1.35522427974007</v>
      </c>
      <c r="AJ121">
        <v>1</v>
      </c>
      <c r="AK121">
        <v>0</v>
      </c>
      <c r="AL121">
        <v>0</v>
      </c>
    </row>
    <row r="122" spans="1:38" hidden="1" x14ac:dyDescent="0.2">
      <c r="A122" t="s">
        <v>298</v>
      </c>
      <c r="B122" t="s">
        <v>299</v>
      </c>
      <c r="C122" t="s">
        <v>298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5.3</v>
      </c>
      <c r="AE122">
        <v>510</v>
      </c>
      <c r="AF122">
        <v>0</v>
      </c>
      <c r="AG122">
        <v>0</v>
      </c>
      <c r="AH122">
        <f>0*1</f>
        <v>0</v>
      </c>
      <c r="AI122">
        <f>0*1</f>
        <v>0</v>
      </c>
      <c r="AJ122">
        <v>1</v>
      </c>
      <c r="AK122">
        <v>0</v>
      </c>
      <c r="AL122">
        <v>0</v>
      </c>
    </row>
    <row r="123" spans="1:38" hidden="1" x14ac:dyDescent="0.2">
      <c r="A123" t="s">
        <v>300</v>
      </c>
      <c r="B123" t="s">
        <v>301</v>
      </c>
      <c r="C123" t="s">
        <v>302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8.6</v>
      </c>
      <c r="AE123">
        <v>512</v>
      </c>
      <c r="AF123">
        <v>38.416666666666657</v>
      </c>
      <c r="AG123">
        <v>33.917860133730763</v>
      </c>
      <c r="AH123">
        <f>32.7570875955603*1</f>
        <v>32.7570875955603</v>
      </c>
      <c r="AI123">
        <f>4.01889769230551*1</f>
        <v>4.0188976923055098</v>
      </c>
      <c r="AJ123">
        <v>1</v>
      </c>
      <c r="AK123">
        <v>0</v>
      </c>
      <c r="AL123">
        <v>0</v>
      </c>
    </row>
    <row r="124" spans="1:38" hidden="1" x14ac:dyDescent="0.2">
      <c r="A124" t="s">
        <v>303</v>
      </c>
      <c r="B124" t="s">
        <v>304</v>
      </c>
      <c r="C124" t="s">
        <v>305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515</v>
      </c>
      <c r="AF124">
        <v>26.000000000000011</v>
      </c>
      <c r="AG124">
        <v>32.475307170425893</v>
      </c>
      <c r="AH124">
        <f>13.427721206042*1</f>
        <v>13.427721206041999</v>
      </c>
      <c r="AI124">
        <f>1.55723259679932*1</f>
        <v>1.5572325967993199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307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5.9</v>
      </c>
      <c r="AE125">
        <v>518</v>
      </c>
      <c r="AF125">
        <v>26.043761968840521</v>
      </c>
      <c r="AG125">
        <v>28.005510784212319</v>
      </c>
      <c r="AH125">
        <f>15.8594933341084*1</f>
        <v>15.8594933341084</v>
      </c>
      <c r="AI125">
        <f>2.08827067598239*1</f>
        <v>2.0882706759823901</v>
      </c>
      <c r="AJ125">
        <v>1</v>
      </c>
      <c r="AK125">
        <v>0</v>
      </c>
      <c r="AL125">
        <v>0</v>
      </c>
    </row>
    <row r="126" spans="1:38" hidden="1" x14ac:dyDescent="0.2">
      <c r="A126" t="s">
        <v>308</v>
      </c>
      <c r="B126" t="s">
        <v>309</v>
      </c>
      <c r="C126" t="s">
        <v>309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6.9</v>
      </c>
      <c r="AE126">
        <v>521</v>
      </c>
      <c r="AF126">
        <v>0</v>
      </c>
      <c r="AG126">
        <v>0</v>
      </c>
      <c r="AH126">
        <f>0*1</f>
        <v>0</v>
      </c>
      <c r="AI126">
        <f>0*1</f>
        <v>0</v>
      </c>
      <c r="AJ126">
        <v>1</v>
      </c>
      <c r="AK126">
        <v>0</v>
      </c>
      <c r="AL126">
        <v>0</v>
      </c>
    </row>
    <row r="127" spans="1:38" hidden="1" x14ac:dyDescent="0.2">
      <c r="A127" t="s">
        <v>256</v>
      </c>
      <c r="B127" t="s">
        <v>310</v>
      </c>
      <c r="C127" t="s">
        <v>310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4.9000000000000004</v>
      </c>
      <c r="AE127">
        <v>523</v>
      </c>
      <c r="AF127">
        <v>23.02127659574467</v>
      </c>
      <c r="AG127">
        <v>24.819687353214121</v>
      </c>
      <c r="AH127">
        <f>10.0652192198929*1</f>
        <v>10.065219219892899</v>
      </c>
      <c r="AI127">
        <f>1.28619462639104*1</f>
        <v>1.28619462639104</v>
      </c>
      <c r="AJ127">
        <v>1</v>
      </c>
      <c r="AK127">
        <v>0</v>
      </c>
      <c r="AL127">
        <v>0</v>
      </c>
    </row>
    <row r="128" spans="1:38" x14ac:dyDescent="0.2">
      <c r="A128" t="s">
        <v>95</v>
      </c>
      <c r="B128" t="s">
        <v>96</v>
      </c>
      <c r="C128" t="s">
        <v>97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14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</v>
      </c>
      <c r="AE128">
        <v>93</v>
      </c>
      <c r="AF128">
        <v>20.301316243466339</v>
      </c>
      <c r="AG128">
        <v>15.009291195073111</v>
      </c>
      <c r="AH128">
        <f>25.7514867924984*1</f>
        <v>25.751486792498401</v>
      </c>
      <c r="AI128">
        <f>2.85388437933974*1</f>
        <v>2.8538843793397399</v>
      </c>
      <c r="AJ128">
        <v>1</v>
      </c>
      <c r="AK128">
        <v>1</v>
      </c>
      <c r="AL128">
        <v>1</v>
      </c>
    </row>
    <row r="129" spans="1:38" hidden="1" x14ac:dyDescent="0.2">
      <c r="A129" t="s">
        <v>313</v>
      </c>
      <c r="B129" t="s">
        <v>314</v>
      </c>
      <c r="C129" t="s">
        <v>314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5.9</v>
      </c>
      <c r="AE129">
        <v>555</v>
      </c>
      <c r="AF129">
        <v>34.120879120879103</v>
      </c>
      <c r="AG129">
        <v>35.515512897549613</v>
      </c>
      <c r="AH129">
        <f>18.0246908897272*1</f>
        <v>18.0246908897272</v>
      </c>
      <c r="AI129">
        <f>1.88888514770904*1</f>
        <v>1.88888514770904</v>
      </c>
      <c r="AJ129">
        <v>1</v>
      </c>
      <c r="AK129">
        <v>0</v>
      </c>
      <c r="AL129">
        <v>0</v>
      </c>
    </row>
    <row r="130" spans="1:38" hidden="1" x14ac:dyDescent="0.2">
      <c r="A130" t="s">
        <v>300</v>
      </c>
      <c r="B130" t="s">
        <v>315</v>
      </c>
      <c r="C130" t="s">
        <v>316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6.1</v>
      </c>
      <c r="AE130">
        <v>557</v>
      </c>
      <c r="AF130">
        <v>33.853211009174288</v>
      </c>
      <c r="AG130">
        <v>36.020407250074093</v>
      </c>
      <c r="AH130">
        <f>26.8551240876691*1</f>
        <v>26.8551240876691</v>
      </c>
      <c r="AI130">
        <f>2.96561408771938*1</f>
        <v>2.9656140877193802</v>
      </c>
      <c r="AJ130">
        <v>1</v>
      </c>
      <c r="AK130">
        <v>0</v>
      </c>
      <c r="AL130">
        <v>0</v>
      </c>
    </row>
    <row r="131" spans="1:38" hidden="1" x14ac:dyDescent="0.2">
      <c r="A131" t="s">
        <v>317</v>
      </c>
      <c r="B131" t="s">
        <v>318</v>
      </c>
      <c r="C131" t="s">
        <v>318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4.4000000000000004</v>
      </c>
      <c r="AE131">
        <v>558</v>
      </c>
      <c r="AF131">
        <v>25.568425869977691</v>
      </c>
      <c r="AG131">
        <v>27.011054300287611</v>
      </c>
      <c r="AH131">
        <f>16.3193626073569*1</f>
        <v>16.319362607356901</v>
      </c>
      <c r="AI131">
        <f>1.79854174044736*1</f>
        <v>1.79854174044736</v>
      </c>
      <c r="AJ131">
        <v>1</v>
      </c>
      <c r="AK131">
        <v>0</v>
      </c>
      <c r="AL131">
        <v>0</v>
      </c>
    </row>
    <row r="132" spans="1:38" hidden="1" x14ac:dyDescent="0.2">
      <c r="A132" t="s">
        <v>319</v>
      </c>
      <c r="B132" t="s">
        <v>320</v>
      </c>
      <c r="C132" t="s">
        <v>320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7.4</v>
      </c>
      <c r="AE132">
        <v>560</v>
      </c>
      <c r="AF132">
        <v>34.456575353114552</v>
      </c>
      <c r="AG132">
        <v>31.492624738073889</v>
      </c>
      <c r="AH132">
        <f>25.3732143371184*1</f>
        <v>25.373214337118402</v>
      </c>
      <c r="AI132">
        <f>2.80528897441139*1</f>
        <v>2.8052889744113898</v>
      </c>
      <c r="AJ132">
        <v>1</v>
      </c>
      <c r="AK132">
        <v>0</v>
      </c>
      <c r="AL132">
        <v>0</v>
      </c>
    </row>
    <row r="133" spans="1:38" hidden="1" x14ac:dyDescent="0.2">
      <c r="A133" t="s">
        <v>89</v>
      </c>
      <c r="B133" t="s">
        <v>321</v>
      </c>
      <c r="C133" t="s">
        <v>321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4.8</v>
      </c>
      <c r="AE133">
        <v>561</v>
      </c>
      <c r="AF133">
        <v>0</v>
      </c>
      <c r="AG133">
        <v>0</v>
      </c>
      <c r="AH133">
        <f>0*1</f>
        <v>0</v>
      </c>
      <c r="AI133">
        <f>0*1</f>
        <v>0</v>
      </c>
      <c r="AJ133">
        <v>1</v>
      </c>
      <c r="AK133">
        <v>0</v>
      </c>
      <c r="AL133">
        <v>0</v>
      </c>
    </row>
    <row r="134" spans="1:38" x14ac:dyDescent="0.2">
      <c r="A134" t="s">
        <v>210</v>
      </c>
      <c r="B134" t="s">
        <v>211</v>
      </c>
      <c r="C134" t="s">
        <v>211</v>
      </c>
      <c r="D134" t="s">
        <v>3</v>
      </c>
      <c r="E134">
        <v>1</v>
      </c>
      <c r="F134">
        <v>0</v>
      </c>
      <c r="G134">
        <v>0</v>
      </c>
      <c r="H134">
        <v>0</v>
      </c>
      <c r="I134" t="s">
        <v>19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5.0999999999999996</v>
      </c>
      <c r="AE134">
        <v>312</v>
      </c>
      <c r="AF134">
        <v>28.974789915966369</v>
      </c>
      <c r="AG134">
        <v>29.309118275016221</v>
      </c>
      <c r="AH134">
        <f>21.6293078851657*1</f>
        <v>21.629307885165701</v>
      </c>
      <c r="AI134">
        <f>2.71392350567037*1</f>
        <v>2.7139235056703699</v>
      </c>
      <c r="AJ134">
        <v>1</v>
      </c>
      <c r="AK134">
        <v>1</v>
      </c>
      <c r="AL134">
        <v>1</v>
      </c>
    </row>
    <row r="135" spans="1:38" x14ac:dyDescent="0.2">
      <c r="A135" t="s">
        <v>239</v>
      </c>
      <c r="B135" t="s">
        <v>240</v>
      </c>
      <c r="C135" t="s">
        <v>240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348</v>
      </c>
      <c r="AF135">
        <v>21.73228346456693</v>
      </c>
      <c r="AG135">
        <v>18.278409702840769</v>
      </c>
      <c r="AH135">
        <f>20.2207737627907*1</f>
        <v>20.220773762790699</v>
      </c>
      <c r="AI135">
        <f>2.63160082647724*1</f>
        <v>2.6316008264772401</v>
      </c>
      <c r="AJ135">
        <v>1</v>
      </c>
      <c r="AK135">
        <v>1</v>
      </c>
      <c r="AL135">
        <v>1</v>
      </c>
    </row>
    <row r="136" spans="1:38" hidden="1" x14ac:dyDescent="0.2">
      <c r="A136" t="s">
        <v>326</v>
      </c>
      <c r="B136" t="s">
        <v>327</v>
      </c>
      <c r="C136" t="s">
        <v>328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</v>
      </c>
      <c r="AE136">
        <v>565</v>
      </c>
      <c r="AF136">
        <v>28.669176197261312</v>
      </c>
      <c r="AG136">
        <v>22.29544915606094</v>
      </c>
      <c r="AH136">
        <f>21.527983337882*1</f>
        <v>21.527983337881999</v>
      </c>
      <c r="AI136">
        <f>2.47734624231335*1</f>
        <v>2.4773462423133501</v>
      </c>
      <c r="AJ136">
        <v>1</v>
      </c>
      <c r="AK136">
        <v>0</v>
      </c>
      <c r="AL136">
        <v>0</v>
      </c>
    </row>
    <row r="137" spans="1:38" hidden="1" x14ac:dyDescent="0.2">
      <c r="A137" t="s">
        <v>329</v>
      </c>
      <c r="B137" t="s">
        <v>330</v>
      </c>
      <c r="C137" t="s">
        <v>330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4.5</v>
      </c>
      <c r="AE137">
        <v>571</v>
      </c>
      <c r="AF137">
        <v>21.407199235563318</v>
      </c>
      <c r="AG137">
        <v>27.983307194123469</v>
      </c>
      <c r="AH137">
        <f>16.1890915964173*1</f>
        <v>16.189091596417299</v>
      </c>
      <c r="AI137">
        <f>2.11076325005819*1</f>
        <v>2.1107632500581901</v>
      </c>
      <c r="AJ137">
        <v>1</v>
      </c>
      <c r="AK137">
        <v>0</v>
      </c>
      <c r="AL137">
        <v>0</v>
      </c>
    </row>
    <row r="138" spans="1:38" hidden="1" x14ac:dyDescent="0.2">
      <c r="A138" t="s">
        <v>331</v>
      </c>
      <c r="B138" t="s">
        <v>332</v>
      </c>
      <c r="C138" t="s">
        <v>332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4.5</v>
      </c>
      <c r="AE138">
        <v>572</v>
      </c>
      <c r="AF138">
        <v>20.798780487804891</v>
      </c>
      <c r="AG138">
        <v>19.508919028982412</v>
      </c>
      <c r="AH138">
        <f>10.1943509808962*1</f>
        <v>10.1943509808962</v>
      </c>
      <c r="AI138">
        <f>1.11825531217647*1</f>
        <v>1.11825531217647</v>
      </c>
      <c r="AJ138">
        <v>1</v>
      </c>
      <c r="AK138">
        <v>0</v>
      </c>
      <c r="AL138">
        <v>0</v>
      </c>
    </row>
    <row r="139" spans="1:38" hidden="1" x14ac:dyDescent="0.2">
      <c r="A139" t="s">
        <v>333</v>
      </c>
      <c r="B139" t="s">
        <v>334</v>
      </c>
      <c r="C139" t="s">
        <v>334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5.4</v>
      </c>
      <c r="AE139">
        <v>577</v>
      </c>
      <c r="AF139">
        <v>28.040655364762539</v>
      </c>
      <c r="AG139">
        <v>30.507672005436021</v>
      </c>
      <c r="AH139">
        <f>14.9225907121456*1</f>
        <v>14.922590712145601</v>
      </c>
      <c r="AI139">
        <f>1.74236283890143*1</f>
        <v>1.7423628389014301</v>
      </c>
      <c r="AJ139">
        <v>1</v>
      </c>
      <c r="AK139">
        <v>0</v>
      </c>
      <c r="AL139">
        <v>0</v>
      </c>
    </row>
    <row r="140" spans="1:38" hidden="1" x14ac:dyDescent="0.2">
      <c r="A140" t="s">
        <v>335</v>
      </c>
      <c r="B140" t="s">
        <v>336</v>
      </c>
      <c r="C140" t="s">
        <v>336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5.5</v>
      </c>
      <c r="AE140">
        <v>579</v>
      </c>
      <c r="AF140">
        <v>0</v>
      </c>
      <c r="AG140">
        <v>0</v>
      </c>
      <c r="AH140">
        <f>0*1</f>
        <v>0</v>
      </c>
      <c r="AI140">
        <f>0*1</f>
        <v>0</v>
      </c>
      <c r="AJ140">
        <v>1</v>
      </c>
      <c r="AK140">
        <v>0</v>
      </c>
      <c r="AL140">
        <v>0</v>
      </c>
    </row>
    <row r="141" spans="1:38" hidden="1" x14ac:dyDescent="0.2">
      <c r="A141" t="s">
        <v>337</v>
      </c>
      <c r="B141" t="s">
        <v>338</v>
      </c>
      <c r="C141" t="s">
        <v>338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4.7</v>
      </c>
      <c r="AE141">
        <v>582</v>
      </c>
      <c r="AF141">
        <v>9</v>
      </c>
      <c r="AG141">
        <v>33.355985063666147</v>
      </c>
      <c r="AH141">
        <f>3.25480821625623*1</f>
        <v>3.25480821625623</v>
      </c>
      <c r="AI141">
        <f>0.300363884484488*1</f>
        <v>0.30036388448448798</v>
      </c>
      <c r="AJ141">
        <v>1</v>
      </c>
      <c r="AK141">
        <v>0</v>
      </c>
      <c r="AL141">
        <v>0</v>
      </c>
    </row>
    <row r="142" spans="1:38" hidden="1" x14ac:dyDescent="0.2">
      <c r="A142" t="s">
        <v>339</v>
      </c>
      <c r="B142" t="s">
        <v>340</v>
      </c>
      <c r="C142" t="s">
        <v>340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5.4</v>
      </c>
      <c r="AE142">
        <v>589</v>
      </c>
      <c r="AF142">
        <v>0</v>
      </c>
      <c r="AG142">
        <v>0</v>
      </c>
      <c r="AH142">
        <f>0*1</f>
        <v>0</v>
      </c>
      <c r="AI142">
        <f>0*1</f>
        <v>0</v>
      </c>
      <c r="AJ142">
        <v>1</v>
      </c>
      <c r="AK142">
        <v>0</v>
      </c>
      <c r="AL142">
        <v>0</v>
      </c>
    </row>
    <row r="143" spans="1:38" hidden="1" x14ac:dyDescent="0.2">
      <c r="A143" t="s">
        <v>341</v>
      </c>
      <c r="B143" t="s">
        <v>342</v>
      </c>
      <c r="C143" t="s">
        <v>342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</v>
      </c>
      <c r="AE143">
        <v>590</v>
      </c>
      <c r="AF143">
        <v>23.63540403506207</v>
      </c>
      <c r="AG143">
        <v>13.305983946451191</v>
      </c>
      <c r="AH143">
        <f>17.6494070274018*1</f>
        <v>17.6494070274018</v>
      </c>
      <c r="AI143">
        <f>2.31559155629698*1</f>
        <v>2.31559155629698</v>
      </c>
      <c r="AJ143">
        <v>1</v>
      </c>
      <c r="AK143">
        <v>0</v>
      </c>
      <c r="AL143">
        <v>0</v>
      </c>
    </row>
    <row r="144" spans="1:38" hidden="1" x14ac:dyDescent="0.2">
      <c r="A144" t="s">
        <v>343</v>
      </c>
      <c r="B144" t="s">
        <v>344</v>
      </c>
      <c r="C144" t="s">
        <v>344</v>
      </c>
      <c r="D144" t="s">
        <v>6</v>
      </c>
      <c r="E144">
        <v>0</v>
      </c>
      <c r="F144">
        <v>0</v>
      </c>
      <c r="G144">
        <v>0</v>
      </c>
      <c r="H144">
        <v>1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5.5</v>
      </c>
      <c r="AE144">
        <v>591</v>
      </c>
      <c r="AF144">
        <v>11.6551020693502</v>
      </c>
      <c r="AG144">
        <v>26.23068613572649</v>
      </c>
      <c r="AH144">
        <f>2.50807783908846*1</f>
        <v>2.5080778390884602</v>
      </c>
      <c r="AI144">
        <f>0.325542352942393*1</f>
        <v>0.32554235294239298</v>
      </c>
      <c r="AJ144">
        <v>1</v>
      </c>
      <c r="AK144">
        <v>0</v>
      </c>
      <c r="AL144">
        <v>0</v>
      </c>
    </row>
    <row r="145" spans="1:38" hidden="1" x14ac:dyDescent="0.2">
      <c r="A145" t="s">
        <v>345</v>
      </c>
      <c r="B145" t="s">
        <v>346</v>
      </c>
      <c r="C145" t="s">
        <v>347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4.8</v>
      </c>
      <c r="AE145">
        <v>598</v>
      </c>
      <c r="AF145">
        <v>0</v>
      </c>
      <c r="AG145">
        <v>0</v>
      </c>
      <c r="AH145">
        <f>0*1</f>
        <v>0</v>
      </c>
      <c r="AI145">
        <f>0*1</f>
        <v>0</v>
      </c>
      <c r="AJ145">
        <v>1</v>
      </c>
      <c r="AK145">
        <v>0</v>
      </c>
      <c r="AL145">
        <v>0</v>
      </c>
    </row>
    <row r="146" spans="1:38" x14ac:dyDescent="0.2">
      <c r="A146" t="s">
        <v>311</v>
      </c>
      <c r="B146" t="s">
        <v>312</v>
      </c>
      <c r="C146" t="s">
        <v>312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4.9000000000000004</v>
      </c>
      <c r="AE146">
        <v>529</v>
      </c>
      <c r="AF146">
        <v>27.820895522388071</v>
      </c>
      <c r="AG146">
        <v>27.004713817300999</v>
      </c>
      <c r="AH146">
        <f>20.7534892314039*1</f>
        <v>20.753489231403901</v>
      </c>
      <c r="AI146">
        <f>2.51915346819269*1</f>
        <v>2.5191534681926901</v>
      </c>
      <c r="AJ146">
        <v>1</v>
      </c>
      <c r="AK146">
        <v>1</v>
      </c>
      <c r="AL146">
        <v>1</v>
      </c>
    </row>
    <row r="147" spans="1:38" hidden="1" x14ac:dyDescent="0.2">
      <c r="A147" t="s">
        <v>80</v>
      </c>
      <c r="B147" t="s">
        <v>349</v>
      </c>
      <c r="C147" t="s">
        <v>349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6.6</v>
      </c>
      <c r="AE147">
        <v>600</v>
      </c>
      <c r="AF147">
        <v>39.130087117618437</v>
      </c>
      <c r="AG147">
        <v>21.343798421294089</v>
      </c>
      <c r="AH147">
        <f>37.9332855856983*1</f>
        <v>37.9332855856983</v>
      </c>
      <c r="AI147">
        <f>4.73120324546023*1</f>
        <v>4.7312032454602297</v>
      </c>
      <c r="AJ147">
        <v>1</v>
      </c>
      <c r="AK147">
        <v>0</v>
      </c>
      <c r="AL147">
        <v>0</v>
      </c>
    </row>
    <row r="148" spans="1:38" hidden="1" x14ac:dyDescent="0.2">
      <c r="A148" t="s">
        <v>350</v>
      </c>
      <c r="B148" t="s">
        <v>351</v>
      </c>
      <c r="C148" t="s">
        <v>351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5.3</v>
      </c>
      <c r="AE148">
        <v>601</v>
      </c>
      <c r="AF148">
        <v>31.027151111673259</v>
      </c>
      <c r="AG148">
        <v>20.53485014884803</v>
      </c>
      <c r="AH148">
        <f>30.5232482745772*1</f>
        <v>30.523248274577199</v>
      </c>
      <c r="AI148">
        <f>4.07123396891549*1</f>
        <v>4.0712339689154904</v>
      </c>
      <c r="AJ148">
        <v>1</v>
      </c>
      <c r="AK148">
        <v>0</v>
      </c>
      <c r="AL148">
        <v>0</v>
      </c>
    </row>
    <row r="149" spans="1:38" x14ac:dyDescent="0.2">
      <c r="A149" t="s">
        <v>212</v>
      </c>
      <c r="B149" t="s">
        <v>213</v>
      </c>
      <c r="C149" t="s">
        <v>213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19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4.9000000000000004</v>
      </c>
      <c r="AE149">
        <v>313</v>
      </c>
      <c r="AF149">
        <v>24.442245232645941</v>
      </c>
      <c r="AG149">
        <v>25.785567424367311</v>
      </c>
      <c r="AH149">
        <f>16.9844797490476*1</f>
        <v>16.984479749047601</v>
      </c>
      <c r="AI149">
        <f>2.2380284747442*1</f>
        <v>2.2380284747441999</v>
      </c>
      <c r="AJ149">
        <v>1</v>
      </c>
      <c r="AK149">
        <v>1</v>
      </c>
      <c r="AL149">
        <v>1</v>
      </c>
    </row>
    <row r="150" spans="1:38" hidden="1" x14ac:dyDescent="0.2">
      <c r="A150" t="s">
        <v>354</v>
      </c>
      <c r="B150" t="s">
        <v>355</v>
      </c>
      <c r="C150" t="s">
        <v>356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4.4000000000000004</v>
      </c>
      <c r="AE150">
        <v>604</v>
      </c>
      <c r="AF150">
        <v>29.17682505069001</v>
      </c>
      <c r="AG150">
        <v>12.39006336153456</v>
      </c>
      <c r="AH150">
        <f>27.8671114921539*1</f>
        <v>27.867111492153899</v>
      </c>
      <c r="AI150">
        <f>3.46850679892688*1</f>
        <v>3.4685067989268799</v>
      </c>
      <c r="AJ150">
        <v>1</v>
      </c>
      <c r="AK150">
        <v>0</v>
      </c>
      <c r="AL150">
        <v>0</v>
      </c>
    </row>
    <row r="151" spans="1:38" hidden="1" x14ac:dyDescent="0.2">
      <c r="A151" t="s">
        <v>357</v>
      </c>
      <c r="B151" t="s">
        <v>358</v>
      </c>
      <c r="C151" t="s">
        <v>358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5.0999999999999996</v>
      </c>
      <c r="AE151">
        <v>610</v>
      </c>
      <c r="AF151">
        <v>0</v>
      </c>
      <c r="AG151">
        <v>0</v>
      </c>
      <c r="AH151">
        <f>0*1</f>
        <v>0</v>
      </c>
      <c r="AI151">
        <f>0*1</f>
        <v>0</v>
      </c>
      <c r="AJ151">
        <v>1</v>
      </c>
      <c r="AK151">
        <v>0</v>
      </c>
      <c r="AL151">
        <v>0</v>
      </c>
    </row>
    <row r="152" spans="1:38" x14ac:dyDescent="0.2">
      <c r="A152" t="s">
        <v>45</v>
      </c>
      <c r="B152" t="s">
        <v>46</v>
      </c>
      <c r="C152" t="s">
        <v>45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12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6.4</v>
      </c>
      <c r="AE152">
        <v>2</v>
      </c>
      <c r="AF152">
        <v>31.767554592627139</v>
      </c>
      <c r="AG152">
        <v>31.931755381313199</v>
      </c>
      <c r="AH152">
        <f>22.3951896310449*0</f>
        <v>0</v>
      </c>
      <c r="AI152">
        <f>2.61371928259342*0</f>
        <v>0</v>
      </c>
      <c r="AJ152">
        <v>0</v>
      </c>
      <c r="AK152">
        <v>1</v>
      </c>
      <c r="AL152">
        <v>1</v>
      </c>
    </row>
    <row r="153" spans="1:38" hidden="1" x14ac:dyDescent="0.2">
      <c r="A153" t="s">
        <v>87</v>
      </c>
      <c r="B153" t="s">
        <v>361</v>
      </c>
      <c r="C153" t="s">
        <v>361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4.8</v>
      </c>
      <c r="AE153">
        <v>615</v>
      </c>
      <c r="AF153">
        <v>15.54545454545454</v>
      </c>
      <c r="AG153">
        <v>16.147480440883111</v>
      </c>
      <c r="AH153">
        <f>17.7172390596648*1</f>
        <v>17.717239059664799</v>
      </c>
      <c r="AI153">
        <f>2.26466873951189*1</f>
        <v>2.2646687395118899</v>
      </c>
      <c r="AJ153">
        <v>1</v>
      </c>
      <c r="AK153">
        <v>0</v>
      </c>
      <c r="AL153">
        <v>0</v>
      </c>
    </row>
    <row r="154" spans="1:38" hidden="1" x14ac:dyDescent="0.2">
      <c r="A154" t="s">
        <v>362</v>
      </c>
      <c r="B154" t="s">
        <v>363</v>
      </c>
      <c r="C154" t="s">
        <v>363</v>
      </c>
      <c r="D154" t="s">
        <v>3</v>
      </c>
      <c r="E154">
        <v>1</v>
      </c>
      <c r="F154">
        <v>0</v>
      </c>
      <c r="G154">
        <v>0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4.4000000000000004</v>
      </c>
      <c r="AE154">
        <v>623</v>
      </c>
      <c r="AF154">
        <v>27.61904761904762</v>
      </c>
      <c r="AG154">
        <v>30.81024189538169</v>
      </c>
      <c r="AH154">
        <f>16.2634145541074*1</f>
        <v>16.263414554107399</v>
      </c>
      <c r="AI154">
        <f>1.98911682985008*1</f>
        <v>1.9891168298500801</v>
      </c>
      <c r="AJ154">
        <v>1</v>
      </c>
      <c r="AK154">
        <v>0</v>
      </c>
      <c r="AL154">
        <v>0</v>
      </c>
    </row>
    <row r="155" spans="1:38" hidden="1" x14ac:dyDescent="0.2">
      <c r="A155" t="s">
        <v>364</v>
      </c>
      <c r="B155" t="s">
        <v>365</v>
      </c>
      <c r="C155" t="s">
        <v>365</v>
      </c>
      <c r="D155" t="s">
        <v>6</v>
      </c>
      <c r="E155">
        <v>0</v>
      </c>
      <c r="F155">
        <v>0</v>
      </c>
      <c r="G155">
        <v>0</v>
      </c>
      <c r="H155">
        <v>1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4.9000000000000004</v>
      </c>
      <c r="AE155">
        <v>624</v>
      </c>
      <c r="AF155">
        <v>16.861538461538469</v>
      </c>
      <c r="AG155">
        <v>20.86021312574605</v>
      </c>
      <c r="AH155">
        <f>8.94728058818598*1</f>
        <v>8.9472805881859792</v>
      </c>
      <c r="AI155">
        <f>1.10234406716996*1</f>
        <v>1.10234406716996</v>
      </c>
      <c r="AJ155">
        <v>1</v>
      </c>
      <c r="AK155">
        <v>0</v>
      </c>
      <c r="AL155">
        <v>0</v>
      </c>
    </row>
    <row r="156" spans="1:38" hidden="1" x14ac:dyDescent="0.2">
      <c r="A156" t="s">
        <v>366</v>
      </c>
      <c r="B156" t="s">
        <v>367</v>
      </c>
      <c r="C156" t="s">
        <v>367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4</v>
      </c>
      <c r="AE156">
        <v>631</v>
      </c>
      <c r="AF156">
        <v>16.157902229136841</v>
      </c>
      <c r="AG156">
        <v>19.130862491322379</v>
      </c>
      <c r="AH156">
        <f>7.5586574075944*1</f>
        <v>7.5586574075944002</v>
      </c>
      <c r="AI156">
        <f>0.889305612633292*1</f>
        <v>0.889305612633292</v>
      </c>
      <c r="AJ156">
        <v>1</v>
      </c>
      <c r="AK156">
        <v>0</v>
      </c>
      <c r="AL156">
        <v>0</v>
      </c>
    </row>
    <row r="157" spans="1:38" hidden="1" x14ac:dyDescent="0.2">
      <c r="A157" t="s">
        <v>368</v>
      </c>
      <c r="B157" t="s">
        <v>369</v>
      </c>
      <c r="C157" t="s">
        <v>369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4.2</v>
      </c>
      <c r="AE157">
        <v>652</v>
      </c>
      <c r="AF157">
        <v>11.18795842440759</v>
      </c>
      <c r="AG157">
        <v>20.507559369662829</v>
      </c>
      <c r="AH157">
        <f>5.13894421787765*1</f>
        <v>5.1389442178776497</v>
      </c>
      <c r="AI157">
        <f>0.553149449449634*1</f>
        <v>0.55314944944963396</v>
      </c>
      <c r="AJ157">
        <v>1</v>
      </c>
      <c r="AK157">
        <v>0</v>
      </c>
      <c r="AL157">
        <v>0</v>
      </c>
    </row>
    <row r="158" spans="1:38" hidden="1" x14ac:dyDescent="0.2">
      <c r="A158" t="s">
        <v>370</v>
      </c>
      <c r="B158" t="s">
        <v>371</v>
      </c>
      <c r="C158" t="s">
        <v>371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4.7</v>
      </c>
      <c r="AE158">
        <v>655</v>
      </c>
      <c r="AF158">
        <v>0</v>
      </c>
      <c r="AG158">
        <v>0</v>
      </c>
      <c r="AH158">
        <f>0*1</f>
        <v>0</v>
      </c>
      <c r="AI158">
        <f>0*1</f>
        <v>0</v>
      </c>
      <c r="AJ158">
        <v>1</v>
      </c>
      <c r="AK158">
        <v>0</v>
      </c>
      <c r="AL158">
        <v>0</v>
      </c>
    </row>
    <row r="159" spans="1:38" hidden="1" x14ac:dyDescent="0.2">
      <c r="A159" t="s">
        <v>372</v>
      </c>
      <c r="B159" t="s">
        <v>373</v>
      </c>
      <c r="C159" t="s">
        <v>373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4.8</v>
      </c>
      <c r="AE159">
        <v>669</v>
      </c>
      <c r="AF159">
        <v>14.844444444444431</v>
      </c>
      <c r="AG159">
        <v>15.546974434695249</v>
      </c>
      <c r="AH159">
        <f>9.60052995458309*1</f>
        <v>9.6005299545830898</v>
      </c>
      <c r="AI159">
        <f>1.19973573902137*1</f>
        <v>1.1997357390213701</v>
      </c>
      <c r="AJ159">
        <v>1</v>
      </c>
      <c r="AK159">
        <v>0</v>
      </c>
      <c r="AL159">
        <v>0</v>
      </c>
    </row>
    <row r="160" spans="1:38" hidden="1" x14ac:dyDescent="0.2">
      <c r="A160" t="s">
        <v>374</v>
      </c>
      <c r="B160" t="s">
        <v>375</v>
      </c>
      <c r="C160" t="s">
        <v>375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6.2</v>
      </c>
      <c r="AE160">
        <v>678</v>
      </c>
      <c r="AF160">
        <v>28.70103092783506</v>
      </c>
      <c r="AG160">
        <v>32.512837557514473</v>
      </c>
      <c r="AH160">
        <f>27.1942503472068*1</f>
        <v>27.1942503472068</v>
      </c>
      <c r="AI160">
        <f>3.43749216608211*1</f>
        <v>3.4374921660821101</v>
      </c>
      <c r="AJ160">
        <v>1</v>
      </c>
      <c r="AK160">
        <v>0</v>
      </c>
      <c r="AL160">
        <v>0</v>
      </c>
    </row>
    <row r="161" spans="1:38" hidden="1" x14ac:dyDescent="0.2">
      <c r="A161" t="s">
        <v>376</v>
      </c>
      <c r="B161" t="s">
        <v>377</v>
      </c>
      <c r="C161" t="s">
        <v>377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6.2</v>
      </c>
      <c r="AE161">
        <v>679</v>
      </c>
      <c r="AF161">
        <v>31.390476190476189</v>
      </c>
      <c r="AG161">
        <v>29.79370122247828</v>
      </c>
      <c r="AH161">
        <f>14.6846262799957*1</f>
        <v>14.684626279995699</v>
      </c>
      <c r="AI161">
        <f>1.81254804919742*1</f>
        <v>1.81254804919742</v>
      </c>
      <c r="AJ161">
        <v>1</v>
      </c>
      <c r="AK161">
        <v>0</v>
      </c>
      <c r="AL161">
        <v>0</v>
      </c>
    </row>
    <row r="162" spans="1:38" hidden="1" x14ac:dyDescent="0.2">
      <c r="A162" t="s">
        <v>212</v>
      </c>
      <c r="B162" t="s">
        <v>378</v>
      </c>
      <c r="C162" t="s">
        <v>378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7.4</v>
      </c>
      <c r="AE162">
        <v>681</v>
      </c>
      <c r="AF162">
        <v>30.150210442546719</v>
      </c>
      <c r="AG162">
        <v>35.853175403596758</v>
      </c>
      <c r="AH162">
        <f>19.7398053246312*1</f>
        <v>19.739805324631199</v>
      </c>
      <c r="AI162">
        <f>2.41608014416112*1</f>
        <v>2.4160801441611199</v>
      </c>
      <c r="AJ162">
        <v>1</v>
      </c>
      <c r="AK162">
        <v>0</v>
      </c>
      <c r="AL162">
        <v>0</v>
      </c>
    </row>
    <row r="163" spans="1:38" hidden="1" x14ac:dyDescent="0.2">
      <c r="A163" t="s">
        <v>169</v>
      </c>
      <c r="B163" t="s">
        <v>379</v>
      </c>
      <c r="C163" t="s">
        <v>380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5.3</v>
      </c>
      <c r="AE163">
        <v>682</v>
      </c>
      <c r="AF163">
        <v>33.342963091769178</v>
      </c>
      <c r="AG163">
        <v>38.300524815296008</v>
      </c>
      <c r="AH163">
        <f>17.933913477682*1</f>
        <v>17.933913477682001</v>
      </c>
      <c r="AI163">
        <f>2.62464717364627*1</f>
        <v>2.6246471736462702</v>
      </c>
      <c r="AJ163">
        <v>1</v>
      </c>
      <c r="AK163">
        <v>0</v>
      </c>
      <c r="AL163">
        <v>0</v>
      </c>
    </row>
    <row r="164" spans="1:38" hidden="1" x14ac:dyDescent="0.2">
      <c r="A164" t="s">
        <v>381</v>
      </c>
      <c r="B164" t="s">
        <v>191</v>
      </c>
      <c r="C164" t="s">
        <v>382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4.7</v>
      </c>
      <c r="AE164">
        <v>686</v>
      </c>
      <c r="AF164">
        <v>18.198857194867848</v>
      </c>
      <c r="AG164">
        <v>16.313997725576439</v>
      </c>
      <c r="AH164">
        <f>7.4340184789374*1</f>
        <v>7.4340184789374</v>
      </c>
      <c r="AI164">
        <f>1.02110590158244*1</f>
        <v>1.02110590158244</v>
      </c>
      <c r="AJ164">
        <v>1</v>
      </c>
      <c r="AK164">
        <v>0</v>
      </c>
      <c r="AL164">
        <v>0</v>
      </c>
    </row>
    <row r="165" spans="1:38" hidden="1" x14ac:dyDescent="0.2">
      <c r="A165" t="s">
        <v>383</v>
      </c>
      <c r="B165" t="s">
        <v>384</v>
      </c>
      <c r="C165" t="s">
        <v>383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9.6999999999999993</v>
      </c>
      <c r="AE165">
        <v>689</v>
      </c>
      <c r="AF165">
        <v>40.831044409094723</v>
      </c>
      <c r="AG165">
        <v>46.898102233356823</v>
      </c>
      <c r="AH165">
        <f>24.8774522731229*1</f>
        <v>24.877452273122898</v>
      </c>
      <c r="AI165">
        <f>3.24489410936193*1</f>
        <v>3.2448941093619301</v>
      </c>
      <c r="AJ165">
        <v>1</v>
      </c>
      <c r="AK165">
        <v>0</v>
      </c>
      <c r="AL165">
        <v>0</v>
      </c>
    </row>
    <row r="166" spans="1:38" hidden="1" x14ac:dyDescent="0.2">
      <c r="A166" t="s">
        <v>385</v>
      </c>
      <c r="B166" t="s">
        <v>386</v>
      </c>
      <c r="C166" t="s">
        <v>386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4.8</v>
      </c>
      <c r="AE166">
        <v>691</v>
      </c>
      <c r="AF166">
        <v>0</v>
      </c>
      <c r="AG166">
        <v>0</v>
      </c>
      <c r="AH166">
        <f>0*1</f>
        <v>0</v>
      </c>
      <c r="AI166">
        <f>0*1</f>
        <v>0</v>
      </c>
      <c r="AJ166">
        <v>1</v>
      </c>
      <c r="AK166">
        <v>0</v>
      </c>
      <c r="AL166">
        <v>0</v>
      </c>
    </row>
    <row r="167" spans="1:38" hidden="1" x14ac:dyDescent="0.2">
      <c r="A167" t="s">
        <v>362</v>
      </c>
      <c r="B167" t="s">
        <v>387</v>
      </c>
      <c r="C167" t="s">
        <v>387</v>
      </c>
      <c r="D167" t="s">
        <v>4</v>
      </c>
      <c r="E167">
        <v>0</v>
      </c>
      <c r="F167">
        <v>1</v>
      </c>
      <c r="G167">
        <v>0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4.5</v>
      </c>
      <c r="AE167">
        <v>713</v>
      </c>
      <c r="AF167">
        <v>26.774113046142599</v>
      </c>
      <c r="AG167">
        <v>24.874395421393089</v>
      </c>
      <c r="AH167">
        <f>15.7803731595915*1</f>
        <v>15.7803731595915</v>
      </c>
      <c r="AI167">
        <f>2.48567218510084*1</f>
        <v>2.4856721851008401</v>
      </c>
      <c r="AJ167">
        <v>1</v>
      </c>
      <c r="AK167">
        <v>0</v>
      </c>
      <c r="AL167">
        <v>0</v>
      </c>
    </row>
    <row r="168" spans="1:38" hidden="1" x14ac:dyDescent="0.2">
      <c r="A168" t="s">
        <v>388</v>
      </c>
      <c r="B168" t="s">
        <v>389</v>
      </c>
      <c r="C168" t="s">
        <v>390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5</v>
      </c>
      <c r="AE168">
        <v>714</v>
      </c>
      <c r="AF168">
        <v>0</v>
      </c>
      <c r="AG168">
        <v>0</v>
      </c>
      <c r="AH168">
        <f>0*1</f>
        <v>0</v>
      </c>
      <c r="AI168">
        <f>0*1</f>
        <v>0</v>
      </c>
      <c r="AJ168">
        <v>1</v>
      </c>
      <c r="AK168">
        <v>0</v>
      </c>
      <c r="AL168">
        <v>0</v>
      </c>
    </row>
    <row r="169" spans="1:38" hidden="1" x14ac:dyDescent="0.2">
      <c r="A169" t="s">
        <v>391</v>
      </c>
      <c r="B169" t="s">
        <v>392</v>
      </c>
      <c r="C169" t="s">
        <v>392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7.6</v>
      </c>
      <c r="AE169">
        <v>717</v>
      </c>
      <c r="AF169">
        <v>37.493497504020937</v>
      </c>
      <c r="AG169">
        <v>34.983166342070149</v>
      </c>
      <c r="AH169">
        <f>26.2843416909746*1</f>
        <v>26.2843416909746</v>
      </c>
      <c r="AI169">
        <f>3.34529558690694*1</f>
        <v>3.3452955869069401</v>
      </c>
      <c r="AJ169">
        <v>1</v>
      </c>
      <c r="AK169">
        <v>0</v>
      </c>
      <c r="AL169">
        <v>0</v>
      </c>
    </row>
    <row r="170" spans="1:38" hidden="1" x14ac:dyDescent="0.2">
      <c r="A170" t="s">
        <v>393</v>
      </c>
      <c r="B170" t="s">
        <v>394</v>
      </c>
      <c r="C170" t="s">
        <v>393</v>
      </c>
      <c r="D170" t="s">
        <v>4</v>
      </c>
      <c r="E170">
        <v>0</v>
      </c>
      <c r="F170">
        <v>1</v>
      </c>
      <c r="G170">
        <v>0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721</v>
      </c>
      <c r="AF170">
        <v>16.191246982447719</v>
      </c>
      <c r="AG170">
        <v>14.282247400520401</v>
      </c>
      <c r="AH170">
        <f>11.50785782156*1</f>
        <v>11.50785782156</v>
      </c>
      <c r="AI170">
        <f>1.25639891027233*1</f>
        <v>1.2563989102723301</v>
      </c>
      <c r="AJ170">
        <v>1</v>
      </c>
      <c r="AK170">
        <v>0</v>
      </c>
      <c r="AL170">
        <v>0</v>
      </c>
    </row>
    <row r="171" spans="1:38" hidden="1" x14ac:dyDescent="0.2">
      <c r="A171" t="s">
        <v>395</v>
      </c>
      <c r="B171" t="s">
        <v>396</v>
      </c>
      <c r="C171" t="s">
        <v>396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4.3</v>
      </c>
      <c r="AE171">
        <v>725</v>
      </c>
      <c r="AF171">
        <v>22.077922077922072</v>
      </c>
      <c r="AG171">
        <v>21.897116510945452</v>
      </c>
      <c r="AH171">
        <f>11.3437354575769*1</f>
        <v>11.3437354575769</v>
      </c>
      <c r="AI171">
        <f>1.33617107382585*1</f>
        <v>1.3361710738258501</v>
      </c>
      <c r="AJ171">
        <v>1</v>
      </c>
      <c r="AK171">
        <v>0</v>
      </c>
      <c r="AL171">
        <v>0</v>
      </c>
    </row>
    <row r="172" spans="1:38" hidden="1" x14ac:dyDescent="0.2">
      <c r="A172" t="s">
        <v>397</v>
      </c>
      <c r="B172" t="s">
        <v>398</v>
      </c>
      <c r="C172" t="s">
        <v>398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6.2</v>
      </c>
      <c r="AE172">
        <v>726</v>
      </c>
      <c r="AF172">
        <v>0</v>
      </c>
      <c r="AG172">
        <v>0</v>
      </c>
      <c r="AH172">
        <f>0*1</f>
        <v>0</v>
      </c>
      <c r="AI172">
        <f>0*1</f>
        <v>0</v>
      </c>
      <c r="AJ172">
        <v>1</v>
      </c>
      <c r="AK172">
        <v>0</v>
      </c>
      <c r="AL172">
        <v>0</v>
      </c>
    </row>
    <row r="173" spans="1:38" hidden="1" x14ac:dyDescent="0.2">
      <c r="A173" t="s">
        <v>66</v>
      </c>
      <c r="B173" t="s">
        <v>399</v>
      </c>
      <c r="C173" t="s">
        <v>400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5.7</v>
      </c>
      <c r="AE173">
        <v>728</v>
      </c>
      <c r="AF173">
        <v>23.06340419381927</v>
      </c>
      <c r="AG173">
        <v>29.38256456622495</v>
      </c>
      <c r="AH173">
        <f>11.2211709547156*1</f>
        <v>11.2211709547156</v>
      </c>
      <c r="AI173">
        <f>1.50585708184442*1</f>
        <v>1.5058570818444199</v>
      </c>
      <c r="AJ173">
        <v>1</v>
      </c>
      <c r="AK173">
        <v>0</v>
      </c>
      <c r="AL173">
        <v>0</v>
      </c>
    </row>
    <row r="174" spans="1:38" hidden="1" x14ac:dyDescent="0.2">
      <c r="A174" t="s">
        <v>401</v>
      </c>
      <c r="B174" t="s">
        <v>402</v>
      </c>
      <c r="C174" t="s">
        <v>402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4.9000000000000004</v>
      </c>
      <c r="AE174">
        <v>731</v>
      </c>
      <c r="AF174">
        <v>24.521490459365879</v>
      </c>
      <c r="AG174">
        <v>23.14194473670528</v>
      </c>
      <c r="AH174">
        <f>21.7623287194692*1</f>
        <v>21.762328719469199</v>
      </c>
      <c r="AI174">
        <f>1.2455538773258*1</f>
        <v>1.2455538773257999</v>
      </c>
      <c r="AJ174">
        <v>1</v>
      </c>
      <c r="AK174">
        <v>0</v>
      </c>
      <c r="AL174">
        <v>0</v>
      </c>
    </row>
    <row r="175" spans="1:38" hidden="1" x14ac:dyDescent="0.2">
      <c r="A175" t="s">
        <v>403</v>
      </c>
      <c r="B175" t="s">
        <v>404</v>
      </c>
      <c r="C175" t="s">
        <v>404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31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4.8</v>
      </c>
      <c r="AE175">
        <v>746</v>
      </c>
      <c r="AF175">
        <v>0</v>
      </c>
      <c r="AG175">
        <v>0</v>
      </c>
      <c r="AH175">
        <f>0*1</f>
        <v>0</v>
      </c>
      <c r="AI175">
        <f>0*1</f>
        <v>0</v>
      </c>
      <c r="AJ175">
        <v>1</v>
      </c>
      <c r="AK175">
        <v>0</v>
      </c>
      <c r="AL175">
        <v>0</v>
      </c>
    </row>
    <row r="176" spans="1:38" hidden="1" x14ac:dyDescent="0.2">
      <c r="A176" t="s">
        <v>405</v>
      </c>
      <c r="B176" t="s">
        <v>406</v>
      </c>
      <c r="C176" t="s">
        <v>406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4.9000000000000004</v>
      </c>
      <c r="AE176">
        <v>748</v>
      </c>
      <c r="AF176">
        <v>0</v>
      </c>
      <c r="AG176">
        <v>0</v>
      </c>
      <c r="AH176">
        <f>0*1</f>
        <v>0</v>
      </c>
      <c r="AI176">
        <f>0*1</f>
        <v>0</v>
      </c>
      <c r="AJ176">
        <v>1</v>
      </c>
      <c r="AK176">
        <v>0</v>
      </c>
      <c r="AL176">
        <v>0</v>
      </c>
    </row>
    <row r="177" spans="1:38" hidden="1" x14ac:dyDescent="0.2">
      <c r="A177" t="s">
        <v>407</v>
      </c>
      <c r="B177" t="s">
        <v>408</v>
      </c>
      <c r="C177" t="s">
        <v>409</v>
      </c>
      <c r="D177" t="s">
        <v>6</v>
      </c>
      <c r="E177">
        <v>0</v>
      </c>
      <c r="F177">
        <v>0</v>
      </c>
      <c r="G177">
        <v>0</v>
      </c>
      <c r="H177">
        <v>1</v>
      </c>
      <c r="I177" t="s">
        <v>31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6.8</v>
      </c>
      <c r="AE177">
        <v>754</v>
      </c>
      <c r="AF177">
        <v>42.690780547539433</v>
      </c>
      <c r="AG177">
        <v>30.783592846520079</v>
      </c>
      <c r="AH177">
        <f>39.871261365722*0.875</f>
        <v>34.887353695006752</v>
      </c>
      <c r="AI177">
        <f>5.01863973603938*0.875</f>
        <v>4.3913097690344571</v>
      </c>
      <c r="AJ177">
        <v>0.875</v>
      </c>
      <c r="AK177">
        <v>0</v>
      </c>
      <c r="AL177">
        <v>0</v>
      </c>
    </row>
    <row r="178" spans="1:38" hidden="1" x14ac:dyDescent="0.2">
      <c r="A178" t="s">
        <v>410</v>
      </c>
      <c r="B178" t="s">
        <v>411</v>
      </c>
      <c r="C178" t="s">
        <v>411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31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4.3</v>
      </c>
      <c r="AE178">
        <v>756</v>
      </c>
      <c r="AF178">
        <v>21.31092365765058</v>
      </c>
      <c r="AG178">
        <v>34.284836310450181</v>
      </c>
      <c r="AH178">
        <f>7.84131539353393*1</f>
        <v>7.8413153935339297</v>
      </c>
      <c r="AI178">
        <f>0.911975431167585*1</f>
        <v>0.91197543116758495</v>
      </c>
      <c r="AJ178">
        <v>1</v>
      </c>
      <c r="AK178">
        <v>0</v>
      </c>
      <c r="AL178">
        <v>0</v>
      </c>
    </row>
    <row r="179" spans="1:38" hidden="1" x14ac:dyDescent="0.2">
      <c r="A179" t="s">
        <v>412</v>
      </c>
      <c r="B179" t="s">
        <v>413</v>
      </c>
      <c r="C179" t="s">
        <v>413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4.7</v>
      </c>
      <c r="AE179">
        <v>757</v>
      </c>
      <c r="AF179">
        <v>0</v>
      </c>
      <c r="AG179">
        <v>0</v>
      </c>
      <c r="AH179">
        <f>0*1</f>
        <v>0</v>
      </c>
      <c r="AI179">
        <f>0*1</f>
        <v>0</v>
      </c>
      <c r="AJ179">
        <v>1</v>
      </c>
      <c r="AK179">
        <v>0</v>
      </c>
      <c r="AL179">
        <v>0</v>
      </c>
    </row>
    <row r="180" spans="1:38" hidden="1" x14ac:dyDescent="0.2">
      <c r="A180" t="s">
        <v>414</v>
      </c>
      <c r="B180" t="s">
        <v>415</v>
      </c>
      <c r="C180" t="s">
        <v>416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5.3</v>
      </c>
      <c r="AE180">
        <v>761</v>
      </c>
      <c r="AF180">
        <v>0</v>
      </c>
      <c r="AG180">
        <v>0</v>
      </c>
      <c r="AH180">
        <f>0*1</f>
        <v>0</v>
      </c>
      <c r="AI180">
        <f>0*1</f>
        <v>0</v>
      </c>
      <c r="AJ180">
        <v>1</v>
      </c>
      <c r="AK180">
        <v>0</v>
      </c>
      <c r="AL180">
        <v>0</v>
      </c>
    </row>
    <row r="181" spans="1:38" hidden="1" x14ac:dyDescent="0.2">
      <c r="A181" t="s">
        <v>417</v>
      </c>
      <c r="B181" t="s">
        <v>418</v>
      </c>
      <c r="C181" t="s">
        <v>419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4.9000000000000004</v>
      </c>
      <c r="AE181">
        <v>766</v>
      </c>
      <c r="AF181">
        <v>18.3107439241662</v>
      </c>
      <c r="AG181">
        <v>22.602148545184232</v>
      </c>
      <c r="AH181">
        <f>13.0568797172369*1</f>
        <v>13.0568797172369</v>
      </c>
      <c r="AI181">
        <f>1.77649244518214*1</f>
        <v>1.77649244518214</v>
      </c>
      <c r="AJ181">
        <v>1</v>
      </c>
      <c r="AK181">
        <v>0</v>
      </c>
      <c r="AL181">
        <v>0</v>
      </c>
    </row>
    <row r="182" spans="1:38" hidden="1" x14ac:dyDescent="0.2">
      <c r="A182" t="s">
        <v>420</v>
      </c>
      <c r="B182" t="s">
        <v>421</v>
      </c>
      <c r="C182" t="s">
        <v>422</v>
      </c>
      <c r="D182" t="s">
        <v>3</v>
      </c>
      <c r="E182">
        <v>1</v>
      </c>
      <c r="F182">
        <v>0</v>
      </c>
      <c r="G182">
        <v>0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4.4000000000000004</v>
      </c>
      <c r="AE182">
        <v>767</v>
      </c>
      <c r="AF182">
        <v>28.835095443705779</v>
      </c>
      <c r="AG182">
        <v>31.22965764648599</v>
      </c>
      <c r="AH182">
        <f>15.3043018757623*1</f>
        <v>15.304301875762301</v>
      </c>
      <c r="AI182">
        <f>1.79340549553912*1</f>
        <v>1.7934054955391201</v>
      </c>
      <c r="AJ182">
        <v>1</v>
      </c>
      <c r="AK182">
        <v>0</v>
      </c>
      <c r="AL182">
        <v>0</v>
      </c>
    </row>
    <row r="183" spans="1:38" hidden="1" x14ac:dyDescent="0.2">
      <c r="A183" t="s">
        <v>423</v>
      </c>
      <c r="B183" t="s">
        <v>424</v>
      </c>
      <c r="C183" t="s">
        <v>425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4.5</v>
      </c>
      <c r="AE183">
        <v>772</v>
      </c>
      <c r="AF183">
        <v>29.376975778250529</v>
      </c>
      <c r="AG183">
        <v>21.311035832870139</v>
      </c>
      <c r="AH183">
        <f>14.4557367680525*1</f>
        <v>14.4557367680525</v>
      </c>
      <c r="AI183">
        <f>1.35997562675019*1</f>
        <v>1.3599756267501899</v>
      </c>
      <c r="AJ183">
        <v>1</v>
      </c>
      <c r="AK183">
        <v>0</v>
      </c>
      <c r="AL183">
        <v>0</v>
      </c>
    </row>
    <row r="184" spans="1:38" hidden="1" x14ac:dyDescent="0.2">
      <c r="A184" t="s">
        <v>426</v>
      </c>
      <c r="B184" t="s">
        <v>427</v>
      </c>
      <c r="C184" t="s">
        <v>428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4.3</v>
      </c>
      <c r="AE184">
        <v>776</v>
      </c>
      <c r="AF184">
        <v>0</v>
      </c>
      <c r="AG184">
        <v>0</v>
      </c>
      <c r="AH184">
        <f>0*1</f>
        <v>0</v>
      </c>
      <c r="AI184">
        <f>0*1</f>
        <v>0</v>
      </c>
      <c r="AJ184">
        <v>1</v>
      </c>
      <c r="AK184">
        <v>0</v>
      </c>
      <c r="AL184">
        <v>0</v>
      </c>
    </row>
    <row r="185" spans="1:38" hidden="1" x14ac:dyDescent="0.2">
      <c r="A185" t="s">
        <v>429</v>
      </c>
      <c r="B185" t="s">
        <v>430</v>
      </c>
      <c r="C185" t="s">
        <v>431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31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4.3</v>
      </c>
      <c r="AE185">
        <v>779</v>
      </c>
      <c r="AF185">
        <v>19.487179487179489</v>
      </c>
      <c r="AG185">
        <v>14.82267835943118</v>
      </c>
      <c r="AH185">
        <f>15.3907542175487*1</f>
        <v>15.3907542175487</v>
      </c>
      <c r="AI185">
        <f>1.82632816918461*1</f>
        <v>1.8263281691846101</v>
      </c>
      <c r="AJ185">
        <v>1</v>
      </c>
      <c r="AK185">
        <v>0</v>
      </c>
      <c r="AL185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2025-04-04T20:04:49Z</dcterms:created>
  <dcterms:modified xsi:type="dcterms:W3CDTF">2025-04-04T20:08:27Z</dcterms:modified>
</cp:coreProperties>
</file>