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02BBF974-1B28-CE46-B877-24998A4CF114}" xr6:coauthVersionLast="47" xr6:coauthVersionMax="47" xr10:uidLastSave="{00000000-0000-0000-0000-000000000000}"/>
  <bookViews>
    <workbookView xWindow="240" yWindow="500" windowWidth="25380" windowHeight="27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91" i="1" l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96" i="1"/>
  <c r="AH96" i="1"/>
  <c r="AI155" i="1"/>
  <c r="AH155" i="1"/>
  <c r="AI154" i="1"/>
  <c r="AH154" i="1"/>
  <c r="AI112" i="1"/>
  <c r="AH112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32" i="1"/>
  <c r="AH132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81" i="1"/>
  <c r="AH81" i="1"/>
  <c r="AI2" i="1"/>
  <c r="AH2" i="1"/>
  <c r="AI137" i="1"/>
  <c r="AH137" i="1"/>
  <c r="AI136" i="1"/>
  <c r="AH136" i="1"/>
  <c r="AI135" i="1"/>
  <c r="AH135" i="1"/>
  <c r="AI134" i="1"/>
  <c r="AH134" i="1"/>
  <c r="AI133" i="1"/>
  <c r="AH133" i="1"/>
  <c r="AI146" i="1"/>
  <c r="AH146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82" i="1"/>
  <c r="AH8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139" i="1"/>
  <c r="AH139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156" i="1"/>
  <c r="AH156" i="1"/>
  <c r="AI153" i="1"/>
  <c r="AH153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138" i="1"/>
  <c r="AH138" i="1"/>
  <c r="AO2" i="1" s="1"/>
  <c r="AO17" i="1" l="1"/>
</calcChain>
</file>

<file path=xl/sharedStrings.xml><?xml version="1.0" encoding="utf-8"?>
<sst xmlns="http://schemas.openxmlformats.org/spreadsheetml/2006/main" count="1020" uniqueCount="446">
  <si>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</si>
  <si>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</si>
  <si>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</si>
  <si>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</si>
  <si>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</si>
  <si>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</si>
  <si>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</si>
  <si>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</si>
  <si>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</si>
  <si>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</si>
  <si>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</si>
  <si>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</si>
  <si>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</si>
  <si>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</si>
  <si>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</si>
  <si>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</si>
  <si>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</si>
  <si>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</si>
  <si>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</si>
  <si>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</si>
  <si>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</si>
  <si>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</si>
  <si>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</si>
  <si>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</si>
  <si>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</si>
  <si>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</si>
  <si>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</si>
  <si>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</si>
  <si>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</si>
  <si>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</si>
  <si>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</si>
  <si>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</si>
  <si>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</si>
  <si>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</si>
  <si>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</si>
  <si>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</si>
  <si>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</si>
  <si>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</si>
  <si>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</si>
  <si>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</si>
  <si>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</si>
  <si>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</si>
  <si>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</si>
  <si>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</si>
  <si>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</si>
  <si>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</si>
  <si>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</si>
  <si>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</si>
  <si>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</si>
  <si>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</si>
  <si>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</si>
  <si>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</si>
  <si>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</si>
  <si>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</si>
  <si>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</si>
  <si>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</si>
  <si>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</si>
  <si>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</si>
  <si>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</si>
  <si>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</si>
  <si>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</si>
  <si>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</si>
  <si>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</si>
  <si>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</si>
  <si>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</si>
  <si>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</si>
  <si>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</si>
  <si>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</si>
  <si>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</si>
  <si>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</si>
  <si>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</si>
  <si>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</si>
  <si>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</si>
  <si>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</si>
  <si>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</si>
  <si>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</si>
  <si>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</si>
  <si>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</si>
  <si>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</si>
  <si>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</si>
  <si>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</si>
  <si>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</si>
  <si>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</si>
  <si>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</si>
  <si>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</si>
  <si>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</si>
  <si>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</si>
  <si>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</si>
  <si>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</si>
  <si>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</si>
  <si>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</si>
  <si>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</si>
  <si>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</si>
  <si>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</si>
  <si>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</si>
  <si>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</si>
  <si>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</si>
  <si>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</si>
  <si>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</si>
  <si>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</si>
  <si>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</si>
  <si>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</si>
  <si>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</si>
  <si>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</si>
  <si>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</si>
  <si>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</si>
  <si>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</si>
  <si>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</si>
  <si>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</si>
  <si>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</si>
  <si>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</si>
  <si>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</si>
  <si>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</si>
  <si>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</si>
  <si>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</si>
  <si>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</si>
  <si>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</si>
  <si>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</si>
  <si>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</si>
  <si>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</si>
  <si>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</si>
  <si>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</si>
  <si>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</si>
  <si>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</si>
  <si>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</si>
  <si>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</si>
  <si>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</si>
  <si>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</si>
  <si>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</si>
  <si>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</si>
  <si>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</si>
  <si>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</si>
  <si>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</si>
  <si>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</si>
  <si>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</si>
  <si>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</si>
  <si>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</si>
  <si>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</si>
  <si>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</si>
  <si>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</si>
  <si>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</si>
  <si>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</si>
  <si>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</si>
  <si>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</si>
  <si>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</si>
  <si>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</si>
  <si>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</si>
  <si>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</si>
  <si>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</si>
  <si>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</si>
  <si>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</si>
  <si>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</si>
  <si>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</si>
  <si>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</si>
  <si>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</si>
  <si>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</si>
  <si>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</si>
  <si>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</si>
  <si>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</si>
  <si>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</si>
  <si>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</si>
  <si>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</si>
  <si>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</si>
  <si>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</si>
  <si>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</si>
  <si>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</si>
  <si>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</si>
  <si>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</si>
  <si>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</si>
  <si>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</si>
  <si>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</si>
  <si>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</si>
  <si>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</si>
  <si>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</si>
  <si>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</si>
  <si>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</si>
  <si>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</si>
  <si>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</si>
  <si>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</si>
  <si>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</si>
  <si>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</si>
  <si>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</si>
  <si>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</si>
  <si>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</si>
  <si>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</si>
  <si>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</si>
  <si>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</si>
  <si>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</si>
  <si>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</si>
  <si>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</si>
  <si>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</si>
  <si>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</si>
  <si>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</si>
  <si>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</si>
  <si>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</si>
  <si>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</si>
  <si>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</si>
  <si>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</si>
  <si>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</si>
  <si>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</si>
  <si>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</si>
  <si>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</si>
  <si>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</si>
  <si>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</si>
  <si>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</si>
  <si>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</si>
  <si>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Jarrad</t>
  </si>
  <si>
    <t>Branthwaite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</si>
  <si>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</si>
  <si>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</si>
  <si>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</si>
  <si>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</si>
  <si>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</si>
  <si>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</si>
  <si>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</si>
  <si>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</si>
  <si>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</si>
  <si>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</si>
  <si>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</si>
  <si>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</si>
  <si>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</si>
  <si>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</si>
  <si>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</si>
  <si>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</si>
  <si>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</si>
  <si>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</si>
  <si>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</si>
  <si>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</si>
  <si>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</si>
  <si>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</si>
  <si>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</si>
  <si>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</si>
  <si>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</si>
  <si>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</si>
  <si>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</si>
  <si>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</si>
  <si>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</si>
  <si>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</si>
  <si>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</si>
  <si>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</si>
  <si>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</si>
  <si>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</si>
  <si>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</si>
  <si>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</si>
  <si>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</si>
  <si>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</si>
  <si>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</si>
  <si>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</si>
  <si>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</si>
  <si>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</si>
  <si>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</si>
  <si>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</si>
  <si>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</si>
  <si>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</si>
  <si>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Facundo</t>
  </si>
  <si>
    <t>Buonanotte</t>
  </si>
  <si>
    <t>Ayew</t>
  </si>
  <si>
    <t>J.Ayew</t>
  </si>
  <si>
    <t>Boubakary</t>
  </si>
  <si>
    <t>Soumaré</t>
  </si>
  <si>
    <t>B.Soumaré</t>
  </si>
  <si>
    <t>Bobby</t>
  </si>
  <si>
    <t>De Cordova-Reid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</si>
  <si>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</si>
  <si>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</si>
  <si>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</si>
  <si>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</si>
  <si>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</si>
  <si>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</si>
  <si>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</si>
  <si>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</si>
  <si>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</si>
  <si>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</si>
  <si>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</si>
  <si>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</si>
  <si>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</si>
  <si>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</si>
  <si>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</si>
  <si>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</si>
  <si>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</si>
  <si>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</si>
  <si>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</si>
  <si>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</si>
  <si>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</si>
  <si>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</si>
  <si>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</si>
  <si>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</si>
  <si>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</si>
  <si>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</si>
  <si>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</si>
  <si>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</si>
  <si>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</si>
  <si>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</si>
  <si>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</si>
  <si>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</si>
  <si>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</si>
  <si>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</si>
  <si>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</si>
  <si>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</si>
  <si>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</si>
  <si>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</si>
  <si>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</si>
  <si>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</si>
  <si>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</si>
  <si>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</si>
  <si>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</si>
  <si>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</si>
  <si>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</si>
  <si>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</si>
  <si>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</si>
  <si>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</si>
  <si>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</si>
  <si>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</si>
  <si>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</si>
  <si>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</si>
  <si>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</si>
  <si>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</si>
  <si>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</si>
  <si>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</si>
  <si>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Lisandro</t>
  </si>
  <si>
    <t>Martínez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</si>
  <si>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</si>
  <si>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</si>
  <si>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</si>
  <si>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</si>
  <si>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</si>
  <si>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</si>
  <si>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</si>
  <si>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</si>
  <si>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</si>
  <si>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</si>
  <si>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</si>
  <si>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</si>
  <si>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</si>
  <si>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</si>
  <si>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</si>
  <si>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</si>
  <si>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</si>
  <si>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</si>
  <si>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</si>
  <si>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</si>
  <si>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</si>
  <si>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</si>
  <si>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</si>
  <si>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</si>
  <si>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</si>
  <si>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</si>
  <si>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</si>
  <si>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</si>
  <si>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</si>
  <si>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</si>
  <si>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</si>
  <si>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</si>
  <si>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</si>
  <si>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</si>
  <si>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</si>
  <si>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</si>
  <si>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</si>
  <si>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</si>
  <si>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</si>
  <si>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</si>
  <si>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</si>
  <si>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</si>
  <si>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</si>
  <si>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</si>
  <si>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</si>
  <si>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</si>
  <si>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</si>
  <si>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</si>
  <si>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</si>
  <si>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</si>
  <si>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</si>
  <si>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</si>
  <si>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</si>
  <si>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</si>
  <si>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</si>
  <si>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Adam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</si>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</sst>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91" totalsRowShown="0">
  <autoFilter ref="A1:AL191" xr:uid="{00000000-0009-0000-0100-000001000000}">
    <filterColumn colId="37">
      <filters>
        <filter val="1"/>
      </filters>
    </filterColumn>
  </autoFilter>
  <sortState xmlns:xlrd2="http://schemas.microsoft.com/office/spreadsheetml/2017/richdata2" ref="A2:AL184">
    <sortCondition descending="1" ref="AI1:AI191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1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x14ac:dyDescent="0.2">
      <c r="A2" t="s">
        <v>332</v>
      </c>
      <c r="B2" t="s">
        <v>333</v>
      </c>
      <c r="C2" t="s">
        <v>333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26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9.4</v>
      </c>
      <c r="AE2">
        <v>558</v>
      </c>
      <c r="AF2">
        <v>79.105702216085916</v>
      </c>
      <c r="AG2">
        <v>55.46622355020174</v>
      </c>
      <c r="AH2">
        <f>81.8190073105716*1</f>
        <v>81.819007310571607</v>
      </c>
      <c r="AI2">
        <f>7.54795553260982*1</f>
        <v>7.5479555326098202</v>
      </c>
      <c r="AJ2">
        <v>1</v>
      </c>
      <c r="AK2">
        <v>1</v>
      </c>
      <c r="AL2">
        <v>1</v>
      </c>
      <c r="AN2" t="s">
        <v>0</v>
      </c>
      <c r="AO2">
        <f>SUMPRODUCT(Table1[Selected], Table1[PP])</f>
        <v>771.32855478652209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7.7</v>
      </c>
      <c r="AE3">
        <v>3</v>
      </c>
      <c r="AF3">
        <v>56.635515541619732</v>
      </c>
      <c r="AG3">
        <v>32.599650595058343</v>
      </c>
      <c r="AH3">
        <f>58.3072313585729*1</f>
        <v>58.307231358572899</v>
      </c>
      <c r="AI3">
        <f>5.45694415270458*1</f>
        <v>5.4569441527045797</v>
      </c>
      <c r="AJ3">
        <v>1</v>
      </c>
      <c r="AK3">
        <v>0</v>
      </c>
      <c r="AL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6.5</v>
      </c>
      <c r="AE4">
        <v>8</v>
      </c>
      <c r="AF4">
        <v>47.788888888888877</v>
      </c>
      <c r="AG4">
        <v>54.739962614471608</v>
      </c>
      <c r="AH4">
        <f>31.1363046927501*1</f>
        <v>31.136304692750102</v>
      </c>
      <c r="AI4">
        <f>2.67982156842977*1</f>
        <v>2.6798215684297699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98.1</v>
      </c>
      <c r="AP4">
        <v>102.3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8.1999999999999993</v>
      </c>
      <c r="AE5">
        <v>10</v>
      </c>
      <c r="AF5">
        <v>50.402985074626862</v>
      </c>
      <c r="AG5">
        <v>54.163025815155137</v>
      </c>
      <c r="AH5">
        <f>28.2411664759909*1</f>
        <v>28.241166475990902</v>
      </c>
      <c r="AI5">
        <f>2.5059642391877*1</f>
        <v>2.5059642391876999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44.876305015506119</v>
      </c>
      <c r="AG6">
        <v>45.961667570667473</v>
      </c>
      <c r="AH6">
        <f>29.7318022602203*1</f>
        <v>29.731802260220299</v>
      </c>
      <c r="AI6">
        <f>2.51408082483044*1</f>
        <v>2.5140808248304398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38.914290930628702</v>
      </c>
      <c r="AG7">
        <v>33.219828807681807</v>
      </c>
      <c r="AH7">
        <f>21.1818396325046*1</f>
        <v>21.181839632504602</v>
      </c>
      <c r="AI7">
        <f>1.9225223369941*1</f>
        <v>1.9225223369941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4</v>
      </c>
      <c r="E8">
        <v>0</v>
      </c>
      <c r="F8">
        <v>1</v>
      </c>
      <c r="G8">
        <v>0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6.2</v>
      </c>
      <c r="AE8">
        <v>14</v>
      </c>
      <c r="AF8">
        <v>46.528735632183903</v>
      </c>
      <c r="AG8">
        <v>39.097053569070589</v>
      </c>
      <c r="AH8">
        <f>32.0771207136701*1</f>
        <v>32.077120713670098</v>
      </c>
      <c r="AI8">
        <f>2.83721091531571*1</f>
        <v>2.8372109153157101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4.9000000000000004</v>
      </c>
      <c r="AE9">
        <v>15</v>
      </c>
      <c r="AF9">
        <v>27.21551724137931</v>
      </c>
      <c r="AG9">
        <v>24.26276077196577</v>
      </c>
      <c r="AH9">
        <f>23.2215480450944*1</f>
        <v>23.221548045094401</v>
      </c>
      <c r="AI9">
        <f>2.24844880775841*1</f>
        <v>2.2484488077584102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6.8</v>
      </c>
      <c r="AE10">
        <v>18</v>
      </c>
      <c r="AF10">
        <v>42.510416666666643</v>
      </c>
      <c r="AG10">
        <v>48.248709664489567</v>
      </c>
      <c r="AH10">
        <f>24.8144962354156*1</f>
        <v>24.8144962354156</v>
      </c>
      <c r="AI10">
        <f>2.34245003146619*1</f>
        <v>2.34245003146619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6.2</v>
      </c>
      <c r="AE11">
        <v>34</v>
      </c>
      <c r="AF11">
        <v>30.74766355140185</v>
      </c>
      <c r="AG11">
        <v>28.567604483476089</v>
      </c>
      <c r="AH11">
        <f>17.8402712376279*1</f>
        <v>17.840271237627899</v>
      </c>
      <c r="AI11">
        <f>1.76454343820627*1</f>
        <v>1.7645434382062699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4.5999999999999996</v>
      </c>
      <c r="AE12">
        <v>42</v>
      </c>
      <c r="AF12">
        <v>24.96973706848733</v>
      </c>
      <c r="AG12">
        <v>34.700448929624898</v>
      </c>
      <c r="AH12">
        <f>15.1579961173978*1</f>
        <v>15.157996117397801</v>
      </c>
      <c r="AI12">
        <f>1.59869789365115*1</f>
        <v>1.59869789365115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70</v>
      </c>
      <c r="D13" t="s">
        <v>6</v>
      </c>
      <c r="E13">
        <v>0</v>
      </c>
      <c r="F13">
        <v>0</v>
      </c>
      <c r="G13">
        <v>0</v>
      </c>
      <c r="H13">
        <v>1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44</v>
      </c>
      <c r="AF13">
        <v>20.72727272727273</v>
      </c>
      <c r="AG13">
        <v>23.481555305584511</v>
      </c>
      <c r="AH13">
        <f>29.6275292528708*1</f>
        <v>29.627529252870801</v>
      </c>
      <c r="AI13">
        <f>2.88627521269338*1</f>
        <v>2.8862752126933802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4.4000000000000004</v>
      </c>
      <c r="AE14">
        <v>50</v>
      </c>
      <c r="AF14">
        <v>27.182320441988949</v>
      </c>
      <c r="AG14">
        <v>27.883543920591041</v>
      </c>
      <c r="AH14">
        <f>13.3371859065646*1</f>
        <v>13.337185906564599</v>
      </c>
      <c r="AI14">
        <f>1.32670620828625*1</f>
        <v>1.32670620828625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51</v>
      </c>
      <c r="AF15">
        <v>0</v>
      </c>
      <c r="AG15">
        <v>0</v>
      </c>
      <c r="AH15">
        <f>0*1</f>
        <v>0</v>
      </c>
      <c r="AI15">
        <f>0*1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78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53</v>
      </c>
      <c r="AF16">
        <v>32.1875</v>
      </c>
      <c r="AG16">
        <v>30.154519548281929</v>
      </c>
      <c r="AH16">
        <f>14.672748722377*1</f>
        <v>14.672748722376999</v>
      </c>
      <c r="AI16">
        <f>1.61599346769179*1</f>
        <v>1.61599346769179</v>
      </c>
      <c r="AJ16">
        <v>1</v>
      </c>
      <c r="AK16">
        <v>0</v>
      </c>
      <c r="AL16">
        <v>0</v>
      </c>
    </row>
    <row r="17" spans="1:42" hidden="1" x14ac:dyDescent="0.2">
      <c r="A17" t="s">
        <v>79</v>
      </c>
      <c r="B17" t="s">
        <v>80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5.2</v>
      </c>
      <c r="AE17">
        <v>54</v>
      </c>
      <c r="AF17">
        <v>29.189189189189179</v>
      </c>
      <c r="AG17">
        <v>30.15827871301963</v>
      </c>
      <c r="AH17">
        <f>13.46389997083*1</f>
        <v>13.463899970829999</v>
      </c>
      <c r="AI17">
        <f>1.31453833695791*1</f>
        <v>1.31453833695791</v>
      </c>
      <c r="AJ17">
        <v>1</v>
      </c>
      <c r="AK17">
        <v>0</v>
      </c>
      <c r="AL17">
        <v>0</v>
      </c>
      <c r="AN17" t="s">
        <v>11</v>
      </c>
      <c r="AO17">
        <f>AO2-AO15*11</f>
        <v>771.32855478652209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5.4</v>
      </c>
      <c r="AE18">
        <v>59</v>
      </c>
      <c r="AF18">
        <v>27.583333333333329</v>
      </c>
      <c r="AG18">
        <v>30.776538012753701</v>
      </c>
      <c r="AH18">
        <f>15.8659751992257*1</f>
        <v>15.8659751992257</v>
      </c>
      <c r="AI18">
        <f>1.53260942870671*1</f>
        <v>1.53260942870671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60</v>
      </c>
      <c r="AF19">
        <v>0</v>
      </c>
      <c r="AG19">
        <v>0</v>
      </c>
      <c r="AH19">
        <f>0*1</f>
        <v>0</v>
      </c>
      <c r="AI19">
        <f>0*1</f>
        <v>0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5.5</v>
      </c>
      <c r="AE20">
        <v>63</v>
      </c>
      <c r="AF20">
        <v>28.9707831937015</v>
      </c>
      <c r="AG20">
        <v>36.596103405066813</v>
      </c>
      <c r="AH20">
        <f>18.1806167257404*1</f>
        <v>18.1806167257404</v>
      </c>
      <c r="AI20">
        <f>1.56574578437515*1</f>
        <v>1.5657457843751501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6</v>
      </c>
      <c r="E21">
        <v>0</v>
      </c>
      <c r="F21">
        <v>0</v>
      </c>
      <c r="G21">
        <v>0</v>
      </c>
      <c r="H21">
        <v>1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8.9</v>
      </c>
      <c r="AE21">
        <v>64</v>
      </c>
      <c r="AF21">
        <v>47.844311377245468</v>
      </c>
      <c r="AG21">
        <v>43.79124915720277</v>
      </c>
      <c r="AH21">
        <f>31.8187002092359*1</f>
        <v>31.818700209235899</v>
      </c>
      <c r="AI21">
        <f>3.13093473144091*1</f>
        <v>3.1309347314409099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2</v>
      </c>
      <c r="AP21">
        <v>3</v>
      </c>
    </row>
    <row r="22" spans="1:42" hidden="1" x14ac:dyDescent="0.2">
      <c r="A22" t="s">
        <v>53</v>
      </c>
      <c r="B22" t="s">
        <v>89</v>
      </c>
      <c r="C22" t="s">
        <v>89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4.9000000000000004</v>
      </c>
      <c r="AE22">
        <v>81</v>
      </c>
      <c r="AF22">
        <v>26.328379551059431</v>
      </c>
      <c r="AG22">
        <v>32.054976099166858</v>
      </c>
      <c r="AH22">
        <f>8.18429411959403*1</f>
        <v>8.1842941195940302</v>
      </c>
      <c r="AI22">
        <f>0.818777168658708*1</f>
        <v>0.81877716865870798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82</v>
      </c>
      <c r="AF23">
        <v>25.34782608695653</v>
      </c>
      <c r="AG23">
        <v>20.805433794715629</v>
      </c>
      <c r="AH23">
        <f>23.5059797602299*1</f>
        <v>23.505979760229899</v>
      </c>
      <c r="AI23">
        <f>2.14639424160613*1</f>
        <v>2.1463942416061301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83</v>
      </c>
      <c r="AF24">
        <v>21.70127325548842</v>
      </c>
      <c r="AG24">
        <v>21.011382683118999</v>
      </c>
      <c r="AH24">
        <f>22.011375779182*1</f>
        <v>22.011375779182</v>
      </c>
      <c r="AI24">
        <f>1.88251926438759*1</f>
        <v>1.8825192643875901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89</v>
      </c>
      <c r="AF25">
        <v>0</v>
      </c>
      <c r="AG25">
        <v>0</v>
      </c>
      <c r="AH25">
        <f>0*1</f>
        <v>0</v>
      </c>
      <c r="AI25">
        <f>0*1</f>
        <v>0</v>
      </c>
      <c r="AJ25">
        <v>1</v>
      </c>
      <c r="AK25">
        <v>1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x14ac:dyDescent="0.2">
      <c r="A26" t="s">
        <v>96</v>
      </c>
      <c r="B26" t="s">
        <v>97</v>
      </c>
      <c r="C26" t="s">
        <v>97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6.1</v>
      </c>
      <c r="AE26">
        <v>90</v>
      </c>
      <c r="AF26">
        <v>71.591981771966019</v>
      </c>
      <c r="AG26">
        <v>39.930994837283031</v>
      </c>
      <c r="AH26">
        <f>79.0998160555917*1</f>
        <v>79.099816055591702</v>
      </c>
      <c r="AI26">
        <f>7.50482106359227*1</f>
        <v>7.5048210635922699</v>
      </c>
      <c r="AJ26">
        <v>1</v>
      </c>
      <c r="AK26">
        <v>1</v>
      </c>
      <c r="AL26">
        <v>1</v>
      </c>
      <c r="AN26" t="s">
        <v>19</v>
      </c>
      <c r="AO26">
        <f>SUMPRODUCT(Table1[Selected],Table1[EVE])</f>
        <v>2</v>
      </c>
      <c r="AP26">
        <v>3</v>
      </c>
    </row>
    <row r="27" spans="1:42" x14ac:dyDescent="0.2">
      <c r="A27" t="s">
        <v>98</v>
      </c>
      <c r="B27" t="s">
        <v>99</v>
      </c>
      <c r="C27" t="s">
        <v>100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5.2</v>
      </c>
      <c r="AE27">
        <v>92</v>
      </c>
      <c r="AF27">
        <v>55.372648699468492</v>
      </c>
      <c r="AG27">
        <v>17.522626299210209</v>
      </c>
      <c r="AH27">
        <f>63.1544857285045*1</f>
        <v>63.154485728504497</v>
      </c>
      <c r="AI27">
        <f>6.60122903892488*1</f>
        <v>6.6012290389248802</v>
      </c>
      <c r="AJ27">
        <v>1</v>
      </c>
      <c r="AK27">
        <v>1</v>
      </c>
      <c r="AL27">
        <v>1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5.7</v>
      </c>
      <c r="AE28">
        <v>96</v>
      </c>
      <c r="AF28">
        <v>42.517308189251011</v>
      </c>
      <c r="AG28">
        <v>26.53825845587096</v>
      </c>
      <c r="AH28">
        <f>25.1351559719218*1</f>
        <v>25.135155971921801</v>
      </c>
      <c r="AI28">
        <f>2.29508094727913*1</f>
        <v>2.2950809472791298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5.4</v>
      </c>
      <c r="AE29">
        <v>100</v>
      </c>
      <c r="AF29">
        <v>36.873239436619727</v>
      </c>
      <c r="AG29">
        <v>41.587767143118803</v>
      </c>
      <c r="AH29">
        <f>13.7023541470437*1</f>
        <v>13.7023541470437</v>
      </c>
      <c r="AI29">
        <f>1.17467824751578*1</f>
        <v>1.17467824751578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4.4000000000000004</v>
      </c>
      <c r="AE30">
        <v>102</v>
      </c>
      <c r="AF30">
        <v>25.666666666666661</v>
      </c>
      <c r="AG30">
        <v>21.884546831183499</v>
      </c>
      <c r="AH30">
        <f>18.6162653849156*1</f>
        <v>18.6162653849156</v>
      </c>
      <c r="AI30">
        <f>1.67109954951215*1</f>
        <v>1.6710995495121499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103</v>
      </c>
      <c r="AF31">
        <v>40.362903225806448</v>
      </c>
      <c r="AG31">
        <v>43.443439942288613</v>
      </c>
      <c r="AH31">
        <f>30.2281896140704*1</f>
        <v>30.228189614070399</v>
      </c>
      <c r="AI31">
        <f>2.75958866686465*1</f>
        <v>2.7595886668646501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121</v>
      </c>
      <c r="AF32">
        <v>29.225490196078429</v>
      </c>
      <c r="AG32">
        <v>26.05247994615452</v>
      </c>
      <c r="AH32">
        <f>26.716000576704*1</f>
        <v>26.716000576704001</v>
      </c>
      <c r="AI32">
        <f>2.4093979594293*1</f>
        <v>2.4093979594292998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5.0999999999999996</v>
      </c>
      <c r="AE33">
        <v>122</v>
      </c>
      <c r="AF33">
        <v>45.475447110548181</v>
      </c>
      <c r="AG33">
        <v>20.583606278212351</v>
      </c>
      <c r="AH33">
        <f>66.6503790567855*1</f>
        <v>66.650379056785496</v>
      </c>
      <c r="AI33">
        <f>4.24364978277677*1</f>
        <v>4.2436497827767701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124</v>
      </c>
      <c r="AF34">
        <v>36.903225806451609</v>
      </c>
      <c r="AG34">
        <v>30.449718424728349</v>
      </c>
      <c r="AH34">
        <f>13.7803022591644*1</f>
        <v>13.780302259164401</v>
      </c>
      <c r="AI34">
        <f>1.33593073299579*1</f>
        <v>1.3359307329957899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4.9000000000000004</v>
      </c>
      <c r="AE35">
        <v>127</v>
      </c>
      <c r="AF35">
        <v>28.54761904761903</v>
      </c>
      <c r="AG35">
        <v>34.898637813224227</v>
      </c>
      <c r="AH35">
        <f>18.9102078748291*1</f>
        <v>18.910207874829101</v>
      </c>
      <c r="AI35">
        <f>1.7823368622546*1</f>
        <v>1.7823368622546001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131</v>
      </c>
      <c r="AF36">
        <v>26.166666666666671</v>
      </c>
      <c r="AG36">
        <v>21.541243466199131</v>
      </c>
      <c r="AH36">
        <f>15.9108905231646*1</f>
        <v>15.9108905231646</v>
      </c>
      <c r="AI36">
        <f>1.42260680333482*1</f>
        <v>1.42260680333482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</v>
      </c>
      <c r="AE37">
        <v>132</v>
      </c>
      <c r="AF37">
        <v>63.93506327229754</v>
      </c>
      <c r="AG37">
        <v>44.384949660394348</v>
      </c>
      <c r="AH37">
        <f>70.7353261277745*1</f>
        <v>70.735326127774499</v>
      </c>
      <c r="AI37">
        <f>6.59486644837677*1</f>
        <v>6.5948664483767701</v>
      </c>
      <c r="AJ37">
        <v>1</v>
      </c>
      <c r="AK37">
        <v>1</v>
      </c>
      <c r="AL37">
        <v>1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4.8</v>
      </c>
      <c r="AE38">
        <v>134</v>
      </c>
      <c r="AF38">
        <v>30.924528301886799</v>
      </c>
      <c r="AG38">
        <v>29.13338029640197</v>
      </c>
      <c r="AH38">
        <f>15.7607689226903*1</f>
        <v>15.7607689226903</v>
      </c>
      <c r="AI38">
        <f>1.42891946311886*1</f>
        <v>1.42891946311886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137</v>
      </c>
      <c r="AF39">
        <v>32.066037735849093</v>
      </c>
      <c r="AG39">
        <v>37.886584245277739</v>
      </c>
      <c r="AH39">
        <f>19.1614644881309*1</f>
        <v>19.1614644881309</v>
      </c>
      <c r="AI39">
        <f>1.67111765429343*1</f>
        <v>1.6711176542934301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127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4.3</v>
      </c>
      <c r="AE40">
        <v>138</v>
      </c>
      <c r="AF40">
        <v>21.647081857176289</v>
      </c>
      <c r="AG40">
        <v>23.369627641544369</v>
      </c>
      <c r="AH40">
        <f>14.3913351095329*1</f>
        <v>14.3913351095329</v>
      </c>
      <c r="AI40">
        <f>1.47438874690318*1</f>
        <v>1.47438874690318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5.0999999999999996</v>
      </c>
      <c r="AE41">
        <v>139</v>
      </c>
      <c r="AF41">
        <v>32.200000000000003</v>
      </c>
      <c r="AG41">
        <v>23.0810127387191</v>
      </c>
      <c r="AH41">
        <f>24.8648614007078*1</f>
        <v>24.864861400707799</v>
      </c>
      <c r="AI41">
        <f>2.40782624268177*1</f>
        <v>2.4078262426817698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6.4</v>
      </c>
      <c r="AE42">
        <v>143</v>
      </c>
      <c r="AF42">
        <v>51.269113996555411</v>
      </c>
      <c r="AG42">
        <v>36.351477891066182</v>
      </c>
      <c r="AH42">
        <f>50.5812412040684*1</f>
        <v>50.581241204068398</v>
      </c>
      <c r="AI42">
        <f>4.87401130656314*1</f>
        <v>4.8740113065631396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134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146</v>
      </c>
      <c r="AF43">
        <v>0</v>
      </c>
      <c r="AG43">
        <v>0</v>
      </c>
      <c r="AH43">
        <f>0*1</f>
        <v>0</v>
      </c>
      <c r="AI43">
        <f>0*1</f>
        <v>0</v>
      </c>
      <c r="AJ43">
        <v>1</v>
      </c>
      <c r="AK43">
        <v>0</v>
      </c>
      <c r="AL43">
        <v>0</v>
      </c>
    </row>
    <row r="44" spans="1:42" hidden="1" x14ac:dyDescent="0.2">
      <c r="A44" t="s">
        <v>135</v>
      </c>
      <c r="B44" t="s">
        <v>136</v>
      </c>
      <c r="C44" t="s">
        <v>136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160</v>
      </c>
      <c r="AF44">
        <v>0</v>
      </c>
      <c r="AG44">
        <v>0</v>
      </c>
      <c r="AH44">
        <f>0*1</f>
        <v>0</v>
      </c>
      <c r="AI44">
        <f>0*1</f>
        <v>0</v>
      </c>
      <c r="AJ44">
        <v>1</v>
      </c>
      <c r="AK44">
        <v>0</v>
      </c>
      <c r="AL44">
        <v>0</v>
      </c>
    </row>
    <row r="45" spans="1:42" hidden="1" x14ac:dyDescent="0.2">
      <c r="A45" t="s">
        <v>92</v>
      </c>
      <c r="B45" t="s">
        <v>137</v>
      </c>
      <c r="C45" t="s">
        <v>137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4.2</v>
      </c>
      <c r="AE45">
        <v>164</v>
      </c>
      <c r="AF45">
        <v>33.625592417061597</v>
      </c>
      <c r="AG45">
        <v>36.464150133242669</v>
      </c>
      <c r="AH45">
        <f>14.8177023929577*1</f>
        <v>14.817702392957701</v>
      </c>
      <c r="AI45">
        <f>1.43628306687644*1</f>
        <v>1.4362830668764399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140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165</v>
      </c>
      <c r="AF46">
        <v>31.052360238325139</v>
      </c>
      <c r="AG46">
        <v>37.151638821255673</v>
      </c>
      <c r="AH46">
        <f>13.2036900996825*1</f>
        <v>13.2036900996825</v>
      </c>
      <c r="AI46">
        <f>1.04534381829959*1</f>
        <v>1.04534381829959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141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5.4</v>
      </c>
      <c r="AE47">
        <v>171</v>
      </c>
      <c r="AF47">
        <v>45.44426875511332</v>
      </c>
      <c r="AG47">
        <v>30.44179348293147</v>
      </c>
      <c r="AH47">
        <f>46.7965699099464*1</f>
        <v>46.796569909946399</v>
      </c>
      <c r="AI47">
        <f>3.52469444202697*1</f>
        <v>3.5246944420269699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186</v>
      </c>
      <c r="AF48">
        <v>24.38333333333334</v>
      </c>
      <c r="AG48">
        <v>20.243676516239169</v>
      </c>
      <c r="AH48">
        <f>18.4649265044087*1</f>
        <v>18.464926504408702</v>
      </c>
      <c r="AI48">
        <f>1.6635607250389*1</f>
        <v>1.6635607250389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147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187</v>
      </c>
      <c r="AF49">
        <v>31.16666666666665</v>
      </c>
      <c r="AG49">
        <v>28.72770365083225</v>
      </c>
      <c r="AH49">
        <f>16.7897216524738*1</f>
        <v>16.789721652473801</v>
      </c>
      <c r="AI49">
        <f>1.45083603012633*1</f>
        <v>1.4508360301263299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149</v>
      </c>
      <c r="D50" t="s">
        <v>3</v>
      </c>
      <c r="E50">
        <v>1</v>
      </c>
      <c r="F50">
        <v>0</v>
      </c>
      <c r="G50">
        <v>0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188</v>
      </c>
      <c r="AF50">
        <v>0</v>
      </c>
      <c r="AG50">
        <v>0</v>
      </c>
      <c r="AH50">
        <f>0*1</f>
        <v>0</v>
      </c>
      <c r="AI50">
        <f>0*1</f>
        <v>0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151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5.5</v>
      </c>
      <c r="AE51">
        <v>190</v>
      </c>
      <c r="AF51">
        <v>36.214792461702942</v>
      </c>
      <c r="AG51">
        <v>32.212555501794498</v>
      </c>
      <c r="AH51">
        <f>26.7800665902433*1</f>
        <v>26.780066590243301</v>
      </c>
      <c r="AI51">
        <f>2.74609766080892*1</f>
        <v>2.7460976608089198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196</v>
      </c>
      <c r="AF52">
        <v>0</v>
      </c>
      <c r="AG52">
        <v>0</v>
      </c>
      <c r="AH52">
        <f>0*1</f>
        <v>0</v>
      </c>
      <c r="AI52">
        <f>0*1</f>
        <v>0</v>
      </c>
      <c r="AJ52">
        <v>1</v>
      </c>
      <c r="AK52">
        <v>0</v>
      </c>
      <c r="AL52">
        <v>0</v>
      </c>
    </row>
    <row r="53" spans="1:38" hidden="1" x14ac:dyDescent="0.2">
      <c r="A53" t="s">
        <v>154</v>
      </c>
      <c r="B53" t="s">
        <v>155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4.9000000000000004</v>
      </c>
      <c r="AE53">
        <v>212</v>
      </c>
      <c r="AF53">
        <v>24.98073988555333</v>
      </c>
      <c r="AG53">
        <v>22.60600321765353</v>
      </c>
      <c r="AH53">
        <f>22.3262185450653*1</f>
        <v>22.326218545065299</v>
      </c>
      <c r="AI53">
        <f>1.83774976480742*1</f>
        <v>1.8377497648074199</v>
      </c>
      <c r="AJ53">
        <v>1</v>
      </c>
      <c r="AK53">
        <v>0</v>
      </c>
      <c r="AL53">
        <v>0</v>
      </c>
    </row>
    <row r="54" spans="1:38" hidden="1" x14ac:dyDescent="0.2">
      <c r="A54" t="s">
        <v>157</v>
      </c>
      <c r="B54" t="s">
        <v>158</v>
      </c>
      <c r="C54" t="s">
        <v>158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216</v>
      </c>
      <c r="AF54">
        <v>29.21875</v>
      </c>
      <c r="AG54">
        <v>29.218078412272011</v>
      </c>
      <c r="AH54">
        <f>15.967074546789*1</f>
        <v>15.967074546789</v>
      </c>
      <c r="AI54">
        <f>1.35701080289317*1</f>
        <v>1.35701080289317</v>
      </c>
      <c r="AJ54">
        <v>1</v>
      </c>
      <c r="AK54">
        <v>0</v>
      </c>
      <c r="AL54">
        <v>0</v>
      </c>
    </row>
    <row r="55" spans="1:38" hidden="1" x14ac:dyDescent="0.2">
      <c r="A55" t="s">
        <v>159</v>
      </c>
      <c r="B55" t="s">
        <v>160</v>
      </c>
      <c r="C55" t="s">
        <v>161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5.0999999999999996</v>
      </c>
      <c r="AE55">
        <v>217</v>
      </c>
      <c r="AF55">
        <v>30.333333333333339</v>
      </c>
      <c r="AG55">
        <v>28.99023811932636</v>
      </c>
      <c r="AH55">
        <f>24.6742230222399*1</f>
        <v>24.6742230222399</v>
      </c>
      <c r="AI55">
        <f>2.21293293472139*1</f>
        <v>2.21293293472139</v>
      </c>
      <c r="AJ55">
        <v>1</v>
      </c>
      <c r="AK55">
        <v>0</v>
      </c>
      <c r="AL55">
        <v>0</v>
      </c>
    </row>
    <row r="56" spans="1:38" hidden="1" x14ac:dyDescent="0.2">
      <c r="A56" t="s">
        <v>162</v>
      </c>
      <c r="B56" t="s">
        <v>163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221</v>
      </c>
      <c r="AF56">
        <v>32.232715947886767</v>
      </c>
      <c r="AG56">
        <v>27.604377202224001</v>
      </c>
      <c r="AH56">
        <f>30.5209602291973*1</f>
        <v>30.5209602291973</v>
      </c>
      <c r="AI56">
        <f>2.79606195477521*1</f>
        <v>2.7960619547752099</v>
      </c>
      <c r="AJ56">
        <v>1</v>
      </c>
      <c r="AK56">
        <v>0</v>
      </c>
      <c r="AL56">
        <v>0</v>
      </c>
    </row>
    <row r="57" spans="1:38" hidden="1" x14ac:dyDescent="0.2">
      <c r="A57" t="s">
        <v>164</v>
      </c>
      <c r="B57" t="s">
        <v>165</v>
      </c>
      <c r="C57" t="s">
        <v>165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224</v>
      </c>
      <c r="AF57">
        <v>0</v>
      </c>
      <c r="AG57">
        <v>0</v>
      </c>
      <c r="AH57">
        <f>0*1</f>
        <v>0</v>
      </c>
      <c r="AI57">
        <f>0*1</f>
        <v>0</v>
      </c>
      <c r="AJ57">
        <v>1</v>
      </c>
      <c r="AK57">
        <v>0</v>
      </c>
      <c r="AL57">
        <v>0</v>
      </c>
    </row>
    <row r="58" spans="1:38" hidden="1" x14ac:dyDescent="0.2">
      <c r="A58" t="s">
        <v>166</v>
      </c>
      <c r="B58" t="s">
        <v>167</v>
      </c>
      <c r="C58" t="s">
        <v>167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230</v>
      </c>
      <c r="AF58">
        <v>37.599999999999987</v>
      </c>
      <c r="AG58">
        <v>31.423389999752661</v>
      </c>
      <c r="AH58">
        <f>41.089410899174*1</f>
        <v>41.089410899173998</v>
      </c>
      <c r="AI58">
        <f>3.65598428398551*1</f>
        <v>3.6559842839855099</v>
      </c>
      <c r="AJ58">
        <v>1</v>
      </c>
      <c r="AK58">
        <v>0</v>
      </c>
      <c r="AL58">
        <v>0</v>
      </c>
    </row>
    <row r="59" spans="1:38" hidden="1" x14ac:dyDescent="0.2">
      <c r="A59" t="s">
        <v>168</v>
      </c>
      <c r="B59" t="s">
        <v>169</v>
      </c>
      <c r="C59" t="s">
        <v>170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7.7</v>
      </c>
      <c r="AE59">
        <v>233</v>
      </c>
      <c r="AF59">
        <v>47.91574016128471</v>
      </c>
      <c r="AG59">
        <v>65.807046667563043</v>
      </c>
      <c r="AH59">
        <f>45.7693212456902*1</f>
        <v>45.7693212456902</v>
      </c>
      <c r="AI59">
        <f>3.62384252180251*1</f>
        <v>3.6238425218025099</v>
      </c>
      <c r="AJ59">
        <v>1</v>
      </c>
      <c r="AK59">
        <v>0</v>
      </c>
      <c r="AL59">
        <v>0</v>
      </c>
    </row>
    <row r="60" spans="1:38" hidden="1" x14ac:dyDescent="0.2">
      <c r="A60" t="s">
        <v>171</v>
      </c>
      <c r="B60" t="s">
        <v>172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5.7</v>
      </c>
      <c r="AE60">
        <v>234</v>
      </c>
      <c r="AF60">
        <v>0</v>
      </c>
      <c r="AG60">
        <v>0</v>
      </c>
      <c r="AH60">
        <f>0*1</f>
        <v>0</v>
      </c>
      <c r="AI60">
        <f>0*1</f>
        <v>0</v>
      </c>
      <c r="AJ60">
        <v>1</v>
      </c>
      <c r="AK60">
        <v>0</v>
      </c>
      <c r="AL60">
        <v>0</v>
      </c>
    </row>
    <row r="61" spans="1:38" hidden="1" x14ac:dyDescent="0.2">
      <c r="A61" t="s">
        <v>173</v>
      </c>
      <c r="B61" t="s">
        <v>174</v>
      </c>
      <c r="C61" t="s">
        <v>174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11.1</v>
      </c>
      <c r="AE61">
        <v>235</v>
      </c>
      <c r="AF61">
        <v>51.659560277081077</v>
      </c>
      <c r="AG61">
        <v>79.462304275846961</v>
      </c>
      <c r="AH61">
        <f>38.7332359413858*1</f>
        <v>38.7332359413858</v>
      </c>
      <c r="AI61">
        <f>3.34871118513834*1</f>
        <v>3.34871118513834</v>
      </c>
      <c r="AJ61">
        <v>1</v>
      </c>
      <c r="AK61">
        <v>0</v>
      </c>
      <c r="AL61">
        <v>0</v>
      </c>
    </row>
    <row r="62" spans="1:38" hidden="1" x14ac:dyDescent="0.2">
      <c r="A62" t="s">
        <v>175</v>
      </c>
      <c r="B62" t="s">
        <v>176</v>
      </c>
      <c r="C62" t="s">
        <v>176</v>
      </c>
      <c r="D62" t="s">
        <v>3</v>
      </c>
      <c r="E62">
        <v>1</v>
      </c>
      <c r="F62">
        <v>0</v>
      </c>
      <c r="G62">
        <v>0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238</v>
      </c>
      <c r="AF62">
        <v>38.958333333333307</v>
      </c>
      <c r="AG62">
        <v>38.3693830216612</v>
      </c>
      <c r="AH62">
        <f>24.4621044689135*1</f>
        <v>24.462104468913498</v>
      </c>
      <c r="AI62">
        <f>2.17122240299065*1</f>
        <v>2.1712224029906499</v>
      </c>
      <c r="AJ62">
        <v>1</v>
      </c>
      <c r="AK62">
        <v>0</v>
      </c>
      <c r="AL62">
        <v>0</v>
      </c>
    </row>
    <row r="63" spans="1:38" hidden="1" x14ac:dyDescent="0.2">
      <c r="A63" t="s">
        <v>177</v>
      </c>
      <c r="B63" t="s">
        <v>178</v>
      </c>
      <c r="C63" t="s">
        <v>178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6.2</v>
      </c>
      <c r="AE63">
        <v>241</v>
      </c>
      <c r="AF63">
        <v>32.286893626700248</v>
      </c>
      <c r="AG63">
        <v>41.303797962389879</v>
      </c>
      <c r="AH63">
        <f>26.373298081887*1</f>
        <v>26.373298081887</v>
      </c>
      <c r="AI63">
        <f>2.27222584607433*1</f>
        <v>2.2722258460743299</v>
      </c>
      <c r="AJ63">
        <v>1</v>
      </c>
      <c r="AK63">
        <v>0</v>
      </c>
      <c r="AL63">
        <v>0</v>
      </c>
    </row>
    <row r="64" spans="1:38" hidden="1" x14ac:dyDescent="0.2">
      <c r="A64" t="s">
        <v>179</v>
      </c>
      <c r="B64" t="s">
        <v>180</v>
      </c>
      <c r="C64" t="s">
        <v>181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6.2</v>
      </c>
      <c r="AE64">
        <v>242</v>
      </c>
      <c r="AF64">
        <v>39.032541641289782</v>
      </c>
      <c r="AG64">
        <v>36.693926110291947</v>
      </c>
      <c r="AH64">
        <f>26.1981222448445*1</f>
        <v>26.198122244844502</v>
      </c>
      <c r="AI64">
        <f>2.80513794111622*1</f>
        <v>2.8051379411162198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5.9</v>
      </c>
      <c r="AE65">
        <v>254</v>
      </c>
      <c r="AF65">
        <v>24.37837837837839</v>
      </c>
      <c r="AG65">
        <v>31.691484948707821</v>
      </c>
      <c r="AH65">
        <f>9.82507628588688*1</f>
        <v>9.8250762858868796</v>
      </c>
      <c r="AI65">
        <f>0.842672215526481*1</f>
        <v>0.84267221552648097</v>
      </c>
      <c r="AJ65">
        <v>1</v>
      </c>
      <c r="AK65">
        <v>0</v>
      </c>
      <c r="AL65">
        <v>0</v>
      </c>
    </row>
    <row r="66" spans="1:38" hidden="1" x14ac:dyDescent="0.2">
      <c r="A66" t="s">
        <v>184</v>
      </c>
      <c r="B66" t="s">
        <v>185</v>
      </c>
      <c r="C66" t="s">
        <v>185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6.7</v>
      </c>
      <c r="AE66">
        <v>262</v>
      </c>
      <c r="AF66">
        <v>42.806201550387613</v>
      </c>
      <c r="AG66">
        <v>38.155617048618303</v>
      </c>
      <c r="AH66">
        <f>33.7953556019196*1</f>
        <v>33.795355601919603</v>
      </c>
      <c r="AI66">
        <f>3.16704974199129*1</f>
        <v>3.1670497419912902</v>
      </c>
      <c r="AJ66">
        <v>1</v>
      </c>
      <c r="AK66">
        <v>0</v>
      </c>
      <c r="AL66">
        <v>0</v>
      </c>
    </row>
    <row r="67" spans="1:38" hidden="1" x14ac:dyDescent="0.2">
      <c r="A67" t="s">
        <v>159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4.5999999999999996</v>
      </c>
      <c r="AE67">
        <v>263</v>
      </c>
      <c r="AF67">
        <v>33.641666666666673</v>
      </c>
      <c r="AG67">
        <v>28.357952977792792</v>
      </c>
      <c r="AH67">
        <f>20.5591845191495*1</f>
        <v>20.5591845191495</v>
      </c>
      <c r="AI67">
        <f>1.66598493440893*1</f>
        <v>1.6659849344089299</v>
      </c>
      <c r="AJ67">
        <v>1</v>
      </c>
      <c r="AK67">
        <v>0</v>
      </c>
      <c r="AL67">
        <v>0</v>
      </c>
    </row>
    <row r="68" spans="1:38" hidden="1" x14ac:dyDescent="0.2">
      <c r="A68" t="s">
        <v>187</v>
      </c>
      <c r="B68" t="s">
        <v>188</v>
      </c>
      <c r="C68" t="s">
        <v>188</v>
      </c>
      <c r="D68" t="s">
        <v>3</v>
      </c>
      <c r="E68">
        <v>1</v>
      </c>
      <c r="F68">
        <v>0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4.5999999999999996</v>
      </c>
      <c r="AE68">
        <v>264</v>
      </c>
      <c r="AF68">
        <v>42.08256880733942</v>
      </c>
      <c r="AG68">
        <v>46.226854406369299</v>
      </c>
      <c r="AH68">
        <f>27.1506973621239*1</f>
        <v>27.1506973621239</v>
      </c>
      <c r="AI68">
        <f>2.30077149772451*1</f>
        <v>2.3007714977245102</v>
      </c>
      <c r="AJ68">
        <v>1</v>
      </c>
      <c r="AK68">
        <v>0</v>
      </c>
      <c r="AL68">
        <v>0</v>
      </c>
    </row>
    <row r="69" spans="1:38" hidden="1" x14ac:dyDescent="0.2">
      <c r="A69" t="s">
        <v>189</v>
      </c>
      <c r="B69" t="s">
        <v>190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266</v>
      </c>
      <c r="AF69">
        <v>23.41935483870968</v>
      </c>
      <c r="AG69">
        <v>22.801792862866119</v>
      </c>
      <c r="AH69">
        <f>14.5187065932303*1</f>
        <v>14.5187065932303</v>
      </c>
      <c r="AI69">
        <f>1.2728616083796*1</f>
        <v>1.2728616083796001</v>
      </c>
      <c r="AJ69">
        <v>1</v>
      </c>
      <c r="AK69">
        <v>0</v>
      </c>
      <c r="AL69">
        <v>0</v>
      </c>
    </row>
    <row r="70" spans="1:38" hidden="1" x14ac:dyDescent="0.2">
      <c r="A70" t="s">
        <v>191</v>
      </c>
      <c r="B70" t="s">
        <v>192</v>
      </c>
      <c r="C70" t="s">
        <v>193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4.8</v>
      </c>
      <c r="AE70">
        <v>268</v>
      </c>
      <c r="AF70">
        <v>21.286924723412959</v>
      </c>
      <c r="AG70">
        <v>27.300378343401949</v>
      </c>
      <c r="AH70">
        <f>8.91511014262979*1</f>
        <v>8.9151101426297892</v>
      </c>
      <c r="AI70">
        <f>0.777208087904332*1</f>
        <v>0.77720808790433205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195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7.5</v>
      </c>
      <c r="AE71">
        <v>269</v>
      </c>
      <c r="AF71">
        <v>65.389289118286882</v>
      </c>
      <c r="AG71">
        <v>33.886982719684873</v>
      </c>
      <c r="AH71">
        <f>36.065833005286*1</f>
        <v>36.065833005286002</v>
      </c>
      <c r="AI71">
        <f>3.25229592868046*1</f>
        <v>3.2522959286804598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197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272</v>
      </c>
      <c r="AF72">
        <v>24.458535834532839</v>
      </c>
      <c r="AG72">
        <v>31.729540939286789</v>
      </c>
      <c r="AH72">
        <f>19.0802065735077*1</f>
        <v>19.080206573507699</v>
      </c>
      <c r="AI72">
        <f>1.32433633700695*1</f>
        <v>1.3243363370069501</v>
      </c>
      <c r="AJ72">
        <v>1</v>
      </c>
      <c r="AK72">
        <v>0</v>
      </c>
      <c r="AL72">
        <v>0</v>
      </c>
    </row>
    <row r="73" spans="1:38" hidden="1" x14ac:dyDescent="0.2">
      <c r="A73" t="s">
        <v>198</v>
      </c>
      <c r="B73" t="s">
        <v>199</v>
      </c>
      <c r="C73" t="s">
        <v>199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273</v>
      </c>
      <c r="AF73">
        <v>0</v>
      </c>
      <c r="AG73">
        <v>0</v>
      </c>
      <c r="AH73">
        <f>0*1</f>
        <v>0</v>
      </c>
      <c r="AI73">
        <f>0*1</f>
        <v>0</v>
      </c>
      <c r="AJ73">
        <v>1</v>
      </c>
      <c r="AK73">
        <v>0</v>
      </c>
      <c r="AL73">
        <v>0</v>
      </c>
    </row>
    <row r="74" spans="1:38" hidden="1" x14ac:dyDescent="0.2">
      <c r="A74" t="s">
        <v>200</v>
      </c>
      <c r="B74" t="s">
        <v>201</v>
      </c>
      <c r="C74" t="s">
        <v>202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280</v>
      </c>
      <c r="AF74">
        <v>41.79999999999999</v>
      </c>
      <c r="AG74">
        <v>39.256071130886433</v>
      </c>
      <c r="AH74">
        <f>22.9474692313122*1</f>
        <v>22.947469231312201</v>
      </c>
      <c r="AI74">
        <f>1.96923379905021*1</f>
        <v>1.96923379905021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5.0999999999999996</v>
      </c>
      <c r="AE75">
        <v>291</v>
      </c>
      <c r="AF75">
        <v>34.704592142555917</v>
      </c>
      <c r="AG75">
        <v>37.081576092953902</v>
      </c>
      <c r="AH75">
        <f>20.1863442942245*1</f>
        <v>20.186344294224501</v>
      </c>
      <c r="AI75">
        <f>1.59588146486896*1</f>
        <v>1.5958814648689601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293</v>
      </c>
      <c r="AF76">
        <v>33.873015873015873</v>
      </c>
      <c r="AG76">
        <v>33.841441432663061</v>
      </c>
      <c r="AH76">
        <f>25.9914565953493*1</f>
        <v>25.991456595349302</v>
      </c>
      <c r="AI76">
        <f>2.34421110303793*1</f>
        <v>2.3442111030379298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209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5.4</v>
      </c>
      <c r="AE77">
        <v>294</v>
      </c>
      <c r="AF77">
        <v>36.278576514689028</v>
      </c>
      <c r="AG77">
        <v>39.071870108886202</v>
      </c>
      <c r="AH77">
        <f>20.517002907398*1</f>
        <v>20.517002907397998</v>
      </c>
      <c r="AI77">
        <f>1.51828426971843*1</f>
        <v>1.51828426971843</v>
      </c>
      <c r="AJ77">
        <v>1</v>
      </c>
      <c r="AK77">
        <v>0</v>
      </c>
      <c r="AL77">
        <v>0</v>
      </c>
    </row>
    <row r="78" spans="1:38" hidden="1" x14ac:dyDescent="0.2">
      <c r="A78" t="s">
        <v>210</v>
      </c>
      <c r="B78" t="s">
        <v>211</v>
      </c>
      <c r="C78" t="s">
        <v>212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4.8</v>
      </c>
      <c r="AE78">
        <v>296</v>
      </c>
      <c r="AF78">
        <v>25.28070175438598</v>
      </c>
      <c r="AG78">
        <v>25.630778534888059</v>
      </c>
      <c r="AH78">
        <f>21.7676859181719*1</f>
        <v>21.7676859181719</v>
      </c>
      <c r="AI78">
        <f>1.98094666637167*1</f>
        <v>1.9809466663716699</v>
      </c>
      <c r="AJ78">
        <v>1</v>
      </c>
      <c r="AK78">
        <v>0</v>
      </c>
      <c r="AL78">
        <v>0</v>
      </c>
    </row>
    <row r="79" spans="1:38" hidden="1" x14ac:dyDescent="0.2">
      <c r="A79" t="s">
        <v>213</v>
      </c>
      <c r="B79" t="s">
        <v>214</v>
      </c>
      <c r="C79" t="s">
        <v>214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5.2</v>
      </c>
      <c r="AE79">
        <v>298</v>
      </c>
      <c r="AF79">
        <v>29.47086341422197</v>
      </c>
      <c r="AG79">
        <v>33.740995149249542</v>
      </c>
      <c r="AH79">
        <f>10.9201387331742*1</f>
        <v>10.9201387331742</v>
      </c>
      <c r="AI79">
        <f>0.917921012926969*1</f>
        <v>0.91792101292696904</v>
      </c>
      <c r="AJ79">
        <v>1</v>
      </c>
      <c r="AK79">
        <v>0</v>
      </c>
      <c r="AL79">
        <v>0</v>
      </c>
    </row>
    <row r="80" spans="1:38" hidden="1" x14ac:dyDescent="0.2">
      <c r="A80" t="s">
        <v>215</v>
      </c>
      <c r="B80" t="s">
        <v>216</v>
      </c>
      <c r="C80" t="s">
        <v>216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305</v>
      </c>
      <c r="AF80">
        <v>32.546587174753377</v>
      </c>
      <c r="AG80">
        <v>26.869145001683538</v>
      </c>
      <c r="AH80">
        <f>16.1143012636665*1</f>
        <v>16.114301263666501</v>
      </c>
      <c r="AI80">
        <f>1.4933896191387*1</f>
        <v>1.4933896191386999</v>
      </c>
      <c r="AJ80">
        <v>1</v>
      </c>
      <c r="AK80">
        <v>0</v>
      </c>
      <c r="AL80">
        <v>0</v>
      </c>
    </row>
    <row r="81" spans="1:38" x14ac:dyDescent="0.2">
      <c r="A81" t="s">
        <v>81</v>
      </c>
      <c r="B81" t="s">
        <v>334</v>
      </c>
      <c r="C81" t="s">
        <v>335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5.0999999999999996</v>
      </c>
      <c r="AE81">
        <v>559</v>
      </c>
      <c r="AF81">
        <v>47.137969159217747</v>
      </c>
      <c r="AG81">
        <v>21.75556460732232</v>
      </c>
      <c r="AH81">
        <f>64.0994579225284*1</f>
        <v>64.099457922528401</v>
      </c>
      <c r="AI81">
        <f>5.82235002103987*1</f>
        <v>5.8223500210398704</v>
      </c>
      <c r="AJ81">
        <v>1</v>
      </c>
      <c r="AK81">
        <v>1</v>
      </c>
      <c r="AL81">
        <v>1</v>
      </c>
    </row>
    <row r="82" spans="1:38" x14ac:dyDescent="0.2">
      <c r="A82" t="s">
        <v>280</v>
      </c>
      <c r="B82" t="s">
        <v>281</v>
      </c>
      <c r="C82" t="s">
        <v>282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13.8</v>
      </c>
      <c r="AE82">
        <v>449</v>
      </c>
      <c r="AF82">
        <v>72.183406113537117</v>
      </c>
      <c r="AG82">
        <v>72.823276173803976</v>
      </c>
      <c r="AH82">
        <f>58.2091724507808*1</f>
        <v>58.209172450780798</v>
      </c>
      <c r="AI82">
        <f>5.81303214219507*1</f>
        <v>5.8130321421950697</v>
      </c>
      <c r="AJ82">
        <v>1</v>
      </c>
      <c r="AK82">
        <v>1</v>
      </c>
      <c r="AL82">
        <v>1</v>
      </c>
    </row>
    <row r="83" spans="1:38" hidden="1" x14ac:dyDescent="0.2">
      <c r="A83" t="s">
        <v>221</v>
      </c>
      <c r="B83" t="s">
        <v>222</v>
      </c>
      <c r="C83" t="s">
        <v>222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311</v>
      </c>
      <c r="AF83">
        <v>28.111111111111089</v>
      </c>
      <c r="AG83">
        <v>27.618744616983872</v>
      </c>
      <c r="AH83">
        <f>26.754665009015*1</f>
        <v>26.754665009015</v>
      </c>
      <c r="AI83">
        <f>2.4444064727221*1</f>
        <v>2.4444064727221</v>
      </c>
      <c r="AJ83">
        <v>1</v>
      </c>
      <c r="AK83">
        <v>0</v>
      </c>
      <c r="AL83">
        <v>0</v>
      </c>
    </row>
    <row r="84" spans="1:38" hidden="1" x14ac:dyDescent="0.2">
      <c r="A84" t="s">
        <v>223</v>
      </c>
      <c r="B84" t="s">
        <v>224</v>
      </c>
      <c r="C84" t="s">
        <v>224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319</v>
      </c>
      <c r="AF84">
        <v>21.492307692307701</v>
      </c>
      <c r="AG84">
        <v>18.605362071001991</v>
      </c>
      <c r="AH84">
        <f>14.5895997121086*1</f>
        <v>14.589599712108599</v>
      </c>
      <c r="AI84">
        <f>1.28729463600084*1</f>
        <v>1.2872946360008399</v>
      </c>
      <c r="AJ84">
        <v>1</v>
      </c>
      <c r="AK84">
        <v>0</v>
      </c>
      <c r="AL84">
        <v>0</v>
      </c>
    </row>
    <row r="85" spans="1:38" hidden="1" x14ac:dyDescent="0.2">
      <c r="A85" t="s">
        <v>225</v>
      </c>
      <c r="B85" t="s">
        <v>226</v>
      </c>
      <c r="C85" t="s">
        <v>226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5.2</v>
      </c>
      <c r="AE85">
        <v>326</v>
      </c>
      <c r="AF85">
        <v>35.750000000000007</v>
      </c>
      <c r="AG85">
        <v>35.821643227257162</v>
      </c>
      <c r="AH85">
        <f>17.6795411843018*1</f>
        <v>17.679541184301801</v>
      </c>
      <c r="AI85">
        <f>1.55217299367471*1</f>
        <v>1.55217299367471</v>
      </c>
      <c r="AJ85">
        <v>1</v>
      </c>
      <c r="AK85">
        <v>0</v>
      </c>
      <c r="AL85">
        <v>0</v>
      </c>
    </row>
    <row r="86" spans="1:38" hidden="1" x14ac:dyDescent="0.2">
      <c r="A86" t="s">
        <v>227</v>
      </c>
      <c r="B86" t="s">
        <v>228</v>
      </c>
      <c r="C86" t="s">
        <v>228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4.2</v>
      </c>
      <c r="AE86">
        <v>327</v>
      </c>
      <c r="AF86">
        <v>32.176870748299343</v>
      </c>
      <c r="AG86">
        <v>37.4616119695404</v>
      </c>
      <c r="AH86">
        <f>17.1262931229537*1</f>
        <v>17.126293122953701</v>
      </c>
      <c r="AI86">
        <f>1.50485219122151*1</f>
        <v>1.50485219122151</v>
      </c>
      <c r="AJ86">
        <v>1</v>
      </c>
      <c r="AK86">
        <v>0</v>
      </c>
      <c r="AL86">
        <v>0</v>
      </c>
    </row>
    <row r="87" spans="1:38" hidden="1" x14ac:dyDescent="0.2">
      <c r="A87" t="s">
        <v>229</v>
      </c>
      <c r="B87" t="s">
        <v>230</v>
      </c>
      <c r="C87" t="s">
        <v>229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4.5999999999999996</v>
      </c>
      <c r="AE87">
        <v>328</v>
      </c>
      <c r="AF87">
        <v>29.348421260491548</v>
      </c>
      <c r="AG87">
        <v>27.20009382612815</v>
      </c>
      <c r="AH87">
        <f>16.9722162443584*1</f>
        <v>16.9722162443584</v>
      </c>
      <c r="AI87">
        <f>1.4715280268391*1</f>
        <v>1.4715280268391</v>
      </c>
      <c r="AJ87">
        <v>1</v>
      </c>
      <c r="AK87">
        <v>0</v>
      </c>
      <c r="AL87">
        <v>0</v>
      </c>
    </row>
    <row r="88" spans="1:38" hidden="1" x14ac:dyDescent="0.2">
      <c r="A88" t="s">
        <v>231</v>
      </c>
      <c r="B88" t="s">
        <v>232</v>
      </c>
      <c r="C88" t="s">
        <v>231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329</v>
      </c>
      <c r="AF88">
        <v>36.784946236559129</v>
      </c>
      <c r="AG88">
        <v>38.576842208874289</v>
      </c>
      <c r="AH88">
        <f>21.1985368939532*1</f>
        <v>21.1985368939532</v>
      </c>
      <c r="AI88">
        <f>1.9167699298612*1</f>
        <v>1.9167699298612</v>
      </c>
      <c r="AJ88">
        <v>1</v>
      </c>
      <c r="AK88">
        <v>0</v>
      </c>
      <c r="AL88">
        <v>0</v>
      </c>
    </row>
    <row r="89" spans="1:38" hidden="1" x14ac:dyDescent="0.2">
      <c r="A89" t="s">
        <v>233</v>
      </c>
      <c r="B89" t="s">
        <v>234</v>
      </c>
      <c r="C89" t="s">
        <v>234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330</v>
      </c>
      <c r="AF89">
        <v>25.2</v>
      </c>
      <c r="AG89">
        <v>23.933595218341321</v>
      </c>
      <c r="AH89">
        <f>16.5203906070151*1</f>
        <v>16.520390607015099</v>
      </c>
      <c r="AI89">
        <f>1.48550639436226*1</f>
        <v>1.48550639436226</v>
      </c>
      <c r="AJ89">
        <v>1</v>
      </c>
      <c r="AK89">
        <v>0</v>
      </c>
      <c r="AL89">
        <v>0</v>
      </c>
    </row>
    <row r="90" spans="1:38" hidden="1" x14ac:dyDescent="0.2">
      <c r="A90" t="s">
        <v>235</v>
      </c>
      <c r="B90" t="s">
        <v>236</v>
      </c>
      <c r="C90" t="s">
        <v>236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4.4000000000000004</v>
      </c>
      <c r="AE90">
        <v>334</v>
      </c>
      <c r="AF90">
        <v>27.76895241092312</v>
      </c>
      <c r="AG90">
        <v>34.416280484750061</v>
      </c>
      <c r="AH90">
        <f>12.2304349348848*1</f>
        <v>12.2304349348848</v>
      </c>
      <c r="AI90">
        <f>1.20638256042211*1</f>
        <v>1.2063825604221099</v>
      </c>
      <c r="AJ90">
        <v>1</v>
      </c>
      <c r="AK90">
        <v>0</v>
      </c>
      <c r="AL90">
        <v>0</v>
      </c>
    </row>
    <row r="91" spans="1:38" hidden="1" x14ac:dyDescent="0.2">
      <c r="A91" t="s">
        <v>237</v>
      </c>
      <c r="B91" t="s">
        <v>238</v>
      </c>
      <c r="C91" t="s">
        <v>238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5.7</v>
      </c>
      <c r="AE91">
        <v>336</v>
      </c>
      <c r="AF91">
        <v>39.776910255822308</v>
      </c>
      <c r="AG91">
        <v>27.823785090001671</v>
      </c>
      <c r="AH91">
        <f>37.8736706482849*1</f>
        <v>37.8736706482849</v>
      </c>
      <c r="AI91">
        <f>3.42184069397647*1</f>
        <v>3.4218406939764701</v>
      </c>
      <c r="AJ91">
        <v>1</v>
      </c>
      <c r="AK91">
        <v>0</v>
      </c>
      <c r="AL91">
        <v>0</v>
      </c>
    </row>
    <row r="92" spans="1:38" hidden="1" x14ac:dyDescent="0.2">
      <c r="A92" t="s">
        <v>239</v>
      </c>
      <c r="B92" t="s">
        <v>240</v>
      </c>
      <c r="C92" t="s">
        <v>240</v>
      </c>
      <c r="D92" t="s">
        <v>3</v>
      </c>
      <c r="E92">
        <v>1</v>
      </c>
      <c r="F92">
        <v>0</v>
      </c>
      <c r="G92">
        <v>0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337</v>
      </c>
      <c r="AF92">
        <v>38.831086702742269</v>
      </c>
      <c r="AG92">
        <v>39.544365276865662</v>
      </c>
      <c r="AH92">
        <f>19.9084374791722*1</f>
        <v>19.9084374791722</v>
      </c>
      <c r="AI92">
        <f>1.85291276798474*1</f>
        <v>1.8529127679847399</v>
      </c>
      <c r="AJ92">
        <v>1</v>
      </c>
      <c r="AK92">
        <v>0</v>
      </c>
      <c r="AL92">
        <v>0</v>
      </c>
    </row>
    <row r="93" spans="1:38" hidden="1" x14ac:dyDescent="0.2">
      <c r="A93" t="s">
        <v>241</v>
      </c>
      <c r="B93" t="s">
        <v>242</v>
      </c>
      <c r="C93" t="s">
        <v>242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338</v>
      </c>
      <c r="AF93">
        <v>0</v>
      </c>
      <c r="AG93">
        <v>0</v>
      </c>
      <c r="AH93">
        <f>0*1</f>
        <v>0</v>
      </c>
      <c r="AI93">
        <f>0*1</f>
        <v>0</v>
      </c>
      <c r="AJ93">
        <v>1</v>
      </c>
      <c r="AK93">
        <v>0</v>
      </c>
      <c r="AL93">
        <v>0</v>
      </c>
    </row>
    <row r="94" spans="1:38" hidden="1" x14ac:dyDescent="0.2">
      <c r="A94" t="s">
        <v>243</v>
      </c>
      <c r="B94" t="s">
        <v>244</v>
      </c>
      <c r="C94" t="s">
        <v>245</v>
      </c>
      <c r="D94" t="s">
        <v>6</v>
      </c>
      <c r="E94">
        <v>0</v>
      </c>
      <c r="F94">
        <v>0</v>
      </c>
      <c r="G94">
        <v>0</v>
      </c>
      <c r="H94">
        <v>1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5.5</v>
      </c>
      <c r="AE94">
        <v>340</v>
      </c>
      <c r="AF94">
        <v>0</v>
      </c>
      <c r="AG94">
        <v>0</v>
      </c>
      <c r="AH94">
        <f>0*1</f>
        <v>0</v>
      </c>
      <c r="AI94">
        <f>0*1</f>
        <v>0</v>
      </c>
      <c r="AJ94">
        <v>1</v>
      </c>
      <c r="AK94">
        <v>0</v>
      </c>
      <c r="AL94">
        <v>0</v>
      </c>
    </row>
    <row r="95" spans="1:38" hidden="1" x14ac:dyDescent="0.2">
      <c r="A95" t="s">
        <v>246</v>
      </c>
      <c r="B95" t="s">
        <v>247</v>
      </c>
      <c r="C95" t="s">
        <v>246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5.5</v>
      </c>
      <c r="AE95">
        <v>341</v>
      </c>
      <c r="AF95">
        <v>43.569662284032297</v>
      </c>
      <c r="AG95">
        <v>49.233182769404728</v>
      </c>
      <c r="AH95">
        <f>31.446688842779*1</f>
        <v>31.446688842779</v>
      </c>
      <c r="AI95">
        <f>3.1084787996701*1</f>
        <v>3.1084787996701002</v>
      </c>
      <c r="AJ95">
        <v>1</v>
      </c>
      <c r="AK95">
        <v>0</v>
      </c>
      <c r="AL95">
        <v>0</v>
      </c>
    </row>
    <row r="96" spans="1:38" x14ac:dyDescent="0.2">
      <c r="A96" t="s">
        <v>369</v>
      </c>
      <c r="B96" t="s">
        <v>370</v>
      </c>
      <c r="C96" t="s">
        <v>370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7.2</v>
      </c>
      <c r="AE96">
        <v>607</v>
      </c>
      <c r="AF96">
        <v>55.791328373017024</v>
      </c>
      <c r="AG96">
        <v>35.15729247306561</v>
      </c>
      <c r="AH96">
        <f>62.2800520045416*1</f>
        <v>62.280052004541602</v>
      </c>
      <c r="AI96">
        <f>5.47281274878803*1</f>
        <v>5.47281274878803</v>
      </c>
      <c r="AJ96">
        <v>1</v>
      </c>
      <c r="AK96">
        <v>1</v>
      </c>
      <c r="AL96">
        <v>1</v>
      </c>
    </row>
    <row r="97" spans="1:38" hidden="1" x14ac:dyDescent="0.2">
      <c r="A97" t="s">
        <v>250</v>
      </c>
      <c r="B97" t="s">
        <v>251</v>
      </c>
      <c r="C97" t="s">
        <v>251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5.2</v>
      </c>
      <c r="AE97">
        <v>348</v>
      </c>
      <c r="AF97">
        <v>30.446428571428569</v>
      </c>
      <c r="AG97">
        <v>27.171710695727519</v>
      </c>
      <c r="AH97">
        <f>28.2476855381914*1</f>
        <v>28.247685538191401</v>
      </c>
      <c r="AI97">
        <f>2.49406353734903*1</f>
        <v>2.4940635373490299</v>
      </c>
      <c r="AJ97">
        <v>1</v>
      </c>
      <c r="AK97">
        <v>0</v>
      </c>
      <c r="AL97">
        <v>0</v>
      </c>
    </row>
    <row r="98" spans="1:38" hidden="1" x14ac:dyDescent="0.2">
      <c r="A98" t="s">
        <v>252</v>
      </c>
      <c r="B98" t="s">
        <v>253</v>
      </c>
      <c r="C98" t="s">
        <v>253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</v>
      </c>
      <c r="AE98">
        <v>353</v>
      </c>
      <c r="AF98">
        <v>23.047619047619051</v>
      </c>
      <c r="AG98">
        <v>24.757161127305309</v>
      </c>
      <c r="AH98">
        <f>10.5818046863858*1</f>
        <v>10.5818046863858</v>
      </c>
      <c r="AI98">
        <f>0.944927602826129*1</f>
        <v>0.94492760282612898</v>
      </c>
      <c r="AJ98">
        <v>1</v>
      </c>
      <c r="AK98">
        <v>0</v>
      </c>
      <c r="AL98">
        <v>0</v>
      </c>
    </row>
    <row r="99" spans="1:38" hidden="1" x14ac:dyDescent="0.2">
      <c r="A99" t="s">
        <v>254</v>
      </c>
      <c r="B99" t="s">
        <v>255</v>
      </c>
      <c r="C99" t="s">
        <v>255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4.5999999999999996</v>
      </c>
      <c r="AE99">
        <v>395</v>
      </c>
      <c r="AF99">
        <v>26.101694915254221</v>
      </c>
      <c r="AG99">
        <v>36.80222287001326</v>
      </c>
      <c r="AH99">
        <f>19.4509986715312*1</f>
        <v>19.450998671531199</v>
      </c>
      <c r="AI99">
        <f>1.69309252182785*1</f>
        <v>1.6930925218278501</v>
      </c>
      <c r="AJ99">
        <v>1</v>
      </c>
      <c r="AK99">
        <v>0</v>
      </c>
      <c r="AL99">
        <v>0</v>
      </c>
    </row>
    <row r="100" spans="1:38" hidden="1" x14ac:dyDescent="0.2">
      <c r="A100" t="s">
        <v>217</v>
      </c>
      <c r="B100" t="s">
        <v>256</v>
      </c>
      <c r="C100" t="s">
        <v>257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5.2</v>
      </c>
      <c r="AE100">
        <v>396</v>
      </c>
      <c r="AF100">
        <v>30.35377358490571</v>
      </c>
      <c r="AG100">
        <v>31.675768646938469</v>
      </c>
      <c r="AH100">
        <f>16.7023162327736*1</f>
        <v>16.702316232773601</v>
      </c>
      <c r="AI100">
        <f>1.46970552839876*1</f>
        <v>1.4697055283987599</v>
      </c>
      <c r="AJ100">
        <v>1</v>
      </c>
      <c r="AK100">
        <v>0</v>
      </c>
      <c r="AL100">
        <v>0</v>
      </c>
    </row>
    <row r="101" spans="1:38" hidden="1" x14ac:dyDescent="0.2">
      <c r="A101" t="s">
        <v>258</v>
      </c>
      <c r="B101" t="s">
        <v>259</v>
      </c>
      <c r="C101" t="s">
        <v>260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4.4000000000000004</v>
      </c>
      <c r="AE101">
        <v>398</v>
      </c>
      <c r="AF101">
        <v>17.934753193036791</v>
      </c>
      <c r="AG101">
        <v>16.7372652209507</v>
      </c>
      <c r="AH101">
        <f>8.51970922233291*1</f>
        <v>8.5197092223329101</v>
      </c>
      <c r="AI101">
        <f>0.774685478980991*1</f>
        <v>0.77468547898099105</v>
      </c>
      <c r="AJ101">
        <v>1</v>
      </c>
      <c r="AK101">
        <v>0</v>
      </c>
      <c r="AL101">
        <v>0</v>
      </c>
    </row>
    <row r="102" spans="1:38" hidden="1" x14ac:dyDescent="0.2">
      <c r="A102" t="s">
        <v>261</v>
      </c>
      <c r="B102" t="s">
        <v>262</v>
      </c>
      <c r="C102" t="s">
        <v>262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5.2</v>
      </c>
      <c r="AE102">
        <v>403</v>
      </c>
      <c r="AF102">
        <v>27.916879038115081</v>
      </c>
      <c r="AG102">
        <v>33.405763657465812</v>
      </c>
      <c r="AH102">
        <f>16.0449757627613*1</f>
        <v>16.0449757627613</v>
      </c>
      <c r="AI102">
        <f>1.95097158255684*1</f>
        <v>1.9509715825568399</v>
      </c>
      <c r="AJ102">
        <v>1</v>
      </c>
      <c r="AK102">
        <v>0</v>
      </c>
      <c r="AL102">
        <v>0</v>
      </c>
    </row>
    <row r="103" spans="1:38" hidden="1" x14ac:dyDescent="0.2">
      <c r="A103" t="s">
        <v>263</v>
      </c>
      <c r="B103" t="s">
        <v>264</v>
      </c>
      <c r="C103" t="s">
        <v>264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5.3</v>
      </c>
      <c r="AE103">
        <v>419</v>
      </c>
      <c r="AF103">
        <v>36.711009095611089</v>
      </c>
      <c r="AG103">
        <v>52.173082610959433</v>
      </c>
      <c r="AH103">
        <f>16.2681264186516*1</f>
        <v>16.268126418651601</v>
      </c>
      <c r="AI103">
        <f>1.30723262555611*1</f>
        <v>1.30723262555611</v>
      </c>
      <c r="AJ103">
        <v>1</v>
      </c>
      <c r="AK103">
        <v>0</v>
      </c>
      <c r="AL103">
        <v>0</v>
      </c>
    </row>
    <row r="104" spans="1:38" hidden="1" x14ac:dyDescent="0.2">
      <c r="A104" t="s">
        <v>250</v>
      </c>
      <c r="B104" t="s">
        <v>265</v>
      </c>
      <c r="C104" t="s">
        <v>265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4.4000000000000004</v>
      </c>
      <c r="AE104">
        <v>422</v>
      </c>
      <c r="AF104">
        <v>19.122184776403429</v>
      </c>
      <c r="AG104">
        <v>18.414109093105111</v>
      </c>
      <c r="AH104">
        <f>13.1889585559973*1</f>
        <v>13.188958555997299</v>
      </c>
      <c r="AI104">
        <f>1.19319232114472*1</f>
        <v>1.19319232114472</v>
      </c>
      <c r="AJ104">
        <v>1</v>
      </c>
      <c r="AK104">
        <v>0</v>
      </c>
      <c r="AL104">
        <v>0</v>
      </c>
    </row>
    <row r="105" spans="1:38" hidden="1" x14ac:dyDescent="0.2">
      <c r="A105" t="s">
        <v>266</v>
      </c>
      <c r="B105" t="s">
        <v>267</v>
      </c>
      <c r="C105" t="s">
        <v>267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7.4</v>
      </c>
      <c r="AE105">
        <v>433</v>
      </c>
      <c r="AF105">
        <v>51.392503611861692</v>
      </c>
      <c r="AG105">
        <v>56.139602163894367</v>
      </c>
      <c r="AH105">
        <f>27.7344129105991*1</f>
        <v>27.734412910599101</v>
      </c>
      <c r="AI105">
        <f>2.74213845997486*1</f>
        <v>2.7421384599748602</v>
      </c>
      <c r="AJ105">
        <v>1</v>
      </c>
      <c r="AK105">
        <v>0</v>
      </c>
      <c r="AL105">
        <v>0</v>
      </c>
    </row>
    <row r="106" spans="1:38" hidden="1" x14ac:dyDescent="0.2">
      <c r="A106" t="s">
        <v>268</v>
      </c>
      <c r="B106" t="s">
        <v>269</v>
      </c>
      <c r="C106" t="s">
        <v>268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</v>
      </c>
      <c r="AE106">
        <v>437</v>
      </c>
      <c r="AF106">
        <v>33.780487804878049</v>
      </c>
      <c r="AG106">
        <v>42.451037115411523</v>
      </c>
      <c r="AH106">
        <f>14.8992674176717*1</f>
        <v>14.8992674176717</v>
      </c>
      <c r="AI106">
        <f>1.35222251085524*1</f>
        <v>1.3522225108552399</v>
      </c>
      <c r="AJ106">
        <v>1</v>
      </c>
      <c r="AK106">
        <v>0</v>
      </c>
      <c r="AL106">
        <v>0</v>
      </c>
    </row>
    <row r="107" spans="1:38" hidden="1" x14ac:dyDescent="0.2">
      <c r="A107" t="s">
        <v>270</v>
      </c>
      <c r="B107" t="s">
        <v>271</v>
      </c>
      <c r="C107" t="s">
        <v>271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7.5</v>
      </c>
      <c r="AE107">
        <v>442</v>
      </c>
      <c r="AF107">
        <v>34.15584415584415</v>
      </c>
      <c r="AG107">
        <v>26.945747651091288</v>
      </c>
      <c r="AH107">
        <f>23.2620671775918*1</f>
        <v>23.262067177591799</v>
      </c>
      <c r="AI107">
        <f>2.26141469455333*1</f>
        <v>2.2614146945533302</v>
      </c>
      <c r="AJ107">
        <v>1</v>
      </c>
      <c r="AK107">
        <v>0</v>
      </c>
      <c r="AL107">
        <v>0</v>
      </c>
    </row>
    <row r="108" spans="1:38" hidden="1" x14ac:dyDescent="0.2">
      <c r="A108" t="s">
        <v>90</v>
      </c>
      <c r="B108" t="s">
        <v>272</v>
      </c>
      <c r="C108" t="s">
        <v>272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444</v>
      </c>
      <c r="AF108">
        <v>0</v>
      </c>
      <c r="AG108">
        <v>0</v>
      </c>
      <c r="AH108">
        <f>0*1</f>
        <v>0</v>
      </c>
      <c r="AI108">
        <f>0*1</f>
        <v>0</v>
      </c>
      <c r="AJ108">
        <v>1</v>
      </c>
      <c r="AK108">
        <v>0</v>
      </c>
      <c r="AL108">
        <v>0</v>
      </c>
    </row>
    <row r="109" spans="1:38" hidden="1" x14ac:dyDescent="0.2">
      <c r="A109" t="s">
        <v>273</v>
      </c>
      <c r="B109" t="s">
        <v>274</v>
      </c>
      <c r="C109" t="s">
        <v>274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5.3</v>
      </c>
      <c r="AE109">
        <v>445</v>
      </c>
      <c r="AF109">
        <v>23.142857142857139</v>
      </c>
      <c r="AG109">
        <v>18.318304876273672</v>
      </c>
      <c r="AH109">
        <f>16.1033422328132*1</f>
        <v>16.103342232813201</v>
      </c>
      <c r="AI109">
        <f>1.5610163328635*1</f>
        <v>1.5610163328635001</v>
      </c>
      <c r="AJ109">
        <v>1</v>
      </c>
      <c r="AK109">
        <v>0</v>
      </c>
      <c r="AL109">
        <v>0</v>
      </c>
    </row>
    <row r="110" spans="1:38" hidden="1" x14ac:dyDescent="0.2">
      <c r="A110" t="s">
        <v>275</v>
      </c>
      <c r="B110" t="s">
        <v>276</v>
      </c>
      <c r="C110" t="s">
        <v>276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447</v>
      </c>
      <c r="AF110">
        <v>25.549457912116409</v>
      </c>
      <c r="AG110">
        <v>29.534248357121289</v>
      </c>
      <c r="AH110">
        <f>23.3257979153748*1</f>
        <v>23.3257979153748</v>
      </c>
      <c r="AI110">
        <f>2.52280854364012*1</f>
        <v>2.52280854364012</v>
      </c>
      <c r="AJ110">
        <v>1</v>
      </c>
      <c r="AK110">
        <v>0</v>
      </c>
      <c r="AL110">
        <v>0</v>
      </c>
    </row>
    <row r="111" spans="1:38" hidden="1" x14ac:dyDescent="0.2">
      <c r="A111" t="s">
        <v>277</v>
      </c>
      <c r="B111" t="s">
        <v>278</v>
      </c>
      <c r="C111" t="s">
        <v>279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7.5</v>
      </c>
      <c r="AE111">
        <v>448</v>
      </c>
      <c r="AF111">
        <v>39.651162790697711</v>
      </c>
      <c r="AG111">
        <v>48.414699990818093</v>
      </c>
      <c r="AH111">
        <f>41.4632229325712*1</f>
        <v>41.463222932571199</v>
      </c>
      <c r="AI111">
        <f>3.8814638145321*1</f>
        <v>3.8814638145321001</v>
      </c>
      <c r="AJ111">
        <v>1</v>
      </c>
      <c r="AK111">
        <v>0</v>
      </c>
      <c r="AL111">
        <v>0</v>
      </c>
    </row>
    <row r="112" spans="1:38" x14ac:dyDescent="0.2">
      <c r="A112" t="s">
        <v>362</v>
      </c>
      <c r="B112" t="s">
        <v>363</v>
      </c>
      <c r="C112" t="s">
        <v>362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4.7</v>
      </c>
      <c r="AE112">
        <v>597</v>
      </c>
      <c r="AF112">
        <v>28.637931034482751</v>
      </c>
      <c r="AG112">
        <v>27.328423870832619</v>
      </c>
      <c r="AH112">
        <f>54.2382855722404*1</f>
        <v>54.2382855722404</v>
      </c>
      <c r="AI112">
        <f>5.07606892640279*1</f>
        <v>5.0760689264027903</v>
      </c>
      <c r="AJ112">
        <v>1</v>
      </c>
      <c r="AK112">
        <v>1</v>
      </c>
      <c r="AL112">
        <v>1</v>
      </c>
    </row>
    <row r="113" spans="1:38" hidden="1" x14ac:dyDescent="0.2">
      <c r="A113" t="s">
        <v>283</v>
      </c>
      <c r="B113" t="s">
        <v>284</v>
      </c>
      <c r="C113" t="s">
        <v>284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450</v>
      </c>
      <c r="AF113">
        <v>31.44010557251514</v>
      </c>
      <c r="AG113">
        <v>29.8593628941871</v>
      </c>
      <c r="AH113">
        <f>28.1215968428125*1</f>
        <v>28.121596842812501</v>
      </c>
      <c r="AI113">
        <f>3.15504829133678*1</f>
        <v>3.1550482913367799</v>
      </c>
      <c r="AJ113">
        <v>1</v>
      </c>
      <c r="AK113">
        <v>0</v>
      </c>
      <c r="AL113">
        <v>0</v>
      </c>
    </row>
    <row r="114" spans="1:38" hidden="1" x14ac:dyDescent="0.2">
      <c r="A114" t="s">
        <v>285</v>
      </c>
      <c r="B114" t="s">
        <v>286</v>
      </c>
      <c r="C114" t="s">
        <v>286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5.8</v>
      </c>
      <c r="AE114">
        <v>456</v>
      </c>
      <c r="AF114">
        <v>27.51035025677578</v>
      </c>
      <c r="AG114">
        <v>41.857435843176411</v>
      </c>
      <c r="AH114">
        <f>14.3720416780795*1</f>
        <v>14.3720416780795</v>
      </c>
      <c r="AI114">
        <f>1.23855967617483*1</f>
        <v>1.2385596761748301</v>
      </c>
      <c r="AJ114">
        <v>1</v>
      </c>
      <c r="AK114">
        <v>0</v>
      </c>
      <c r="AL114">
        <v>0</v>
      </c>
    </row>
    <row r="115" spans="1:38" hidden="1" x14ac:dyDescent="0.2">
      <c r="A115" t="s">
        <v>287</v>
      </c>
      <c r="B115" t="s">
        <v>288</v>
      </c>
      <c r="C115" t="s">
        <v>288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6.4</v>
      </c>
      <c r="AE115">
        <v>457</v>
      </c>
      <c r="AF115">
        <v>46.611403230807099</v>
      </c>
      <c r="AG115">
        <v>25.720419199142409</v>
      </c>
      <c r="AH115">
        <f>26.303262539811*1</f>
        <v>26.303262539811001</v>
      </c>
      <c r="AI115">
        <f>1.72490514530187*1</f>
        <v>1.72490514530187</v>
      </c>
      <c r="AJ115">
        <v>1</v>
      </c>
      <c r="AK115">
        <v>0</v>
      </c>
      <c r="AL115">
        <v>0</v>
      </c>
    </row>
    <row r="116" spans="1:38" hidden="1" x14ac:dyDescent="0.2">
      <c r="A116" t="s">
        <v>289</v>
      </c>
      <c r="B116" t="s">
        <v>290</v>
      </c>
      <c r="C116" t="s">
        <v>289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6.4</v>
      </c>
      <c r="AE116">
        <v>459</v>
      </c>
      <c r="AF116">
        <v>36.858648843114032</v>
      </c>
      <c r="AG116">
        <v>45.529937465846203</v>
      </c>
      <c r="AH116">
        <f>20.5156908242107*1</f>
        <v>20.515690824210701</v>
      </c>
      <c r="AI116">
        <f>2.239463786677*1</f>
        <v>2.2394637866770002</v>
      </c>
      <c r="AJ116">
        <v>1</v>
      </c>
      <c r="AK116">
        <v>0</v>
      </c>
      <c r="AL116">
        <v>0</v>
      </c>
    </row>
    <row r="117" spans="1:38" hidden="1" x14ac:dyDescent="0.2">
      <c r="A117" t="s">
        <v>291</v>
      </c>
      <c r="B117" t="s">
        <v>292</v>
      </c>
      <c r="C117" t="s">
        <v>292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5.3</v>
      </c>
      <c r="AE117">
        <v>467</v>
      </c>
      <c r="AF117">
        <v>33.524573865233322</v>
      </c>
      <c r="AG117">
        <v>37.601837107650027</v>
      </c>
      <c r="AH117">
        <f>21.709083809745*1</f>
        <v>21.709083809745</v>
      </c>
      <c r="AI117">
        <f>1.8423173735822*1</f>
        <v>1.8423173735822</v>
      </c>
      <c r="AJ117">
        <v>1</v>
      </c>
      <c r="AK117">
        <v>0</v>
      </c>
      <c r="AL117">
        <v>0</v>
      </c>
    </row>
    <row r="118" spans="1:38" hidden="1" x14ac:dyDescent="0.2">
      <c r="A118" t="s">
        <v>293</v>
      </c>
      <c r="B118" t="s">
        <v>294</v>
      </c>
      <c r="C118" t="s">
        <v>293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6.1</v>
      </c>
      <c r="AE118">
        <v>469</v>
      </c>
      <c r="AF118">
        <v>38.883720930232577</v>
      </c>
      <c r="AG118">
        <v>42.545676504069803</v>
      </c>
      <c r="AH118">
        <f>15.1636992715912*1</f>
        <v>15.1636992715912</v>
      </c>
      <c r="AI118">
        <f>1.34925023554639*1</f>
        <v>1.34925023554639</v>
      </c>
      <c r="AJ118">
        <v>1</v>
      </c>
      <c r="AK118">
        <v>0</v>
      </c>
      <c r="AL118">
        <v>0</v>
      </c>
    </row>
    <row r="119" spans="1:38" hidden="1" x14ac:dyDescent="0.2">
      <c r="A119" t="s">
        <v>295</v>
      </c>
      <c r="B119" t="s">
        <v>296</v>
      </c>
      <c r="C119" t="s">
        <v>296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9.1999999999999993</v>
      </c>
      <c r="AE119">
        <v>475</v>
      </c>
      <c r="AF119">
        <v>61.605850231540913</v>
      </c>
      <c r="AG119">
        <v>50.978385810012497</v>
      </c>
      <c r="AH119">
        <f>39.3509396995572*1</f>
        <v>39.350939699557202</v>
      </c>
      <c r="AI119">
        <f>3.46090854755205*1</f>
        <v>3.4609085475520498</v>
      </c>
      <c r="AJ119">
        <v>1</v>
      </c>
      <c r="AK119">
        <v>0</v>
      </c>
      <c r="AL119">
        <v>0</v>
      </c>
    </row>
    <row r="120" spans="1:38" hidden="1" x14ac:dyDescent="0.2">
      <c r="A120" t="s">
        <v>297</v>
      </c>
      <c r="B120" t="s">
        <v>298</v>
      </c>
      <c r="C120" t="s">
        <v>298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5.9</v>
      </c>
      <c r="AE120">
        <v>477</v>
      </c>
      <c r="AF120">
        <v>0</v>
      </c>
      <c r="AG120">
        <v>0</v>
      </c>
      <c r="AH120">
        <f>0*1</f>
        <v>0</v>
      </c>
      <c r="AI120">
        <f>0*1</f>
        <v>0</v>
      </c>
      <c r="AJ120">
        <v>1</v>
      </c>
      <c r="AK120">
        <v>0</v>
      </c>
      <c r="AL120">
        <v>0</v>
      </c>
    </row>
    <row r="121" spans="1:38" hidden="1" x14ac:dyDescent="0.2">
      <c r="A121" t="s">
        <v>299</v>
      </c>
      <c r="B121" t="s">
        <v>300</v>
      </c>
      <c r="C121" t="s">
        <v>300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14.7</v>
      </c>
      <c r="AE121">
        <v>478</v>
      </c>
      <c r="AF121">
        <v>80.837209302325661</v>
      </c>
      <c r="AG121">
        <v>105.2498817594372</v>
      </c>
      <c r="AH121">
        <f>49.5016959061349*1</f>
        <v>49.501695906134898</v>
      </c>
      <c r="AI121">
        <f>4.06685094948107*1</f>
        <v>4.0668509494810703</v>
      </c>
      <c r="AJ121">
        <v>1</v>
      </c>
      <c r="AK121">
        <v>0</v>
      </c>
      <c r="AL121">
        <v>0</v>
      </c>
    </row>
    <row r="122" spans="1:38" hidden="1" x14ac:dyDescent="0.2">
      <c r="A122" t="s">
        <v>301</v>
      </c>
      <c r="B122" t="s">
        <v>302</v>
      </c>
      <c r="C122" t="s">
        <v>302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5.4</v>
      </c>
      <c r="AE122">
        <v>481</v>
      </c>
      <c r="AF122">
        <v>0</v>
      </c>
      <c r="AG122">
        <v>0</v>
      </c>
      <c r="AH122">
        <f>0*1</f>
        <v>0</v>
      </c>
      <c r="AI122">
        <f>0*1</f>
        <v>0</v>
      </c>
      <c r="AJ122">
        <v>1</v>
      </c>
      <c r="AK122">
        <v>0</v>
      </c>
      <c r="AL122">
        <v>0</v>
      </c>
    </row>
    <row r="123" spans="1:38" hidden="1" x14ac:dyDescent="0.2">
      <c r="A123" t="s">
        <v>303</v>
      </c>
      <c r="B123" t="s">
        <v>92</v>
      </c>
      <c r="C123" t="s">
        <v>92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4.3</v>
      </c>
      <c r="AE123">
        <v>482</v>
      </c>
      <c r="AF123">
        <v>0</v>
      </c>
      <c r="AG123">
        <v>0</v>
      </c>
      <c r="AH123">
        <f>0*1</f>
        <v>0</v>
      </c>
      <c r="AI123">
        <f>0*1</f>
        <v>0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6.3</v>
      </c>
      <c r="AE124">
        <v>492</v>
      </c>
      <c r="AF124">
        <v>38.968207700943843</v>
      </c>
      <c r="AG124">
        <v>37.133102334115378</v>
      </c>
      <c r="AH124">
        <f>16.294805891558*1</f>
        <v>16.294805891557999</v>
      </c>
      <c r="AI124">
        <f>1.57305567894163*1</f>
        <v>1.5730556789416299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306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506</v>
      </c>
      <c r="AF125">
        <v>0</v>
      </c>
      <c r="AG125">
        <v>0</v>
      </c>
      <c r="AH125">
        <f>0*1</f>
        <v>0</v>
      </c>
      <c r="AI125">
        <f>0*1</f>
        <v>0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310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8.3000000000000007</v>
      </c>
      <c r="AE126">
        <v>508</v>
      </c>
      <c r="AF126">
        <v>51.215053763440856</v>
      </c>
      <c r="AG126">
        <v>45.113180683973653</v>
      </c>
      <c r="AH126">
        <f>42.0131513281449*1</f>
        <v>42.0131513281449</v>
      </c>
      <c r="AI126">
        <f>3.46300524796586*1</f>
        <v>3.4630052479658602</v>
      </c>
      <c r="AJ126">
        <v>1</v>
      </c>
      <c r="AK126">
        <v>0</v>
      </c>
      <c r="AL126">
        <v>0</v>
      </c>
    </row>
    <row r="127" spans="1:38" hidden="1" x14ac:dyDescent="0.2">
      <c r="A127" t="s">
        <v>311</v>
      </c>
      <c r="B127" t="s">
        <v>312</v>
      </c>
      <c r="C127" t="s">
        <v>313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511</v>
      </c>
      <c r="AF127">
        <v>35.070588235294103</v>
      </c>
      <c r="AG127">
        <v>38.758138756127877</v>
      </c>
      <c r="AH127">
        <f>16.9115845932641*1</f>
        <v>16.911584593264099</v>
      </c>
      <c r="AI127">
        <f>1.47575320955662*1</f>
        <v>1.4757532095566199</v>
      </c>
      <c r="AJ127">
        <v>1</v>
      </c>
      <c r="AK127">
        <v>0</v>
      </c>
      <c r="AL127">
        <v>0</v>
      </c>
    </row>
    <row r="128" spans="1:38" hidden="1" x14ac:dyDescent="0.2">
      <c r="A128" t="s">
        <v>314</v>
      </c>
      <c r="B128" t="s">
        <v>315</v>
      </c>
      <c r="C128" t="s">
        <v>315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5.9</v>
      </c>
      <c r="AE128">
        <v>514</v>
      </c>
      <c r="AF128">
        <v>25.92415661115977</v>
      </c>
      <c r="AG128">
        <v>40.489088617601077</v>
      </c>
      <c r="AH128">
        <f>17.3864153693882*1</f>
        <v>17.3864153693882</v>
      </c>
      <c r="AI128">
        <f>1.67350508874105*1</f>
        <v>1.6735050887410501</v>
      </c>
      <c r="AJ128">
        <v>1</v>
      </c>
      <c r="AK128">
        <v>0</v>
      </c>
      <c r="AL128">
        <v>0</v>
      </c>
    </row>
    <row r="129" spans="1:38" hidden="1" x14ac:dyDescent="0.2">
      <c r="A129" t="s">
        <v>316</v>
      </c>
      <c r="B129" t="s">
        <v>317</v>
      </c>
      <c r="C129" t="s">
        <v>317</v>
      </c>
      <c r="D129" t="s">
        <v>6</v>
      </c>
      <c r="E129">
        <v>0</v>
      </c>
      <c r="F129">
        <v>0</v>
      </c>
      <c r="G129">
        <v>0</v>
      </c>
      <c r="H129">
        <v>1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6.9</v>
      </c>
      <c r="AE129">
        <v>517</v>
      </c>
      <c r="AF129">
        <v>0</v>
      </c>
      <c r="AG129">
        <v>0</v>
      </c>
      <c r="AH129">
        <f>0*1</f>
        <v>0</v>
      </c>
      <c r="AI129">
        <f>0*1</f>
        <v>0</v>
      </c>
      <c r="AJ129">
        <v>1</v>
      </c>
      <c r="AK129">
        <v>0</v>
      </c>
      <c r="AL129">
        <v>0</v>
      </c>
    </row>
    <row r="130" spans="1:38" hidden="1" x14ac:dyDescent="0.2">
      <c r="A130" t="s">
        <v>250</v>
      </c>
      <c r="B130" t="s">
        <v>318</v>
      </c>
      <c r="C130" t="s">
        <v>318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4.9000000000000004</v>
      </c>
      <c r="AE130">
        <v>519</v>
      </c>
      <c r="AF130">
        <v>31.76470588235297</v>
      </c>
      <c r="AG130">
        <v>34.921328702439212</v>
      </c>
      <c r="AH130">
        <f>13.7095116071324*1</f>
        <v>13.7095116071324</v>
      </c>
      <c r="AI130">
        <f>1.27363959195644*1</f>
        <v>1.2736395919564401</v>
      </c>
      <c r="AJ130">
        <v>1</v>
      </c>
      <c r="AK130">
        <v>0</v>
      </c>
      <c r="AL130">
        <v>0</v>
      </c>
    </row>
    <row r="131" spans="1:38" hidden="1" x14ac:dyDescent="0.2">
      <c r="A131" t="s">
        <v>319</v>
      </c>
      <c r="B131" t="s">
        <v>320</v>
      </c>
      <c r="C131" t="s">
        <v>78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4.3</v>
      </c>
      <c r="AE131">
        <v>522</v>
      </c>
      <c r="AF131">
        <v>31.8</v>
      </c>
      <c r="AG131">
        <v>28.731773139124499</v>
      </c>
      <c r="AH131">
        <f>21.827976277323*1</f>
        <v>21.827976277323</v>
      </c>
      <c r="AI131">
        <f>1.98845815006911*1</f>
        <v>1.9884581500691101</v>
      </c>
      <c r="AJ131">
        <v>1</v>
      </c>
      <c r="AK131">
        <v>0</v>
      </c>
      <c r="AL131">
        <v>0</v>
      </c>
    </row>
    <row r="132" spans="1:38" x14ac:dyDescent="0.2">
      <c r="A132" t="s">
        <v>349</v>
      </c>
      <c r="B132" t="s">
        <v>350</v>
      </c>
      <c r="C132" t="s">
        <v>350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5.3</v>
      </c>
      <c r="AE132">
        <v>583</v>
      </c>
      <c r="AF132">
        <v>40.599999999999987</v>
      </c>
      <c r="AG132">
        <v>32.466152261943577</v>
      </c>
      <c r="AH132">
        <f>43.8863243229085*1</f>
        <v>43.8863243229085</v>
      </c>
      <c r="AI132">
        <f>4.07002702229398*1</f>
        <v>4.0700270222939796</v>
      </c>
      <c r="AJ132">
        <v>1</v>
      </c>
      <c r="AK132">
        <v>1</v>
      </c>
      <c r="AL132">
        <v>1</v>
      </c>
    </row>
    <row r="133" spans="1:38" hidden="1" x14ac:dyDescent="0.2">
      <c r="A133" t="s">
        <v>323</v>
      </c>
      <c r="B133" t="s">
        <v>324</v>
      </c>
      <c r="C133" t="s">
        <v>324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5.9</v>
      </c>
      <c r="AE133">
        <v>550</v>
      </c>
      <c r="AF133">
        <v>41.494444444444412</v>
      </c>
      <c r="AG133">
        <v>42.556822923302128</v>
      </c>
      <c r="AH133">
        <f>21.0404046503626*1</f>
        <v>21.0404046503626</v>
      </c>
      <c r="AI133">
        <f>1.87318351962372*1</f>
        <v>1.8731835196237201</v>
      </c>
      <c r="AJ133">
        <v>1</v>
      </c>
      <c r="AK133">
        <v>0</v>
      </c>
      <c r="AL133">
        <v>0</v>
      </c>
    </row>
    <row r="134" spans="1:38" hidden="1" x14ac:dyDescent="0.2">
      <c r="A134" t="s">
        <v>308</v>
      </c>
      <c r="B134" t="s">
        <v>325</v>
      </c>
      <c r="C134" t="s">
        <v>326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6.1</v>
      </c>
      <c r="AE134">
        <v>552</v>
      </c>
      <c r="AF134">
        <v>40.813084112149511</v>
      </c>
      <c r="AG134">
        <v>43.345957368537448</v>
      </c>
      <c r="AH134">
        <f>30.8395280247511*1</f>
        <v>30.8395280247511</v>
      </c>
      <c r="AI134">
        <f>2.8319110618489*1</f>
        <v>2.8319110618489001</v>
      </c>
      <c r="AJ134">
        <v>1</v>
      </c>
      <c r="AK134">
        <v>0</v>
      </c>
      <c r="AL134">
        <v>0</v>
      </c>
    </row>
    <row r="135" spans="1:38" hidden="1" x14ac:dyDescent="0.2">
      <c r="A135" t="s">
        <v>327</v>
      </c>
      <c r="B135" t="s">
        <v>328</v>
      </c>
      <c r="C135" t="s">
        <v>328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4.4000000000000004</v>
      </c>
      <c r="AE135">
        <v>553</v>
      </c>
      <c r="AF135">
        <v>31.11667134106311</v>
      </c>
      <c r="AG135">
        <v>31.181561373735871</v>
      </c>
      <c r="AH135">
        <f>19.2259325936574*1</f>
        <v>19.225932593657401</v>
      </c>
      <c r="AI135">
        <f>1.75422589570953*1</f>
        <v>1.75422589570953</v>
      </c>
      <c r="AJ135">
        <v>1</v>
      </c>
      <c r="AK135">
        <v>0</v>
      </c>
      <c r="AL135">
        <v>0</v>
      </c>
    </row>
    <row r="136" spans="1:38" hidden="1" x14ac:dyDescent="0.2">
      <c r="A136" t="s">
        <v>329</v>
      </c>
      <c r="B136" t="s">
        <v>330</v>
      </c>
      <c r="C136" t="s">
        <v>330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7.4</v>
      </c>
      <c r="AE136">
        <v>555</v>
      </c>
      <c r="AF136">
        <v>42.138798672931138</v>
      </c>
      <c r="AG136">
        <v>38.500606443448241</v>
      </c>
      <c r="AH136">
        <f>19.689534932264*1</f>
        <v>19.689534932263999</v>
      </c>
      <c r="AI136">
        <f>1.7640469312362*1</f>
        <v>1.7640469312361999</v>
      </c>
      <c r="AJ136">
        <v>1</v>
      </c>
      <c r="AK136">
        <v>0</v>
      </c>
      <c r="AL136">
        <v>0</v>
      </c>
    </row>
    <row r="137" spans="1:38" hidden="1" x14ac:dyDescent="0.2">
      <c r="A137" t="s">
        <v>92</v>
      </c>
      <c r="B137" t="s">
        <v>331</v>
      </c>
      <c r="C137" t="s">
        <v>331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556</v>
      </c>
      <c r="AF137">
        <v>0</v>
      </c>
      <c r="AG137">
        <v>0</v>
      </c>
      <c r="AH137">
        <f>0*1</f>
        <v>0</v>
      </c>
      <c r="AI137">
        <f>0*1</f>
        <v>0</v>
      </c>
      <c r="AJ137">
        <v>1</v>
      </c>
      <c r="AK137">
        <v>0</v>
      </c>
      <c r="AL137">
        <v>0</v>
      </c>
    </row>
    <row r="138" spans="1:38" x14ac:dyDescent="0.2">
      <c r="A138" t="s">
        <v>45</v>
      </c>
      <c r="B138" t="s">
        <v>46</v>
      </c>
      <c r="C138" t="s">
        <v>45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12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6.3</v>
      </c>
      <c r="AE138">
        <v>2</v>
      </c>
      <c r="AF138">
        <v>44.646182433897643</v>
      </c>
      <c r="AG138">
        <v>45.216965815769541</v>
      </c>
      <c r="AH138">
        <f>33.1412450521276*1</f>
        <v>33.141245052127601</v>
      </c>
      <c r="AI138">
        <f>3.38278195535025*1</f>
        <v>3.3827819553502501</v>
      </c>
      <c r="AJ138">
        <v>1</v>
      </c>
      <c r="AK138">
        <v>0</v>
      </c>
      <c r="AL138">
        <v>1</v>
      </c>
    </row>
    <row r="139" spans="1:38" x14ac:dyDescent="0.2">
      <c r="A139" t="s">
        <v>248</v>
      </c>
      <c r="B139" t="s">
        <v>249</v>
      </c>
      <c r="C139" t="s">
        <v>249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</v>
      </c>
      <c r="AE139">
        <v>344</v>
      </c>
      <c r="AF139">
        <v>29.89516129032258</v>
      </c>
      <c r="AG139">
        <v>26.554287788893269</v>
      </c>
      <c r="AH139">
        <f>30.8834258486013*1</f>
        <v>30.883425848601298</v>
      </c>
      <c r="AI139">
        <f>2.79221828322308*1</f>
        <v>2.7922182832230802</v>
      </c>
      <c r="AJ139">
        <v>1</v>
      </c>
      <c r="AK139">
        <v>1</v>
      </c>
      <c r="AL139">
        <v>1</v>
      </c>
    </row>
    <row r="140" spans="1:38" hidden="1" x14ac:dyDescent="0.2">
      <c r="A140" t="s">
        <v>336</v>
      </c>
      <c r="B140" t="s">
        <v>337</v>
      </c>
      <c r="C140" t="s">
        <v>338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</v>
      </c>
      <c r="AE140">
        <v>560</v>
      </c>
      <c r="AF140">
        <v>35.611681790642201</v>
      </c>
      <c r="AG140">
        <v>26.300005042334458</v>
      </c>
      <c r="AH140">
        <f>27.6674606790224*1</f>
        <v>27.667460679022401</v>
      </c>
      <c r="AI140">
        <f>2.57203125628372*1</f>
        <v>2.57203125628372</v>
      </c>
      <c r="AJ140">
        <v>1</v>
      </c>
      <c r="AK140">
        <v>0</v>
      </c>
      <c r="AL140">
        <v>0</v>
      </c>
    </row>
    <row r="141" spans="1:38" hidden="1" x14ac:dyDescent="0.2">
      <c r="A141" t="s">
        <v>339</v>
      </c>
      <c r="B141" t="s">
        <v>340</v>
      </c>
      <c r="C141" t="s">
        <v>340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4.5</v>
      </c>
      <c r="AE141">
        <v>566</v>
      </c>
      <c r="AF141">
        <v>25.850144684104791</v>
      </c>
      <c r="AG141">
        <v>29.088453799569681</v>
      </c>
      <c r="AH141">
        <f>16.6008036306851*1</f>
        <v>16.6008036306851</v>
      </c>
      <c r="AI141">
        <f>1.69209374257188*1</f>
        <v>1.6920937425718801</v>
      </c>
      <c r="AJ141">
        <v>1</v>
      </c>
      <c r="AK141">
        <v>0</v>
      </c>
      <c r="AL141">
        <v>0</v>
      </c>
    </row>
    <row r="142" spans="1:38" hidden="1" x14ac:dyDescent="0.2">
      <c r="A142" t="s">
        <v>341</v>
      </c>
      <c r="B142" t="s">
        <v>342</v>
      </c>
      <c r="C142" t="s">
        <v>342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4.5</v>
      </c>
      <c r="AE142">
        <v>567</v>
      </c>
      <c r="AF142">
        <v>25.509202453987729</v>
      </c>
      <c r="AG142">
        <v>26.647148506019469</v>
      </c>
      <c r="AH142">
        <f>12.8270781545135*1</f>
        <v>12.827078154513501</v>
      </c>
      <c r="AI142">
        <f>1.20964038009609*1</f>
        <v>1.20964038009609</v>
      </c>
      <c r="AJ142">
        <v>1</v>
      </c>
      <c r="AK142">
        <v>0</v>
      </c>
      <c r="AL142">
        <v>0</v>
      </c>
    </row>
    <row r="143" spans="1:38" hidden="1" x14ac:dyDescent="0.2">
      <c r="A143" t="s">
        <v>343</v>
      </c>
      <c r="B143" t="s">
        <v>344</v>
      </c>
      <c r="C143" t="s">
        <v>344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5.4</v>
      </c>
      <c r="AE143">
        <v>572</v>
      </c>
      <c r="AF143">
        <v>29.573589562480191</v>
      </c>
      <c r="AG143">
        <v>36.708973048740511</v>
      </c>
      <c r="AH143">
        <f>15.2338975763922*1</f>
        <v>15.2338975763922</v>
      </c>
      <c r="AI143">
        <f>1.27707552349776*1</f>
        <v>1.27707552349776</v>
      </c>
      <c r="AJ143">
        <v>1</v>
      </c>
      <c r="AK143">
        <v>0</v>
      </c>
      <c r="AL143">
        <v>0</v>
      </c>
    </row>
    <row r="144" spans="1:38" hidden="1" x14ac:dyDescent="0.2">
      <c r="A144" t="s">
        <v>345</v>
      </c>
      <c r="B144" t="s">
        <v>346</v>
      </c>
      <c r="C144" t="s">
        <v>346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5.5</v>
      </c>
      <c r="AE144">
        <v>574</v>
      </c>
      <c r="AF144">
        <v>0</v>
      </c>
      <c r="AG144">
        <v>0</v>
      </c>
      <c r="AH144">
        <f>0*1</f>
        <v>0</v>
      </c>
      <c r="AI144">
        <f>0*1</f>
        <v>0</v>
      </c>
      <c r="AJ144">
        <v>1</v>
      </c>
      <c r="AK144">
        <v>0</v>
      </c>
      <c r="AL144">
        <v>0</v>
      </c>
    </row>
    <row r="145" spans="1:38" hidden="1" x14ac:dyDescent="0.2">
      <c r="A145" t="s">
        <v>347</v>
      </c>
      <c r="B145" t="s">
        <v>348</v>
      </c>
      <c r="C145" t="s">
        <v>348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4.7</v>
      </c>
      <c r="AE145">
        <v>577</v>
      </c>
      <c r="AF145">
        <v>17.649259285958241</v>
      </c>
      <c r="AG145">
        <v>38.741372825969449</v>
      </c>
      <c r="AH145">
        <f>4.87001267715831*1</f>
        <v>4.8700126771583099</v>
      </c>
      <c r="AI145">
        <f>0.290710353275079*1</f>
        <v>0.29071035327507899</v>
      </c>
      <c r="AJ145">
        <v>1</v>
      </c>
      <c r="AK145">
        <v>0</v>
      </c>
      <c r="AL145">
        <v>0</v>
      </c>
    </row>
    <row r="146" spans="1:38" x14ac:dyDescent="0.2">
      <c r="A146" t="s">
        <v>321</v>
      </c>
      <c r="B146" t="s">
        <v>322</v>
      </c>
      <c r="C146" t="s">
        <v>322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</v>
      </c>
      <c r="AE146">
        <v>525</v>
      </c>
      <c r="AF146">
        <v>37.984374999999993</v>
      </c>
      <c r="AG146">
        <v>42.673103472268991</v>
      </c>
      <c r="AH146">
        <f>28.7294320808317*1</f>
        <v>28.7294320808317</v>
      </c>
      <c r="AI146">
        <f>2.76227781841819*1</f>
        <v>2.7622778184181902</v>
      </c>
      <c r="AJ146">
        <v>1</v>
      </c>
      <c r="AK146">
        <v>1</v>
      </c>
      <c r="AL146">
        <v>1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</v>
      </c>
      <c r="AE147">
        <v>584</v>
      </c>
      <c r="AF147">
        <v>30.504299186110831</v>
      </c>
      <c r="AG147">
        <v>16.45228786643364</v>
      </c>
      <c r="AH147">
        <f>21.755359320814*1</f>
        <v>21.755359320814001</v>
      </c>
      <c r="AI147">
        <f>2.07656281279516*1</f>
        <v>2.0765628127951601</v>
      </c>
      <c r="AJ147">
        <v>1</v>
      </c>
      <c r="AK147">
        <v>0</v>
      </c>
      <c r="AL147">
        <v>0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6</v>
      </c>
      <c r="E148">
        <v>0</v>
      </c>
      <c r="F148">
        <v>0</v>
      </c>
      <c r="G148">
        <v>0</v>
      </c>
      <c r="H148">
        <v>1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5.5</v>
      </c>
      <c r="AE148">
        <v>585</v>
      </c>
      <c r="AF148">
        <v>12.925034096883181</v>
      </c>
      <c r="AG148">
        <v>37.896063465794732</v>
      </c>
      <c r="AH148">
        <f>3.44033720869595*1</f>
        <v>3.4403372086959498</v>
      </c>
      <c r="AI148">
        <f>0.224431131342913*1</f>
        <v>0.22443113134291301</v>
      </c>
      <c r="AJ148">
        <v>1</v>
      </c>
      <c r="AK148">
        <v>0</v>
      </c>
      <c r="AL148">
        <v>0</v>
      </c>
    </row>
    <row r="149" spans="1:38" hidden="1" x14ac:dyDescent="0.2">
      <c r="A149" t="s">
        <v>355</v>
      </c>
      <c r="B149" t="s">
        <v>356</v>
      </c>
      <c r="C149" t="s">
        <v>357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4.8</v>
      </c>
      <c r="AE149">
        <v>592</v>
      </c>
      <c r="AF149">
        <v>0</v>
      </c>
      <c r="AG149">
        <v>0</v>
      </c>
      <c r="AH149">
        <f>0*1</f>
        <v>0</v>
      </c>
      <c r="AI149">
        <f>0*1</f>
        <v>0</v>
      </c>
      <c r="AJ149">
        <v>1</v>
      </c>
      <c r="AK149">
        <v>0</v>
      </c>
      <c r="AL149">
        <v>0</v>
      </c>
    </row>
    <row r="150" spans="1:38" hidden="1" x14ac:dyDescent="0.2">
      <c r="A150" t="s">
        <v>329</v>
      </c>
      <c r="B150" t="s">
        <v>358</v>
      </c>
      <c r="C150" t="s">
        <v>358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5.3</v>
      </c>
      <c r="AE150">
        <v>593</v>
      </c>
      <c r="AF150">
        <v>33.1573399989284</v>
      </c>
      <c r="AG150">
        <v>22.04405256131005</v>
      </c>
      <c r="AH150">
        <f>26.6004655180724*1</f>
        <v>26.600465518072401</v>
      </c>
      <c r="AI150">
        <f>2.43372585456844*1</f>
        <v>2.4337258545684399</v>
      </c>
      <c r="AJ150">
        <v>1</v>
      </c>
      <c r="AK150">
        <v>0</v>
      </c>
      <c r="AL150">
        <v>0</v>
      </c>
    </row>
    <row r="151" spans="1:38" hidden="1" x14ac:dyDescent="0.2">
      <c r="A151" t="s">
        <v>83</v>
      </c>
      <c r="B151" t="s">
        <v>359</v>
      </c>
      <c r="C151" t="s">
        <v>359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6.5</v>
      </c>
      <c r="AE151">
        <v>594</v>
      </c>
      <c r="AF151">
        <v>55.59214851617368</v>
      </c>
      <c r="AG151">
        <v>28.321107222389799</v>
      </c>
      <c r="AH151">
        <f>54.7292290619323*1</f>
        <v>54.729229061932301</v>
      </c>
      <c r="AI151">
        <f>4.95579637313155*1</f>
        <v>4.95579637313155</v>
      </c>
      <c r="AJ151">
        <v>1</v>
      </c>
      <c r="AK151">
        <v>0</v>
      </c>
      <c r="AL151">
        <v>0</v>
      </c>
    </row>
    <row r="152" spans="1:38" hidden="1" x14ac:dyDescent="0.2">
      <c r="A152" t="s">
        <v>360</v>
      </c>
      <c r="B152" t="s">
        <v>361</v>
      </c>
      <c r="C152" t="s">
        <v>361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5.2</v>
      </c>
      <c r="AE152">
        <v>595</v>
      </c>
      <c r="AF152">
        <v>39.669899110941913</v>
      </c>
      <c r="AG152">
        <v>34.432209863919162</v>
      </c>
      <c r="AH152">
        <f>39.5397314251017*1</f>
        <v>39.539731425101699</v>
      </c>
      <c r="AI152">
        <f>4.02674556777357*1</f>
        <v>4.0267455677735704</v>
      </c>
      <c r="AJ152">
        <v>1</v>
      </c>
      <c r="AK152">
        <v>0</v>
      </c>
      <c r="AL152">
        <v>0</v>
      </c>
    </row>
    <row r="153" spans="1:38" x14ac:dyDescent="0.2">
      <c r="A153" t="s">
        <v>217</v>
      </c>
      <c r="B153" t="s">
        <v>218</v>
      </c>
      <c r="C153" t="s">
        <v>218</v>
      </c>
      <c r="D153" t="s">
        <v>3</v>
      </c>
      <c r="E153">
        <v>1</v>
      </c>
      <c r="F153">
        <v>0</v>
      </c>
      <c r="G153">
        <v>0</v>
      </c>
      <c r="H153">
        <v>0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5.0999999999999996</v>
      </c>
      <c r="AE153">
        <v>308</v>
      </c>
      <c r="AF153">
        <v>39.97446808510638</v>
      </c>
      <c r="AG153">
        <v>39.696964095645143</v>
      </c>
      <c r="AH153">
        <f>29.1584661660657*1</f>
        <v>29.158466166065701</v>
      </c>
      <c r="AI153">
        <f>2.64860893493466*1</f>
        <v>2.6486089349346602</v>
      </c>
      <c r="AJ153">
        <v>1</v>
      </c>
      <c r="AK153">
        <v>1</v>
      </c>
      <c r="AL153">
        <v>1</v>
      </c>
    </row>
    <row r="154" spans="1:38" hidden="1" x14ac:dyDescent="0.2">
      <c r="A154" t="s">
        <v>364</v>
      </c>
      <c r="B154" t="s">
        <v>365</v>
      </c>
      <c r="C154" t="s">
        <v>366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4.4000000000000004</v>
      </c>
      <c r="AE154">
        <v>598</v>
      </c>
      <c r="AF154">
        <v>23.3010752688172</v>
      </c>
      <c r="AG154">
        <v>15.79192135909036</v>
      </c>
      <c r="AH154">
        <f>23.2470538588643*1</f>
        <v>23.247053858864302</v>
      </c>
      <c r="AI154">
        <f>2.17935128068882*1</f>
        <v>2.1793512806888198</v>
      </c>
      <c r="AJ154">
        <v>1</v>
      </c>
      <c r="AK154">
        <v>0</v>
      </c>
      <c r="AL154">
        <v>0</v>
      </c>
    </row>
    <row r="155" spans="1:38" hidden="1" x14ac:dyDescent="0.2">
      <c r="A155" t="s">
        <v>367</v>
      </c>
      <c r="B155" t="s">
        <v>368</v>
      </c>
      <c r="C155" t="s">
        <v>368</v>
      </c>
      <c r="D155" t="s">
        <v>3</v>
      </c>
      <c r="E155">
        <v>1</v>
      </c>
      <c r="F155">
        <v>0</v>
      </c>
      <c r="G155">
        <v>0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604</v>
      </c>
      <c r="AF155">
        <v>0</v>
      </c>
      <c r="AG155">
        <v>0</v>
      </c>
      <c r="AH155">
        <f>0*1</f>
        <v>0</v>
      </c>
      <c r="AI155">
        <f>0*1</f>
        <v>0</v>
      </c>
      <c r="AJ155">
        <v>1</v>
      </c>
      <c r="AK155">
        <v>0</v>
      </c>
      <c r="AL155">
        <v>0</v>
      </c>
    </row>
    <row r="156" spans="1:38" x14ac:dyDescent="0.2">
      <c r="A156" t="s">
        <v>219</v>
      </c>
      <c r="B156" t="s">
        <v>220</v>
      </c>
      <c r="C156" t="s">
        <v>220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19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4.9000000000000004</v>
      </c>
      <c r="AE156">
        <v>309</v>
      </c>
      <c r="AF156">
        <v>33.544662293990093</v>
      </c>
      <c r="AG156">
        <v>32.644891238484547</v>
      </c>
      <c r="AH156">
        <f>24.006184593048*1</f>
        <v>24.006184593048001</v>
      </c>
      <c r="AI156">
        <f>2.41247344300334*1</f>
        <v>2.4124734430033401</v>
      </c>
      <c r="AJ156">
        <v>1</v>
      </c>
      <c r="AK156">
        <v>1</v>
      </c>
      <c r="AL156">
        <v>1</v>
      </c>
    </row>
    <row r="157" spans="1:38" hidden="1" x14ac:dyDescent="0.2">
      <c r="A157" t="s">
        <v>90</v>
      </c>
      <c r="B157" t="s">
        <v>371</v>
      </c>
      <c r="C157" t="s">
        <v>371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4.8</v>
      </c>
      <c r="AE157">
        <v>609</v>
      </c>
      <c r="AF157">
        <v>21.223529411764709</v>
      </c>
      <c r="AG157">
        <v>18.092116221391329</v>
      </c>
      <c r="AH157">
        <f>22.2524396917642*1</f>
        <v>22.252439691764199</v>
      </c>
      <c r="AI157">
        <f>2.05750023662219*1</f>
        <v>2.0575002366221899</v>
      </c>
      <c r="AJ157">
        <v>1</v>
      </c>
      <c r="AK157">
        <v>0</v>
      </c>
      <c r="AL157">
        <v>0</v>
      </c>
    </row>
    <row r="158" spans="1:38" hidden="1" x14ac:dyDescent="0.2">
      <c r="A158" t="s">
        <v>372</v>
      </c>
      <c r="B158" t="s">
        <v>373</v>
      </c>
      <c r="C158" t="s">
        <v>373</v>
      </c>
      <c r="D158" t="s">
        <v>3</v>
      </c>
      <c r="E158">
        <v>1</v>
      </c>
      <c r="F158">
        <v>0</v>
      </c>
      <c r="G158">
        <v>0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4.4000000000000004</v>
      </c>
      <c r="AE158">
        <v>617</v>
      </c>
      <c r="AF158">
        <v>37.413187639656982</v>
      </c>
      <c r="AG158">
        <v>40.437747051201313</v>
      </c>
      <c r="AH158">
        <f>22.7526069196549*1</f>
        <v>22.752606919654902</v>
      </c>
      <c r="AI158">
        <f>2.0575982173665*1</f>
        <v>2.0575982173664999</v>
      </c>
      <c r="AJ158">
        <v>1</v>
      </c>
      <c r="AK158">
        <v>0</v>
      </c>
      <c r="AL158">
        <v>0</v>
      </c>
    </row>
    <row r="159" spans="1:38" hidden="1" x14ac:dyDescent="0.2">
      <c r="A159" t="s">
        <v>374</v>
      </c>
      <c r="B159" t="s">
        <v>375</v>
      </c>
      <c r="C159" t="s">
        <v>375</v>
      </c>
      <c r="D159" t="s">
        <v>6</v>
      </c>
      <c r="E159">
        <v>0</v>
      </c>
      <c r="F159">
        <v>0</v>
      </c>
      <c r="G159">
        <v>0</v>
      </c>
      <c r="H159">
        <v>1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4.9000000000000004</v>
      </c>
      <c r="AE159">
        <v>618</v>
      </c>
      <c r="AF159">
        <v>23.774193548387089</v>
      </c>
      <c r="AG159">
        <v>32.57170775035889</v>
      </c>
      <c r="AH159">
        <f>13.7814051259315*1</f>
        <v>13.781405125931499</v>
      </c>
      <c r="AI159">
        <f>1.29233818493478*1</f>
        <v>1.2923381849347799</v>
      </c>
      <c r="AJ159">
        <v>1</v>
      </c>
      <c r="AK159">
        <v>0</v>
      </c>
      <c r="AL159">
        <v>0</v>
      </c>
    </row>
    <row r="160" spans="1:38" hidden="1" x14ac:dyDescent="0.2">
      <c r="A160" t="s">
        <v>376</v>
      </c>
      <c r="B160" t="s">
        <v>377</v>
      </c>
      <c r="C160" t="s">
        <v>377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5.0999999999999996</v>
      </c>
      <c r="AE160">
        <v>623</v>
      </c>
      <c r="AF160">
        <v>23.267161633476949</v>
      </c>
      <c r="AG160">
        <v>22.28751300499006</v>
      </c>
      <c r="AH160">
        <f>14.4798022854355*1</f>
        <v>14.4798022854355</v>
      </c>
      <c r="AI160">
        <f>1.22187271694495*1</f>
        <v>1.2218727169449499</v>
      </c>
      <c r="AJ160">
        <v>1</v>
      </c>
      <c r="AK160">
        <v>0</v>
      </c>
      <c r="AL160">
        <v>0</v>
      </c>
    </row>
    <row r="161" spans="1:38" hidden="1" x14ac:dyDescent="0.2">
      <c r="A161" t="s">
        <v>378</v>
      </c>
      <c r="B161" t="s">
        <v>379</v>
      </c>
      <c r="C161" t="s">
        <v>379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4</v>
      </c>
      <c r="AE161">
        <v>625</v>
      </c>
      <c r="AF161">
        <v>24.209138502053911</v>
      </c>
      <c r="AG161">
        <v>25.738246089729831</v>
      </c>
      <c r="AH161">
        <f>12.2920919169315*1</f>
        <v>12.292091916931501</v>
      </c>
      <c r="AI161">
        <f>1.26973410952361*1</f>
        <v>1.2697341095236101</v>
      </c>
      <c r="AJ161">
        <v>1</v>
      </c>
      <c r="AK161">
        <v>0</v>
      </c>
      <c r="AL161">
        <v>0</v>
      </c>
    </row>
    <row r="162" spans="1:38" hidden="1" x14ac:dyDescent="0.2">
      <c r="A162" t="s">
        <v>380</v>
      </c>
      <c r="B162" t="s">
        <v>381</v>
      </c>
      <c r="C162" t="s">
        <v>381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4.3</v>
      </c>
      <c r="AE162">
        <v>646</v>
      </c>
      <c r="AF162">
        <v>16.097393763169041</v>
      </c>
      <c r="AG162">
        <v>27.22013776463794</v>
      </c>
      <c r="AH162">
        <f>6.72027389035318*1</f>
        <v>6.7202738903531802</v>
      </c>
      <c r="AI162">
        <f>0.668186450207559*1</f>
        <v>0.66818645020755896</v>
      </c>
      <c r="AJ162">
        <v>1</v>
      </c>
      <c r="AK162">
        <v>0</v>
      </c>
      <c r="AL162">
        <v>0</v>
      </c>
    </row>
    <row r="163" spans="1:38" hidden="1" x14ac:dyDescent="0.2">
      <c r="A163" t="s">
        <v>382</v>
      </c>
      <c r="B163" t="s">
        <v>383</v>
      </c>
      <c r="C163" t="s">
        <v>383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4.7</v>
      </c>
      <c r="AE163">
        <v>649</v>
      </c>
      <c r="AF163">
        <v>0</v>
      </c>
      <c r="AG163">
        <v>0</v>
      </c>
      <c r="AH163">
        <f>0*1</f>
        <v>0</v>
      </c>
      <c r="AI163">
        <f>0*1</f>
        <v>0</v>
      </c>
      <c r="AJ163">
        <v>1</v>
      </c>
      <c r="AK163">
        <v>0</v>
      </c>
      <c r="AL163">
        <v>0</v>
      </c>
    </row>
    <row r="164" spans="1:38" hidden="1" x14ac:dyDescent="0.2">
      <c r="A164" t="s">
        <v>384</v>
      </c>
      <c r="B164" t="s">
        <v>385</v>
      </c>
      <c r="C164" t="s">
        <v>385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4.8</v>
      </c>
      <c r="AE164">
        <v>663</v>
      </c>
      <c r="AF164">
        <v>20.578651685393279</v>
      </c>
      <c r="AG164">
        <v>19.938788005265511</v>
      </c>
      <c r="AH164">
        <f>14.3762150002986*1</f>
        <v>14.3762150002986</v>
      </c>
      <c r="AI164">
        <f>1.30772138138069*1</f>
        <v>1.3077213813806901</v>
      </c>
      <c r="AJ164">
        <v>1</v>
      </c>
      <c r="AK164">
        <v>0</v>
      </c>
      <c r="AL164">
        <v>0</v>
      </c>
    </row>
    <row r="165" spans="1:38" hidden="1" x14ac:dyDescent="0.2">
      <c r="A165" t="s">
        <v>386</v>
      </c>
      <c r="B165" t="s">
        <v>387</v>
      </c>
      <c r="C165" t="s">
        <v>387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6.2</v>
      </c>
      <c r="AE165">
        <v>672</v>
      </c>
      <c r="AF165">
        <v>40.48936170212766</v>
      </c>
      <c r="AG165">
        <v>30.721605388868099</v>
      </c>
      <c r="AH165">
        <f>39.5412444585609*1</f>
        <v>39.541244458560897</v>
      </c>
      <c r="AI165">
        <f>3.56832717032391*1</f>
        <v>3.5683271703239101</v>
      </c>
      <c r="AJ165">
        <v>1</v>
      </c>
      <c r="AK165">
        <v>0</v>
      </c>
      <c r="AL165">
        <v>0</v>
      </c>
    </row>
    <row r="166" spans="1:38" hidden="1" x14ac:dyDescent="0.2">
      <c r="A166" t="s">
        <v>388</v>
      </c>
      <c r="B166" t="s">
        <v>389</v>
      </c>
      <c r="C166" t="s">
        <v>389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6.3</v>
      </c>
      <c r="AE166">
        <v>673</v>
      </c>
      <c r="AF166">
        <v>43.161904761904758</v>
      </c>
      <c r="AG166">
        <v>42.419584283687769</v>
      </c>
      <c r="AH166">
        <f>24.7057501146965*1</f>
        <v>24.7057501146965</v>
      </c>
      <c r="AI166">
        <f>2.25421909664255*1</f>
        <v>2.2542190966425499</v>
      </c>
      <c r="AJ166">
        <v>1</v>
      </c>
      <c r="AK166">
        <v>0</v>
      </c>
      <c r="AL166">
        <v>0</v>
      </c>
    </row>
    <row r="167" spans="1:38" hidden="1" x14ac:dyDescent="0.2">
      <c r="A167" t="s">
        <v>219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7.4</v>
      </c>
      <c r="AE167">
        <v>675</v>
      </c>
      <c r="AF167">
        <v>47.842252857732753</v>
      </c>
      <c r="AG167">
        <v>52.493314552106298</v>
      </c>
      <c r="AH167">
        <f>34.8678965534654*1</f>
        <v>34.8678965534654</v>
      </c>
      <c r="AI167">
        <f>3.1610393449421*1</f>
        <v>3.1610393449420999</v>
      </c>
      <c r="AJ167">
        <v>1</v>
      </c>
      <c r="AK167">
        <v>0</v>
      </c>
      <c r="AL167">
        <v>0</v>
      </c>
    </row>
    <row r="168" spans="1:38" hidden="1" x14ac:dyDescent="0.2">
      <c r="A168" t="s">
        <v>179</v>
      </c>
      <c r="B168" t="s">
        <v>391</v>
      </c>
      <c r="C168" t="s">
        <v>392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5.3</v>
      </c>
      <c r="AE168">
        <v>676</v>
      </c>
      <c r="AF168">
        <v>42.634158328156857</v>
      </c>
      <c r="AG168">
        <v>48.889844802004362</v>
      </c>
      <c r="AH168">
        <f>22.6939820568364*1</f>
        <v>22.693982056836401</v>
      </c>
      <c r="AI168">
        <f>2.14283093929412*1</f>
        <v>2.1428309392941198</v>
      </c>
      <c r="AJ168">
        <v>1</v>
      </c>
      <c r="AK168">
        <v>0</v>
      </c>
      <c r="AL168">
        <v>0</v>
      </c>
    </row>
    <row r="169" spans="1:38" hidden="1" x14ac:dyDescent="0.2">
      <c r="A169" t="s">
        <v>393</v>
      </c>
      <c r="B169" t="s">
        <v>201</v>
      </c>
      <c r="C169" t="s">
        <v>394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29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4.7</v>
      </c>
      <c r="AE169">
        <v>680</v>
      </c>
      <c r="AF169">
        <v>23.594202898550709</v>
      </c>
      <c r="AG169">
        <v>24.694605019268579</v>
      </c>
      <c r="AH169">
        <f>11.888447385049*1</f>
        <v>11.888447385049</v>
      </c>
      <c r="AI169">
        <f>1.07585249133095*1</f>
        <v>1.07585249133095</v>
      </c>
      <c r="AJ169">
        <v>1</v>
      </c>
      <c r="AK169">
        <v>0</v>
      </c>
      <c r="AL169">
        <v>0</v>
      </c>
    </row>
    <row r="170" spans="1:38" hidden="1" x14ac:dyDescent="0.2">
      <c r="A170" t="s">
        <v>395</v>
      </c>
      <c r="B170" t="s">
        <v>396</v>
      </c>
      <c r="C170" t="s">
        <v>395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9.6999999999999993</v>
      </c>
      <c r="AE170">
        <v>683</v>
      </c>
      <c r="AF170">
        <v>56.906926213374952</v>
      </c>
      <c r="AG170">
        <v>59.780841998692203</v>
      </c>
      <c r="AH170">
        <f>35.7370718450595*1</f>
        <v>35.737071845059504</v>
      </c>
      <c r="AI170">
        <f>3.50072325426766*1</f>
        <v>3.5007232542676601</v>
      </c>
      <c r="AJ170">
        <v>1</v>
      </c>
      <c r="AK170">
        <v>0</v>
      </c>
      <c r="AL170">
        <v>0</v>
      </c>
    </row>
    <row r="171" spans="1:38" hidden="1" x14ac:dyDescent="0.2">
      <c r="A171" t="s">
        <v>397</v>
      </c>
      <c r="B171" t="s">
        <v>398</v>
      </c>
      <c r="C171" t="s">
        <v>398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4.8</v>
      </c>
      <c r="AE171">
        <v>685</v>
      </c>
      <c r="AF171">
        <v>0</v>
      </c>
      <c r="AG171">
        <v>0</v>
      </c>
      <c r="AH171">
        <f>0*1</f>
        <v>0</v>
      </c>
      <c r="AI171">
        <f>0*1</f>
        <v>0</v>
      </c>
      <c r="AJ171">
        <v>1</v>
      </c>
      <c r="AK171">
        <v>0</v>
      </c>
      <c r="AL171">
        <v>0</v>
      </c>
    </row>
    <row r="172" spans="1:38" hidden="1" x14ac:dyDescent="0.2">
      <c r="A172" t="s">
        <v>372</v>
      </c>
      <c r="B172" t="s">
        <v>399</v>
      </c>
      <c r="C172" t="s">
        <v>399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4.4000000000000004</v>
      </c>
      <c r="AE172">
        <v>707</v>
      </c>
      <c r="AF172">
        <v>34.473987254809451</v>
      </c>
      <c r="AG172">
        <v>31.89733864353672</v>
      </c>
      <c r="AH172">
        <f>21.4773604320235*1</f>
        <v>21.477360432023499</v>
      </c>
      <c r="AI172">
        <f>1.55964660466062*1</f>
        <v>1.5596466046606201</v>
      </c>
      <c r="AJ172">
        <v>1</v>
      </c>
      <c r="AK172">
        <v>0</v>
      </c>
      <c r="AL172">
        <v>0</v>
      </c>
    </row>
    <row r="173" spans="1:38" hidden="1" x14ac:dyDescent="0.2">
      <c r="A173" t="s">
        <v>400</v>
      </c>
      <c r="B173" t="s">
        <v>401</v>
      </c>
      <c r="C173" t="s">
        <v>402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5</v>
      </c>
      <c r="AE173">
        <v>708</v>
      </c>
      <c r="AF173">
        <v>0</v>
      </c>
      <c r="AG173">
        <v>0</v>
      </c>
      <c r="AH173">
        <f>0*1</f>
        <v>0</v>
      </c>
      <c r="AI173">
        <f>0*1</f>
        <v>0</v>
      </c>
      <c r="AJ173">
        <v>1</v>
      </c>
      <c r="AK173">
        <v>0</v>
      </c>
      <c r="AL173">
        <v>0</v>
      </c>
    </row>
    <row r="174" spans="1:38" hidden="1" x14ac:dyDescent="0.2">
      <c r="A174" t="s">
        <v>403</v>
      </c>
      <c r="B174" t="s">
        <v>404</v>
      </c>
      <c r="C174" t="s">
        <v>404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7.4</v>
      </c>
      <c r="AE174">
        <v>711</v>
      </c>
      <c r="AF174">
        <v>50.051276075500333</v>
      </c>
      <c r="AG174">
        <v>49.646159482510747</v>
      </c>
      <c r="AH174">
        <f>37.6171002534324*1</f>
        <v>37.617100253432397</v>
      </c>
      <c r="AI174">
        <f>3.42772550083675*1</f>
        <v>3.42772550083675</v>
      </c>
      <c r="AJ174">
        <v>1</v>
      </c>
      <c r="AK174">
        <v>0</v>
      </c>
      <c r="AL174">
        <v>0</v>
      </c>
    </row>
    <row r="175" spans="1:38" hidden="1" x14ac:dyDescent="0.2">
      <c r="A175" t="s">
        <v>405</v>
      </c>
      <c r="B175" t="s">
        <v>406</v>
      </c>
      <c r="C175" t="s">
        <v>405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4.4000000000000004</v>
      </c>
      <c r="AE175">
        <v>715</v>
      </c>
      <c r="AF175">
        <v>22.490931478512088</v>
      </c>
      <c r="AG175">
        <v>21.73972011923885</v>
      </c>
      <c r="AH175">
        <f>17.7906266003796*1</f>
        <v>17.7906266003796</v>
      </c>
      <c r="AI175">
        <f>1.46330645781695*1</f>
        <v>1.4633064578169499</v>
      </c>
      <c r="AJ175">
        <v>1</v>
      </c>
      <c r="AK175">
        <v>0</v>
      </c>
      <c r="AL175">
        <v>0</v>
      </c>
    </row>
    <row r="176" spans="1:38" hidden="1" x14ac:dyDescent="0.2">
      <c r="A176" t="s">
        <v>407</v>
      </c>
      <c r="B176" t="s">
        <v>408</v>
      </c>
      <c r="C176" t="s">
        <v>408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4.3</v>
      </c>
      <c r="AE176">
        <v>719</v>
      </c>
      <c r="AF176">
        <v>30.523178807947041</v>
      </c>
      <c r="AG176">
        <v>30.47895387575868</v>
      </c>
      <c r="AH176">
        <f>16.7666651158253*1</f>
        <v>16.766665115825301</v>
      </c>
      <c r="AI176">
        <f>1.50481755692893*1</f>
        <v>1.5048175569289299</v>
      </c>
      <c r="AJ176">
        <v>1</v>
      </c>
      <c r="AK176">
        <v>0</v>
      </c>
      <c r="AL176">
        <v>0</v>
      </c>
    </row>
    <row r="177" spans="1:38" hidden="1" x14ac:dyDescent="0.2">
      <c r="A177" t="s">
        <v>409</v>
      </c>
      <c r="B177" t="s">
        <v>410</v>
      </c>
      <c r="C177" t="s">
        <v>410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6.2</v>
      </c>
      <c r="AE177">
        <v>720</v>
      </c>
      <c r="AF177">
        <v>40.893415429811213</v>
      </c>
      <c r="AG177">
        <v>48.663785171474622</v>
      </c>
      <c r="AH177">
        <f>17.2582078027452*1</f>
        <v>17.258207802745201</v>
      </c>
      <c r="AI177">
        <f>1.6017304737279*1</f>
        <v>1.6017304737278999</v>
      </c>
      <c r="AJ177">
        <v>1</v>
      </c>
      <c r="AK177">
        <v>0</v>
      </c>
      <c r="AL177">
        <v>0</v>
      </c>
    </row>
    <row r="178" spans="1:38" hidden="1" x14ac:dyDescent="0.2">
      <c r="A178" t="s">
        <v>66</v>
      </c>
      <c r="B178" t="s">
        <v>411</v>
      </c>
      <c r="C178" t="s">
        <v>412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5.7</v>
      </c>
      <c r="AE178">
        <v>722</v>
      </c>
      <c r="AF178">
        <v>34.532127075981187</v>
      </c>
      <c r="AG178">
        <v>41.788202262132202</v>
      </c>
      <c r="AH178">
        <f>16.3243583438526*1</f>
        <v>16.324358343852602</v>
      </c>
      <c r="AI178">
        <f>1.64678144014436*1</f>
        <v>1.6467814401443599</v>
      </c>
      <c r="AJ178">
        <v>1</v>
      </c>
      <c r="AK178">
        <v>0</v>
      </c>
      <c r="AL178">
        <v>0</v>
      </c>
    </row>
    <row r="179" spans="1:38" hidden="1" x14ac:dyDescent="0.2">
      <c r="A179" t="s">
        <v>413</v>
      </c>
      <c r="B179" t="s">
        <v>414</v>
      </c>
      <c r="C179" t="s">
        <v>414</v>
      </c>
      <c r="D179" t="s">
        <v>4</v>
      </c>
      <c r="E179">
        <v>0</v>
      </c>
      <c r="F179">
        <v>1</v>
      </c>
      <c r="G179">
        <v>0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4.3</v>
      </c>
      <c r="AE179">
        <v>723</v>
      </c>
      <c r="AF179">
        <v>0</v>
      </c>
      <c r="AG179">
        <v>0</v>
      </c>
      <c r="AH179">
        <f>0*1</f>
        <v>0</v>
      </c>
      <c r="AI179">
        <f>0*1</f>
        <v>0</v>
      </c>
      <c r="AJ179">
        <v>1</v>
      </c>
      <c r="AK179">
        <v>0</v>
      </c>
      <c r="AL179">
        <v>0</v>
      </c>
    </row>
    <row r="180" spans="1:38" hidden="1" x14ac:dyDescent="0.2">
      <c r="A180" t="s">
        <v>415</v>
      </c>
      <c r="B180" t="s">
        <v>416</v>
      </c>
      <c r="C180" t="s">
        <v>416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4.9000000000000004</v>
      </c>
      <c r="AE180">
        <v>725</v>
      </c>
      <c r="AF180">
        <v>36.370967741935473</v>
      </c>
      <c r="AG180">
        <v>29.581045943863991</v>
      </c>
      <c r="AH180">
        <f>29.1862496448654*1</f>
        <v>29.186249644865399</v>
      </c>
      <c r="AI180">
        <f>2.81470577734447*1</f>
        <v>2.8147057773444701</v>
      </c>
      <c r="AJ180">
        <v>1</v>
      </c>
      <c r="AK180">
        <v>0</v>
      </c>
      <c r="AL180">
        <v>0</v>
      </c>
    </row>
    <row r="181" spans="1:38" hidden="1" x14ac:dyDescent="0.2">
      <c r="A181" t="s">
        <v>417</v>
      </c>
      <c r="B181" t="s">
        <v>418</v>
      </c>
      <c r="C181" t="s">
        <v>418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5.5</v>
      </c>
      <c r="AE181">
        <v>729</v>
      </c>
      <c r="AF181">
        <v>0</v>
      </c>
      <c r="AG181">
        <v>0</v>
      </c>
      <c r="AH181">
        <f>0*1</f>
        <v>0</v>
      </c>
      <c r="AI181">
        <f>0*1</f>
        <v>0</v>
      </c>
      <c r="AJ181">
        <v>1</v>
      </c>
      <c r="AK181">
        <v>0</v>
      </c>
      <c r="AL181">
        <v>0</v>
      </c>
    </row>
    <row r="182" spans="1:38" hidden="1" x14ac:dyDescent="0.2">
      <c r="A182" t="s">
        <v>419</v>
      </c>
      <c r="B182" t="s">
        <v>420</v>
      </c>
      <c r="C182" t="s">
        <v>420</v>
      </c>
      <c r="D182" t="s">
        <v>4</v>
      </c>
      <c r="E182">
        <v>0</v>
      </c>
      <c r="F182">
        <v>1</v>
      </c>
      <c r="G182">
        <v>0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4.7</v>
      </c>
      <c r="AE182">
        <v>740</v>
      </c>
      <c r="AF182">
        <v>0</v>
      </c>
      <c r="AG182">
        <v>0</v>
      </c>
      <c r="AH182">
        <f>0*1</f>
        <v>0</v>
      </c>
      <c r="AI182">
        <f>0*1</f>
        <v>0</v>
      </c>
      <c r="AJ182">
        <v>1</v>
      </c>
      <c r="AK182">
        <v>0</v>
      </c>
      <c r="AL182">
        <v>0</v>
      </c>
    </row>
    <row r="183" spans="1:38" hidden="1" x14ac:dyDescent="0.2">
      <c r="A183" t="s">
        <v>421</v>
      </c>
      <c r="B183" t="s">
        <v>422</v>
      </c>
      <c r="C183" t="s">
        <v>422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4.9000000000000004</v>
      </c>
      <c r="AE183">
        <v>742</v>
      </c>
      <c r="AF183">
        <v>0</v>
      </c>
      <c r="AG183">
        <v>0</v>
      </c>
      <c r="AH183">
        <f>0*1</f>
        <v>0</v>
      </c>
      <c r="AI183">
        <f>0*1</f>
        <v>0</v>
      </c>
      <c r="AJ183">
        <v>1</v>
      </c>
      <c r="AK183">
        <v>0</v>
      </c>
      <c r="AL183">
        <v>0</v>
      </c>
    </row>
    <row r="184" spans="1:38" x14ac:dyDescent="0.2">
      <c r="A184" t="s">
        <v>423</v>
      </c>
      <c r="B184" t="s">
        <v>424</v>
      </c>
      <c r="C184" t="s">
        <v>425</v>
      </c>
      <c r="D184" t="s">
        <v>6</v>
      </c>
      <c r="E184">
        <v>0</v>
      </c>
      <c r="F184">
        <v>0</v>
      </c>
      <c r="G184">
        <v>0</v>
      </c>
      <c r="H184">
        <v>1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7</v>
      </c>
      <c r="AE184">
        <v>748</v>
      </c>
      <c r="AF184">
        <v>58.699823252866707</v>
      </c>
      <c r="AG184">
        <v>44.297088453123493</v>
      </c>
      <c r="AH184">
        <f>65.8458261318077*0.727272727272727</f>
        <v>47.88787355040558</v>
      </c>
      <c r="AI184">
        <v>0</v>
      </c>
      <c r="AJ184">
        <v>0.72727272727272729</v>
      </c>
      <c r="AK184">
        <v>1</v>
      </c>
      <c r="AL184">
        <v>1</v>
      </c>
    </row>
    <row r="185" spans="1:38" hidden="1" x14ac:dyDescent="0.2">
      <c r="A185" t="s">
        <v>426</v>
      </c>
      <c r="B185" t="s">
        <v>427</v>
      </c>
      <c r="C185" t="s">
        <v>427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4.3</v>
      </c>
      <c r="AE185">
        <v>750</v>
      </c>
      <c r="AF185">
        <v>26.345852616206049</v>
      </c>
      <c r="AG185">
        <v>40.811220877114742</v>
      </c>
      <c r="AH185">
        <f>9.13222072591306*1</f>
        <v>9.1322207259130597</v>
      </c>
      <c r="AI185">
        <f>0.847852228687255*1</f>
        <v>0.84785222868725496</v>
      </c>
      <c r="AJ185">
        <v>1</v>
      </c>
      <c r="AK185">
        <v>0</v>
      </c>
      <c r="AL185">
        <v>0</v>
      </c>
    </row>
    <row r="186" spans="1:38" hidden="1" x14ac:dyDescent="0.2">
      <c r="A186" t="s">
        <v>428</v>
      </c>
      <c r="B186" t="s">
        <v>429</v>
      </c>
      <c r="C186" t="s">
        <v>430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5.3</v>
      </c>
      <c r="AE186">
        <v>755</v>
      </c>
      <c r="AF186">
        <v>0</v>
      </c>
      <c r="AG186">
        <v>0</v>
      </c>
      <c r="AH186">
        <f>0*1</f>
        <v>0</v>
      </c>
      <c r="AI186">
        <f>0*1</f>
        <v>0</v>
      </c>
      <c r="AJ186">
        <v>1</v>
      </c>
      <c r="AK186">
        <v>0</v>
      </c>
      <c r="AL186">
        <v>0</v>
      </c>
    </row>
    <row r="187" spans="1:38" hidden="1" x14ac:dyDescent="0.2">
      <c r="A187" t="s">
        <v>431</v>
      </c>
      <c r="B187" t="s">
        <v>432</v>
      </c>
      <c r="C187" t="s">
        <v>433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4.9000000000000004</v>
      </c>
      <c r="AE187">
        <v>760</v>
      </c>
      <c r="AF187">
        <v>26.802313246311432</v>
      </c>
      <c r="AG187">
        <v>19.236277533542729</v>
      </c>
      <c r="AH187">
        <f>12.4391157600261*1</f>
        <v>12.4391157600261</v>
      </c>
      <c r="AI187">
        <f>0.928182778461485*1</f>
        <v>0.928182778461485</v>
      </c>
      <c r="AJ187">
        <v>1</v>
      </c>
      <c r="AK187">
        <v>0</v>
      </c>
      <c r="AL187">
        <v>0</v>
      </c>
    </row>
    <row r="188" spans="1:38" hidden="1" x14ac:dyDescent="0.2">
      <c r="A188" t="s">
        <v>434</v>
      </c>
      <c r="B188" t="s">
        <v>435</v>
      </c>
      <c r="C188" t="s">
        <v>436</v>
      </c>
      <c r="D188" t="s">
        <v>3</v>
      </c>
      <c r="E188">
        <v>1</v>
      </c>
      <c r="F188">
        <v>0</v>
      </c>
      <c r="G188">
        <v>0</v>
      </c>
      <c r="H188">
        <v>0</v>
      </c>
      <c r="I188" t="s">
        <v>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4.3</v>
      </c>
      <c r="AE188">
        <v>761</v>
      </c>
      <c r="AF188">
        <v>40.132193382325411</v>
      </c>
      <c r="AG188">
        <v>47.340551835762383</v>
      </c>
      <c r="AH188">
        <f>21.7220546650214*1</f>
        <v>21.7220546650214</v>
      </c>
      <c r="AI188">
        <f>1.97900664611567*1</f>
        <v>1.9790066461156699</v>
      </c>
      <c r="AJ188">
        <v>1</v>
      </c>
      <c r="AK188">
        <v>0</v>
      </c>
      <c r="AL188">
        <v>0</v>
      </c>
    </row>
    <row r="189" spans="1:38" hidden="1" x14ac:dyDescent="0.2">
      <c r="A189" t="s">
        <v>437</v>
      </c>
      <c r="B189" t="s">
        <v>438</v>
      </c>
      <c r="C189" t="s">
        <v>439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31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4.5</v>
      </c>
      <c r="AE189">
        <v>766</v>
      </c>
      <c r="AF189">
        <v>40.897875830703441</v>
      </c>
      <c r="AG189">
        <v>28.41094236187352</v>
      </c>
      <c r="AH189">
        <f>15.6435460117706*1</f>
        <v>15.643546011770599</v>
      </c>
      <c r="AI189">
        <f>0.976593604790298*1</f>
        <v>0.976593604790298</v>
      </c>
      <c r="AJ189">
        <v>1</v>
      </c>
      <c r="AK189">
        <v>0</v>
      </c>
      <c r="AL189">
        <v>0</v>
      </c>
    </row>
    <row r="190" spans="1:38" hidden="1" x14ac:dyDescent="0.2">
      <c r="A190" t="s">
        <v>440</v>
      </c>
      <c r="B190" t="s">
        <v>441</v>
      </c>
      <c r="C190" t="s">
        <v>442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31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4.3</v>
      </c>
      <c r="AE190">
        <v>770</v>
      </c>
      <c r="AF190">
        <v>0</v>
      </c>
      <c r="AG190">
        <v>0</v>
      </c>
      <c r="AH190">
        <f>0*1</f>
        <v>0</v>
      </c>
      <c r="AI190">
        <f>0*1</f>
        <v>0</v>
      </c>
      <c r="AJ190">
        <v>1</v>
      </c>
      <c r="AK190">
        <v>0</v>
      </c>
      <c r="AL190">
        <v>0</v>
      </c>
    </row>
    <row r="191" spans="1:38" hidden="1" x14ac:dyDescent="0.2">
      <c r="A191" t="s">
        <v>443</v>
      </c>
      <c r="B191" t="s">
        <v>444</v>
      </c>
      <c r="C191" t="s">
        <v>445</v>
      </c>
      <c r="D191" t="s">
        <v>4</v>
      </c>
      <c r="E191">
        <v>0</v>
      </c>
      <c r="F191">
        <v>1</v>
      </c>
      <c r="G191">
        <v>0</v>
      </c>
      <c r="H191">
        <v>0</v>
      </c>
      <c r="I191" t="s">
        <v>31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4.3</v>
      </c>
      <c r="AE191">
        <v>773</v>
      </c>
      <c r="AF191">
        <v>26.399999999999991</v>
      </c>
      <c r="AG191">
        <v>21.612406678289059</v>
      </c>
      <c r="AH191">
        <f>20.3878958663495*1</f>
        <v>20.387895866349499</v>
      </c>
      <c r="AI191">
        <f>1.79394547373503*1</f>
        <v>1.79394547373503</v>
      </c>
      <c r="AJ191">
        <v>1</v>
      </c>
      <c r="AK191">
        <v>0</v>
      </c>
      <c r="AL19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2025-03-07T14:52:48Z</dcterms:created>
  <dcterms:modified xsi:type="dcterms:W3CDTF">2025-03-07T14:56:48Z</dcterms:modified>
</cp:coreProperties>
</file>