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CC855E36-E265-1541-982F-E71EE52DA367}" xr6:coauthVersionLast="47" xr6:coauthVersionMax="47" xr10:uidLastSave="{00000000-0000-0000-0000-000000000000}"/>
  <bookViews>
    <workbookView xWindow="240" yWindow="760" windowWidth="3432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5" i="1" l="1"/>
  <c r="AH175" i="1"/>
  <c r="AI174" i="1"/>
  <c r="AH174" i="1"/>
  <c r="AI173" i="1"/>
  <c r="AH173" i="1"/>
  <c r="AI172" i="1"/>
  <c r="AH172" i="1"/>
  <c r="AI171" i="1"/>
  <c r="AH171" i="1"/>
  <c r="AI170" i="1"/>
  <c r="AH170" i="1"/>
  <c r="AI64" i="1"/>
  <c r="AH64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24" i="1"/>
  <c r="AH124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4" i="1"/>
  <c r="AH134" i="1"/>
  <c r="AI138" i="1"/>
  <c r="AH138" i="1"/>
  <c r="AI137" i="1"/>
  <c r="AH137" i="1"/>
  <c r="AI136" i="1"/>
  <c r="AH136" i="1"/>
  <c r="AI135" i="1"/>
  <c r="AH135" i="1"/>
  <c r="AI113" i="1"/>
  <c r="AH113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98" i="1"/>
  <c r="AH98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48" i="1"/>
  <c r="AH148" i="1"/>
  <c r="AI114" i="1"/>
  <c r="AH114" i="1"/>
  <c r="AI53" i="1"/>
  <c r="AH5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11" i="1"/>
  <c r="AH11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139" i="1"/>
  <c r="AH139" i="1"/>
  <c r="AI115" i="1"/>
  <c r="AH115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28" i="1"/>
  <c r="AH28" i="1"/>
  <c r="AI52" i="1"/>
  <c r="AH52" i="1"/>
  <c r="AI51" i="1"/>
  <c r="AH51" i="1"/>
  <c r="AI169" i="1"/>
  <c r="AH169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50" i="1"/>
  <c r="AH50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65" i="1"/>
  <c r="AH65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<sst xmlns="http://schemas.openxmlformats.org/spreadsheetml/2006/main" count="940" uniqueCount="399">
  <si>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</si>
  <si>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</si>
  <si>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</si>
  <si>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</si>
  <si>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</si>
  <si>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</si>
  <si>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</si>
  <si>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</si>
  <si>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</si>
  <si>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</si>
  <si>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</si>
  <si>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</si>
  <si>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</si>
  <si>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</si>
  <si>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</si>
  <si>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</si>
  <si>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</si>
  <si>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</si>
  <si>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</si>
  <si>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</si>
  <si>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</si>
  <si>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</si>
  <si>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</si>
  <si>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</si>
  <si>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</si>
  <si>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</si>
  <si>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</si>
  <si>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</si>
  <si>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</si>
  <si>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</si>
  <si>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</si>
  <si>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</si>
  <si>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</si>
  <si>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</si>
  <si>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</si>
  <si>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</si>
  <si>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</si>
  <si>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</si>
  <si>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</si>
  <si>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</si>
  <si>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</si>
  <si>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</si>
  <si>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</si>
  <si>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</si>
  <si>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</si>
  <si>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</si>
  <si>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</si>
  <si>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</si>
  <si>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</si>
  <si>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Bukayo</t>
  </si>
  <si>
    <t>Saka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</si>
  <si>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</si>
  <si>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</si>
  <si>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</si>
  <si>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</si>
  <si>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</si>
  <si>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</si>
  <si>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</si>
  <si>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</si>
  <si>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</si>
  <si>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</si>
  <si>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</si>
  <si>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</si>
  <si>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</si>
  <si>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</si>
  <si>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</si>
  <si>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</si>
  <si>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</si>
  <si>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</si>
  <si>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</si>
  <si>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</si>
  <si>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</si>
  <si>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</si>
  <si>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</si>
  <si>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</si>
  <si>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</si>
  <si>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</si>
  <si>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</si>
  <si>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</si>
  <si>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</si>
  <si>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</si>
  <si>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</si>
  <si>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</si>
  <si>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</si>
  <si>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</si>
  <si>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</si>
  <si>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</si>
  <si>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</si>
  <si>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</si>
  <si>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Jadon</t>
  </si>
  <si>
    <t>Sancho</t>
  </si>
  <si>
    <t>Lesley</t>
  </si>
  <si>
    <t>Ugochukwu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</si>
  <si>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</si>
  <si>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</si>
  <si>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</si>
  <si>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</si>
  <si>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</si>
  <si>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</si>
  <si>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</si>
  <si>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</si>
  <si>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</si>
  <si>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</si>
  <si>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</si>
  <si>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</si>
  <si>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</si>
  <si>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</si>
  <si>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</si>
  <si>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</si>
  <si>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</si>
  <si>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</si>
  <si>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Dango</t>
  </si>
  <si>
    <t>Ouattara</t>
  </si>
  <si>
    <t>O.Dango</t>
  </si>
  <si>
    <t>Nathan</t>
  </si>
  <si>
    <t>Collins</t>
  </si>
  <si>
    <t>Keane</t>
  </si>
  <si>
    <t>Lewis-Potter</t>
  </si>
  <si>
    <t>Kristoffer</t>
  </si>
  <si>
    <t>Ajer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</si>
  <si>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</si>
  <si>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</si>
  <si>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</si>
  <si>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</si>
  <si>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</si>
  <si>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</si>
  <si>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</si>
  <si>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</si>
  <si>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Bart</t>
  </si>
  <si>
    <t>Verbruggen</t>
  </si>
  <si>
    <t>Dunk</t>
  </si>
  <si>
    <t>Jan Paul</t>
  </si>
  <si>
    <t>van Hecke</t>
  </si>
  <si>
    <t>Van Hecke</t>
  </si>
  <si>
    <t>Mitoma</t>
  </si>
  <si>
    <t>Kaoru</t>
  </si>
  <si>
    <t>Georginio</t>
  </si>
  <si>
    <t>Rutter</t>
  </si>
  <si>
    <t>Jack</t>
  </si>
  <si>
    <t>Hinshelwood</t>
  </si>
  <si>
    <t>Yasin</t>
  </si>
  <si>
    <t>Ayari</t>
  </si>
  <si>
    <t>Carlos</t>
  </si>
  <si>
    <t>Baleba</t>
  </si>
  <si>
    <t>Danny</t>
  </si>
  <si>
    <t>Welbeck</t>
  </si>
  <si>
    <t>Facundo</t>
  </si>
  <si>
    <t>Buonanotte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</si>
  <si>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</si>
  <si>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</si>
  <si>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</si>
  <si>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</si>
  <si>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</si>
  <si>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</si>
  <si>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</si>
  <si>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</si>
  <si>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</si>
  <si>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</si>
  <si>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</si>
  <si>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</si>
  <si>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</si>
  <si>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</si>
  <si>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</si>
  <si>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</si>
  <si>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</si>
  <si>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</si>
  <si>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</si>
  <si>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</si>
  <si>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</si>
  <si>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</si>
  <si>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</si>
  <si>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</si>
  <si>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</si>
  <si>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</si>
  <si>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</si>
  <si>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</si>
  <si>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</si>
  <si>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Chris</t>
  </si>
  <si>
    <t>Richards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</si>
  <si>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</si>
  <si>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</si>
  <si>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</si>
  <si>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</si>
  <si>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</si>
  <si>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</si>
  <si>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</si>
  <si>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</si>
  <si>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</si>
  <si>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</si>
  <si>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</si>
  <si>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</si>
  <si>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</si>
  <si>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</si>
  <si>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</si>
  <si>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</si>
  <si>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</si>
  <si>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</si>
  <si>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</si>
  <si>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</si>
  <si>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</si>
  <si>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</si>
  <si>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</si>
  <si>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</si>
  <si>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</si>
  <si>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</si>
  <si>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</si>
  <si>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</si>
  <si>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</si>
  <si>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</si>
  <si>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</si>
  <si>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</si>
  <si>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Kenny</t>
  </si>
  <si>
    <t>Tete</t>
  </si>
  <si>
    <t>Alex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</si>
  <si>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</si>
  <si>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</si>
  <si>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</si>
  <si>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</si>
  <si>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</si>
  <si>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</si>
  <si>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</si>
  <si>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</si>
  <si>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</si>
  <si>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</si>
  <si>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</si>
  <si>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</si>
  <si>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</si>
  <si>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</si>
  <si>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</si>
  <si>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</si>
  <si>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</si>
  <si>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</si>
  <si>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</si>
  <si>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</si>
  <si>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</si>
  <si>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</si>
  <si>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</si>
  <si>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</si>
  <si>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</si>
  <si>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</si>
  <si>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</si>
  <si>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</si>
  <si>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</si>
  <si>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</si>
  <si>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</si>
  <si>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</si>
  <si>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</si>
  <si>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</si>
  <si>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</si>
  <si>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</si>
  <si>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</si>
  <si>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</si>
  <si>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</si>
  <si>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</si>
  <si>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</si>
  <si>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</si>
  <si>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</si>
  <si>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</si>
  <si>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Alexander</t>
  </si>
  <si>
    <t>Isak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</si>
  <si>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</si>
  <si>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</si>
  <si>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</si>
  <si>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</si>
  <si>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</si>
  <si>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</si>
  <si>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</si>
  <si>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</si>
  <si>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</si>
  <si>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</si>
  <si>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</si>
  <si>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</si>
  <si>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</si>
  <si>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</si>
  <si>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</si>
  <si>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</si>
  <si>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</si>
  <si>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</si>
  <si>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</si>
  <si>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</si>
  <si>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</si>
  <si>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</si>
  <si>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</si>
  <si>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Amad</t>
  </si>
  <si>
    <t>Diallo</t>
  </si>
  <si>
    <t>Carlos Henrique</t>
  </si>
  <si>
    <t>Casimiro</t>
  </si>
  <si>
    <t>Casemiro</t>
  </si>
  <si>
    <t>Kobbie</t>
  </si>
  <si>
    <t>Mainoo</t>
  </si>
  <si>
    <t>Rasmus</t>
  </si>
  <si>
    <t>Højlund</t>
  </si>
  <si>
    <t>Jacob</t>
  </si>
  <si>
    <t>Ramsey</t>
  </si>
  <si>
    <t>J.Ramsey</t>
  </si>
  <si>
    <t>Yoane</t>
  </si>
  <si>
    <t>Wissa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</si>
  <si>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</si>
  <si>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</si>
  <si>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</si>
  <si>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</si>
  <si>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</si>
  <si>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</si>
  <si>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</si>
  <si>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</si>
  <si>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</si>
  <si>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</si>
  <si>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</si>
  <si>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</si>
  <si>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</si>
  <si>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</si>
  <si>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</si>
  <si>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</si>
  <si>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</si>
  <si>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</si>
  <si>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</si>
  <si>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</si>
  <si>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</si>
  <si>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</si>
  <si>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</si>
  <si>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</si>
  <si>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</si>
  <si>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</si>
  <si>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</si>
  <si>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Aaron</t>
  </si>
  <si>
    <t>Ramsdale</t>
  </si>
  <si>
    <t>Matz</t>
  </si>
  <si>
    <t>Sels</t>
  </si>
  <si>
    <t>Nikola</t>
  </si>
  <si>
    <t>Milenković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</si>
  <si>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</si>
  <si>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</si>
  <si>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</si>
  <si>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</si>
  <si>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</si>
  <si>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</si>
  <si>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</si>
  <si>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</si>
  <si>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</si>
  <si>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</si>
  <si>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</si>
  <si>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</si>
  <si>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</si>
  <si>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</si>
  <si>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Wood</t>
  </si>
  <si>
    <t>Taiwo</t>
  </si>
  <si>
    <t>Awoniyi</t>
  </si>
  <si>
    <t>Simon</t>
  </si>
  <si>
    <t>Adingra</t>
  </si>
  <si>
    <t>Guglielmo</t>
  </si>
  <si>
    <t>Vicario</t>
  </si>
  <si>
    <t>Destiny</t>
  </si>
  <si>
    <t>Udogie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</si>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</sst>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75" totalsRowShown="0">
  <autoFilter ref="A1:AL175" xr:uid="{00000000-0009-0000-0100-000001000000}">
    <filterColumn colId="37">
      <filters>
        <filter val="1"/>
      </filters>
    </filterColumn>
  </autoFilter>
  <sortState xmlns:xlrd2="http://schemas.microsoft.com/office/spreadsheetml/2017/richdata2" ref="A11:AL169">
    <sortCondition descending="1" ref="AI1:AI175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5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6.1</v>
      </c>
      <c r="AE2">
        <v>4</v>
      </c>
      <c r="AF2">
        <v>140.91891891891891</v>
      </c>
      <c r="AG2">
        <v>140.91891891891891</v>
      </c>
      <c r="AH2">
        <f>62.6306306306306*1</f>
        <v>62.630630630630598</v>
      </c>
      <c r="AI2">
        <f>1.55762333081671*1</f>
        <v>1.55762333081671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1023.0990990990978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121.29729729729731</v>
      </c>
      <c r="AG3">
        <v>121.29729729729731</v>
      </c>
      <c r="AH3">
        <f>53.9099099099099*1</f>
        <v>53.909909909909899</v>
      </c>
      <c r="AI3">
        <f>1.93462391000695*1</f>
        <v>1.93462391000695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9.8000000000000007</v>
      </c>
      <c r="AE4">
        <v>14</v>
      </c>
      <c r="AF4">
        <v>178.37837837837839</v>
      </c>
      <c r="AG4">
        <v>178.37837837837839</v>
      </c>
      <c r="AH4">
        <f>79.2792792792792*1</f>
        <v>79.279279279279194</v>
      </c>
      <c r="AI4">
        <f>2.04140802245667*1</f>
        <v>2.04140802245667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100.2</v>
      </c>
      <c r="AP4">
        <v>100.3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7.9</v>
      </c>
      <c r="AE5">
        <v>15</v>
      </c>
      <c r="AF5">
        <v>121.29729729729731</v>
      </c>
      <c r="AG5">
        <v>121.29729729729731</v>
      </c>
      <c r="AH5">
        <f>53.9099099099099*1</f>
        <v>53.909909909909899</v>
      </c>
      <c r="AI5">
        <f>2.04854673595904*1</f>
        <v>2.0485467359590399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16</v>
      </c>
      <c r="AF6">
        <v>115.94594594594599</v>
      </c>
      <c r="AG6">
        <v>115.94594594594599</v>
      </c>
      <c r="AH6">
        <f>51.5315315315315*1</f>
        <v>51.531531531531499</v>
      </c>
      <c r="AI6">
        <f>1.4817182610535*1</f>
        <v>1.4817182610535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55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17</v>
      </c>
      <c r="AF7">
        <v>116.8378378378378</v>
      </c>
      <c r="AG7">
        <v>116.8378378378378</v>
      </c>
      <c r="AH7">
        <f>51.9279279279279*1</f>
        <v>51.927927927927897</v>
      </c>
      <c r="AI7">
        <f>1.67481125955839*1</f>
        <v>1.6748112595583899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119.5135135135135</v>
      </c>
      <c r="AG8">
        <v>119.5135135135135</v>
      </c>
      <c r="AH8">
        <f>53.1171171171171*1</f>
        <v>53.117117117117097</v>
      </c>
      <c r="AI8">
        <f>1.81105232920792*1</f>
        <v>1.8110523292079199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19</v>
      </c>
      <c r="AF9">
        <v>120.4054054054054</v>
      </c>
      <c r="AG9">
        <v>120.4054054054054</v>
      </c>
      <c r="AH9">
        <f>53.5135135135135*1</f>
        <v>53.513513513513502</v>
      </c>
      <c r="AI9">
        <f>1.6384053950262*1</f>
        <v>1.6384053950262001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61</v>
      </c>
      <c r="B10" t="s">
        <v>62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5.4</v>
      </c>
      <c r="AE10">
        <v>22</v>
      </c>
      <c r="AF10">
        <v>102.56756756756759</v>
      </c>
      <c r="AG10">
        <v>102.56756756756759</v>
      </c>
      <c r="AH10">
        <f>45.5855855855855*1</f>
        <v>45.585585585585498</v>
      </c>
      <c r="AI10">
        <f>1.27827699634538*1</f>
        <v>1.2782769963453799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x14ac:dyDescent="0.2">
      <c r="A11" t="s">
        <v>243</v>
      </c>
      <c r="B11" t="s">
        <v>244</v>
      </c>
      <c r="C11" t="s">
        <v>245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14.5</v>
      </c>
      <c r="AE11">
        <v>422</v>
      </c>
      <c r="AF11">
        <v>273.81081081081078</v>
      </c>
      <c r="AG11">
        <v>273.81081081081078</v>
      </c>
      <c r="AH11">
        <f>121.693693693693*1</f>
        <v>121.69369369369301</v>
      </c>
      <c r="AI11">
        <f>3.0429173824421*1</f>
        <v>3.0429173824420999</v>
      </c>
      <c r="AJ11">
        <v>1</v>
      </c>
      <c r="AK11">
        <v>1</v>
      </c>
      <c r="AL11">
        <v>1</v>
      </c>
    </row>
    <row r="12" spans="1:43" hidden="1" x14ac:dyDescent="0.2">
      <c r="A12" t="s">
        <v>65</v>
      </c>
      <c r="B12" t="s">
        <v>66</v>
      </c>
      <c r="C12" t="s">
        <v>67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35</v>
      </c>
      <c r="AF12">
        <v>101.67567567567571</v>
      </c>
      <c r="AG12">
        <v>101.67567567567571</v>
      </c>
      <c r="AH12">
        <f>45.1891891891891*1</f>
        <v>45.189189189189101</v>
      </c>
      <c r="AI12">
        <f>1.38470602895844*1</f>
        <v>1.3847060289584401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4.5999999999999996</v>
      </c>
      <c r="AE13">
        <v>39</v>
      </c>
      <c r="AF13">
        <v>95.432432432432435</v>
      </c>
      <c r="AG13">
        <v>95.432432432432435</v>
      </c>
      <c r="AH13">
        <f>42.4144144144144*1</f>
        <v>42.414414414414402</v>
      </c>
      <c r="AI13">
        <f>1.14966995657717*1</f>
        <v>1.14966995657717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40</v>
      </c>
      <c r="AF14">
        <v>90.972972972972968</v>
      </c>
      <c r="AG14">
        <v>90.972972972972968</v>
      </c>
      <c r="AH14">
        <f>40.4324324324324*1</f>
        <v>40.4324324324324</v>
      </c>
      <c r="AI14">
        <f>1.32293866292789*1</f>
        <v>1.3229386629278901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41</v>
      </c>
      <c r="AF15">
        <v>100.7837837837838</v>
      </c>
      <c r="AG15">
        <v>100.7837837837838</v>
      </c>
      <c r="AH15">
        <f>44.7927927927927*1</f>
        <v>44.792792792792703</v>
      </c>
      <c r="AI15">
        <f>1.27190444860226*1</f>
        <v>1.2719044486022599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42</v>
      </c>
      <c r="AF16">
        <v>57.081081081081081</v>
      </c>
      <c r="AG16">
        <v>57.081081081081081</v>
      </c>
      <c r="AH16">
        <f>25.3693693693693*1</f>
        <v>25.369369369369299</v>
      </c>
      <c r="AI16">
        <f>0.979224466870379*1</f>
        <v>0.97922446687037901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6.9</v>
      </c>
      <c r="AE17">
        <v>50</v>
      </c>
      <c r="AF17">
        <v>141.81081081081081</v>
      </c>
      <c r="AG17">
        <v>141.81081081081081</v>
      </c>
      <c r="AH17">
        <f>63.027027027027*1</f>
        <v>63.027027027027003</v>
      </c>
      <c r="AI17">
        <f>1.94607944900444*1</f>
        <v>1.94607944900444</v>
      </c>
      <c r="AJ17">
        <v>1</v>
      </c>
      <c r="AK17">
        <v>0</v>
      </c>
      <c r="AL17">
        <v>0</v>
      </c>
      <c r="AN17" t="s">
        <v>11</v>
      </c>
      <c r="AO17">
        <f>AO2-AO15*38</f>
        <v>1023.0990990990978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5.9</v>
      </c>
      <c r="AE18">
        <v>51</v>
      </c>
      <c r="AF18">
        <v>100.7837837837838</v>
      </c>
      <c r="AG18">
        <v>100.7837837837838</v>
      </c>
      <c r="AH18">
        <f>44.7927927927927*1</f>
        <v>44.792792792792703</v>
      </c>
      <c r="AI18">
        <f>1.42603204489565*1</f>
        <v>1.4260320448956501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</v>
      </c>
      <c r="AE19">
        <v>56</v>
      </c>
      <c r="AF19">
        <v>76.702702702702695</v>
      </c>
      <c r="AG19">
        <v>76.702702702702695</v>
      </c>
      <c r="AH19">
        <f>34.09009009009*1</f>
        <v>34.090090090090001</v>
      </c>
      <c r="AI19">
        <f>1.27965038451564*1</f>
        <v>1.2796503845156399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60</v>
      </c>
      <c r="AF20">
        <v>74.027027027027032</v>
      </c>
      <c r="AG20">
        <v>74.027027027027032</v>
      </c>
      <c r="AH20">
        <f>32.9009009009009*1</f>
        <v>32.900900900900901</v>
      </c>
      <c r="AI20">
        <f>0.868162156507064*1</f>
        <v>0.86816215650706396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61</v>
      </c>
      <c r="AF21">
        <v>71.351351351351354</v>
      </c>
      <c r="AG21">
        <v>71.351351351351354</v>
      </c>
      <c r="AH21">
        <f>31.7117117117117*1</f>
        <v>31.7117117117117</v>
      </c>
      <c r="AI21">
        <f>1.10862108625704*1</f>
        <v>1.10862108625704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8.8000000000000007</v>
      </c>
      <c r="AE22">
        <v>66</v>
      </c>
      <c r="AF22">
        <v>137.35135135135141</v>
      </c>
      <c r="AG22">
        <v>137.35135135135141</v>
      </c>
      <c r="AH22">
        <f>61.045045045045*1</f>
        <v>61.045045045045001</v>
      </c>
      <c r="AI22">
        <f>2.17003270598196*1</f>
        <v>2.17003270598196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5.9</v>
      </c>
      <c r="AE23">
        <v>69</v>
      </c>
      <c r="AF23">
        <v>94.540540540540547</v>
      </c>
      <c r="AG23">
        <v>94.540540540540547</v>
      </c>
      <c r="AH23">
        <f>42.018018018018*1</f>
        <v>42.018018018017997</v>
      </c>
      <c r="AI23">
        <f>1.51379279431082*1</f>
        <v>1.51379279431082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115</v>
      </c>
      <c r="AF24">
        <v>51.729729729729733</v>
      </c>
      <c r="AG24">
        <v>51.729729729729733</v>
      </c>
      <c r="AH24">
        <f>22.9909909909909*1</f>
        <v>22.990990990990898</v>
      </c>
      <c r="AI24">
        <f>0.669237810495413*1</f>
        <v>0.66923781049541298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123</v>
      </c>
      <c r="AF25">
        <v>84.729729729729726</v>
      </c>
      <c r="AG25">
        <v>84.729729729729726</v>
      </c>
      <c r="AH25">
        <f>37.6576576576576*1</f>
        <v>37.657657657657602</v>
      </c>
      <c r="AI25">
        <f>1.07922763494712*1</f>
        <v>1.0792276349471199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125</v>
      </c>
      <c r="AF26">
        <v>89.189189189189193</v>
      </c>
      <c r="AG26">
        <v>89.189189189189193</v>
      </c>
      <c r="AH26">
        <f>39.6396396396396*1</f>
        <v>39.639639639639597</v>
      </c>
      <c r="AI26">
        <f>1.01137070608707*1</f>
        <v>1.01137070608707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2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</v>
      </c>
      <c r="AE27">
        <v>133</v>
      </c>
      <c r="AF27">
        <v>144.48648648648651</v>
      </c>
      <c r="AG27">
        <v>144.48648648648651</v>
      </c>
      <c r="AH27">
        <f>64.2162162162162*1</f>
        <v>64.216216216216196</v>
      </c>
      <c r="AI27">
        <f>1.47636678157254*1</f>
        <v>1.4763667815725401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x14ac:dyDescent="0.2">
      <c r="A28" t="s">
        <v>151</v>
      </c>
      <c r="B28" t="s">
        <v>152</v>
      </c>
      <c r="C28" t="s">
        <v>152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5.0999999999999996</v>
      </c>
      <c r="AE28">
        <v>244</v>
      </c>
      <c r="AF28">
        <v>145.37837837837839</v>
      </c>
      <c r="AG28">
        <v>145.37837837837839</v>
      </c>
      <c r="AH28">
        <f>64.6126126126126*1</f>
        <v>64.612612612612594</v>
      </c>
      <c r="AI28">
        <f>2.41247442180705*1</f>
        <v>2.4124744218070502</v>
      </c>
      <c r="AJ28">
        <v>1</v>
      </c>
      <c r="AK28">
        <v>1</v>
      </c>
      <c r="AL28">
        <v>1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135</v>
      </c>
      <c r="AF29">
        <v>105.2432432432432</v>
      </c>
      <c r="AG29">
        <v>105.2432432432432</v>
      </c>
      <c r="AH29">
        <f>46.7747747747747*1</f>
        <v>46.774774774774698</v>
      </c>
      <c r="AI29">
        <f>1.55418131239406*1</f>
        <v>1.55418131239406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136</v>
      </c>
      <c r="AF30">
        <v>70.459459459459453</v>
      </c>
      <c r="AG30">
        <v>70.459459459459453</v>
      </c>
      <c r="AH30">
        <f>31.3153153153153*1</f>
        <v>31.315315315315299</v>
      </c>
      <c r="AI30">
        <f>0.844943445329301*1</f>
        <v>0.84494344532930099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137</v>
      </c>
      <c r="AF31">
        <v>65.108108108108112</v>
      </c>
      <c r="AG31">
        <v>65.108108108108112</v>
      </c>
      <c r="AH31">
        <f>28.9369369369369*1</f>
        <v>28.936936936936899</v>
      </c>
      <c r="AI31">
        <f>0.724113428249777*1</f>
        <v>0.72411342824977698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1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138</v>
      </c>
      <c r="AF32">
        <v>82.054054054054049</v>
      </c>
      <c r="AG32">
        <v>82.054054054054049</v>
      </c>
      <c r="AH32">
        <f>36.4684684684684*1</f>
        <v>36.468468468468402</v>
      </c>
      <c r="AI32">
        <f>0.946891140238767*1</f>
        <v>0.94689114023876697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2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4.9000000000000004</v>
      </c>
      <c r="AE33">
        <v>139</v>
      </c>
      <c r="AF33">
        <v>74.027027027027032</v>
      </c>
      <c r="AG33">
        <v>74.027027027027032</v>
      </c>
      <c r="AH33">
        <f>32.9009009009009*1</f>
        <v>32.900900900900901</v>
      </c>
      <c r="AI33">
        <f>0.864257253644472*1</f>
        <v>0.86425725364447203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</v>
      </c>
      <c r="AE34">
        <v>159</v>
      </c>
      <c r="AF34">
        <v>115.05405405405401</v>
      </c>
      <c r="AG34">
        <v>115.05405405405401</v>
      </c>
      <c r="AH34">
        <f>51.1351351351351*1</f>
        <v>51.135135135135101</v>
      </c>
      <c r="AI34">
        <f>1.08933636501451*1</f>
        <v>1.08933636501451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165</v>
      </c>
      <c r="AF35">
        <v>113.2702702702703</v>
      </c>
      <c r="AG35">
        <v>113.2702702702703</v>
      </c>
      <c r="AH35">
        <f>50.3423423423423*1</f>
        <v>50.342342342342299</v>
      </c>
      <c r="AI35">
        <f>1.19667239140342*1</f>
        <v>1.1966723914034201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166</v>
      </c>
      <c r="AF36">
        <v>86.513513513513516</v>
      </c>
      <c r="AG36">
        <v>86.513513513513516</v>
      </c>
      <c r="AH36">
        <f>38.4504504504504*1</f>
        <v>38.450450450450397</v>
      </c>
      <c r="AI36">
        <f>1.09601974692027*1</f>
        <v>1.0960197469202699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167</v>
      </c>
      <c r="AF37">
        <v>75.810810810810807</v>
      </c>
      <c r="AG37">
        <v>75.810810810810807</v>
      </c>
      <c r="AH37">
        <f>33.6936936936936*1</f>
        <v>33.693693693693596</v>
      </c>
      <c r="AI37">
        <f>1.06714390635219*1</f>
        <v>1.0671439063521899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1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</v>
      </c>
      <c r="AE38">
        <v>178</v>
      </c>
      <c r="AF38">
        <v>133.7837837837838</v>
      </c>
      <c r="AG38">
        <v>133.7837837837838</v>
      </c>
      <c r="AH38">
        <f>59.4594594594594*1</f>
        <v>59.459459459459403</v>
      </c>
      <c r="AI38">
        <f>1.31127677377125*1</f>
        <v>1.3112767737712501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5.9</v>
      </c>
      <c r="AE39">
        <v>179</v>
      </c>
      <c r="AF39">
        <v>123.972972972973</v>
      </c>
      <c r="AG39">
        <v>123.972972972973</v>
      </c>
      <c r="AH39">
        <f>55.0990990990991*1</f>
        <v>55.099099099099099</v>
      </c>
      <c r="AI39">
        <f>1.528151345109*1</f>
        <v>1.5281513451090001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183</v>
      </c>
      <c r="AF40">
        <v>79.378378378378372</v>
      </c>
      <c r="AG40">
        <v>79.378378378378372</v>
      </c>
      <c r="AH40">
        <f>35.2792792792792*1</f>
        <v>35.279279279279201</v>
      </c>
      <c r="AI40">
        <f>1.08157111906938*1</f>
        <v>1.08157111906938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4.9000000000000004</v>
      </c>
      <c r="AE41">
        <v>184</v>
      </c>
      <c r="AF41">
        <v>57.081081081081081</v>
      </c>
      <c r="AG41">
        <v>57.081081081081081</v>
      </c>
      <c r="AH41">
        <f>25.3693693693693*1</f>
        <v>25.369369369369299</v>
      </c>
      <c r="AI41">
        <f>0.961650368778198*1</f>
        <v>0.96165036877819798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196</v>
      </c>
      <c r="AF42">
        <v>90.081081081081081</v>
      </c>
      <c r="AG42">
        <v>90.081081081081081</v>
      </c>
      <c r="AH42">
        <f>40.036036036036*1</f>
        <v>40.036036036036002</v>
      </c>
      <c r="AI42">
        <f>1.2828918596763*1</f>
        <v>1.2828918596762999</v>
      </c>
      <c r="AJ42">
        <v>1</v>
      </c>
      <c r="AK42">
        <v>0</v>
      </c>
      <c r="AL42">
        <v>0</v>
      </c>
    </row>
    <row r="43" spans="1:42" hidden="1" x14ac:dyDescent="0.2">
      <c r="A43" t="s">
        <v>109</v>
      </c>
      <c r="B43" t="s">
        <v>130</v>
      </c>
      <c r="C43" t="s">
        <v>130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203</v>
      </c>
      <c r="AF43">
        <v>67.783783783783775</v>
      </c>
      <c r="AG43">
        <v>67.783783783783775</v>
      </c>
      <c r="AH43">
        <f>30.1261261261261*1</f>
        <v>30.126126126126099</v>
      </c>
      <c r="AI43">
        <f>1.31305375813801*1</f>
        <v>1.31305375813801</v>
      </c>
      <c r="AJ43">
        <v>1</v>
      </c>
      <c r="AK43">
        <v>0</v>
      </c>
      <c r="AL43">
        <v>0</v>
      </c>
    </row>
    <row r="44" spans="1:42" hidden="1" x14ac:dyDescent="0.2">
      <c r="A44" t="s">
        <v>131</v>
      </c>
      <c r="B44" t="s">
        <v>132</v>
      </c>
      <c r="C44" t="s">
        <v>133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207</v>
      </c>
      <c r="AF44">
        <v>78.486486486486484</v>
      </c>
      <c r="AG44">
        <v>78.486486486486484</v>
      </c>
      <c r="AH44">
        <f>34.8828828828828*1</f>
        <v>34.882882882882797</v>
      </c>
      <c r="AI44">
        <f>1.07444918303774*1</f>
        <v>1.0744491830377401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134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213</v>
      </c>
      <c r="AF45">
        <v>128.43243243243239</v>
      </c>
      <c r="AG45">
        <v>128.43243243243239</v>
      </c>
      <c r="AH45">
        <f>57.081081081081*1</f>
        <v>57.081081081081003</v>
      </c>
      <c r="AI45">
        <f>1.68945306115178*1</f>
        <v>1.68945306115178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136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5.8</v>
      </c>
      <c r="AE46">
        <v>214</v>
      </c>
      <c r="AF46">
        <v>103.4594594594595</v>
      </c>
      <c r="AG46">
        <v>103.4594594594595</v>
      </c>
      <c r="AH46">
        <f>45.9819819819819*1</f>
        <v>45.981981981981903</v>
      </c>
      <c r="AI46">
        <f>1.74002640085988*1</f>
        <v>1.74002640085988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5.3</v>
      </c>
      <c r="AE47">
        <v>219</v>
      </c>
      <c r="AF47">
        <v>108.81081081081081</v>
      </c>
      <c r="AG47">
        <v>108.81081081081081</v>
      </c>
      <c r="AH47">
        <f>48.3603603603603*1</f>
        <v>48.360360360360303</v>
      </c>
      <c r="AI47">
        <f>1.60534364353656*1</f>
        <v>1.60534364353656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222</v>
      </c>
      <c r="AF48">
        <v>78.486486486486484</v>
      </c>
      <c r="AG48">
        <v>78.486486486486484</v>
      </c>
      <c r="AH48">
        <f>34.8828828828828*1</f>
        <v>34.882882882882797</v>
      </c>
      <c r="AI48">
        <f>0.795753358000928*1</f>
        <v>0.79575335800092795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223</v>
      </c>
      <c r="AF49">
        <v>80.270270270270274</v>
      </c>
      <c r="AG49">
        <v>80.270270270270274</v>
      </c>
      <c r="AH49">
        <f>35.6756756756756*1</f>
        <v>35.675675675675599</v>
      </c>
      <c r="AI49">
        <f>0.844816647881179*1</f>
        <v>0.84481664788117905</v>
      </c>
      <c r="AJ49">
        <v>1</v>
      </c>
      <c r="AK49">
        <v>0</v>
      </c>
      <c r="AL49">
        <v>0</v>
      </c>
    </row>
    <row r="50" spans="1:38" x14ac:dyDescent="0.2">
      <c r="A50" t="s">
        <v>99</v>
      </c>
      <c r="B50" t="s">
        <v>100</v>
      </c>
      <c r="C50" t="s">
        <v>100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7.7</v>
      </c>
      <c r="AE50">
        <v>134</v>
      </c>
      <c r="AF50">
        <v>164.1081081081081</v>
      </c>
      <c r="AG50">
        <v>164.1081081081081</v>
      </c>
      <c r="AH50">
        <f>72.9369369369369*1</f>
        <v>72.936936936936902</v>
      </c>
      <c r="AI50">
        <f>2.40722229013282*1</f>
        <v>2.40722229013282</v>
      </c>
      <c r="AJ50">
        <v>1</v>
      </c>
      <c r="AK50">
        <v>1</v>
      </c>
      <c r="AL50">
        <v>1</v>
      </c>
    </row>
    <row r="51" spans="1:38" hidden="1" x14ac:dyDescent="0.2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237</v>
      </c>
      <c r="AF51">
        <v>75.810810810810807</v>
      </c>
      <c r="AG51">
        <v>75.810810810810807</v>
      </c>
      <c r="AH51">
        <f>33.6936936936936*1</f>
        <v>33.693693693693596</v>
      </c>
      <c r="AI51">
        <f>1.02200814866524*1</f>
        <v>1.0220081486652399</v>
      </c>
      <c r="AJ51">
        <v>1</v>
      </c>
      <c r="AK51">
        <v>0</v>
      </c>
      <c r="AL51">
        <v>0</v>
      </c>
    </row>
    <row r="52" spans="1:38" hidden="1" x14ac:dyDescent="0.2">
      <c r="A52" t="s">
        <v>148</v>
      </c>
      <c r="B52" t="s">
        <v>149</v>
      </c>
      <c r="C52" t="s">
        <v>150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6.2</v>
      </c>
      <c r="AE52">
        <v>242</v>
      </c>
      <c r="AF52">
        <v>128.43243243243239</v>
      </c>
      <c r="AG52">
        <v>128.43243243243239</v>
      </c>
      <c r="AH52">
        <f>57.081081081081*1</f>
        <v>57.081081081081003</v>
      </c>
      <c r="AI52">
        <f>1.32886623366224*1</f>
        <v>1.3288662336622401</v>
      </c>
      <c r="AJ52">
        <v>1</v>
      </c>
      <c r="AK52">
        <v>0</v>
      </c>
      <c r="AL52">
        <v>0</v>
      </c>
    </row>
    <row r="53" spans="1:38" x14ac:dyDescent="0.2">
      <c r="A53" t="s">
        <v>273</v>
      </c>
      <c r="B53" t="s">
        <v>274</v>
      </c>
      <c r="C53" t="s">
        <v>274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8.1</v>
      </c>
      <c r="AE53">
        <v>476</v>
      </c>
      <c r="AF53">
        <v>189.08108108108109</v>
      </c>
      <c r="AG53">
        <v>189.08108108108109</v>
      </c>
      <c r="AH53">
        <f>84.036036036036*1</f>
        <v>84.036036036035995</v>
      </c>
      <c r="AI53">
        <f>2.28343536035983*1</f>
        <v>2.2834353603598299</v>
      </c>
      <c r="AJ53">
        <v>1</v>
      </c>
      <c r="AK53">
        <v>1</v>
      </c>
      <c r="AL53">
        <v>1</v>
      </c>
    </row>
    <row r="54" spans="1:38" hidden="1" x14ac:dyDescent="0.2">
      <c r="A54" t="s">
        <v>153</v>
      </c>
      <c r="B54" t="s">
        <v>154</v>
      </c>
      <c r="C54" t="s">
        <v>154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246</v>
      </c>
      <c r="AF54">
        <v>62.432432432432442</v>
      </c>
      <c r="AG54">
        <v>62.432432432432442</v>
      </c>
      <c r="AH54">
        <f>27.7477477477477*1</f>
        <v>27.747747747747699</v>
      </c>
      <c r="AI54">
        <f>1.0773394716467*1</f>
        <v>1.0773394716467</v>
      </c>
      <c r="AJ54">
        <v>1</v>
      </c>
      <c r="AK54">
        <v>0</v>
      </c>
      <c r="AL54">
        <v>0</v>
      </c>
    </row>
    <row r="55" spans="1:38" hidden="1" x14ac:dyDescent="0.2">
      <c r="A55" t="s">
        <v>155</v>
      </c>
      <c r="B55" t="s">
        <v>156</v>
      </c>
      <c r="C55" t="s">
        <v>156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10.4</v>
      </c>
      <c r="AE55">
        <v>253</v>
      </c>
      <c r="AF55">
        <v>178.37837837837839</v>
      </c>
      <c r="AG55">
        <v>178.37837837837839</v>
      </c>
      <c r="AH55">
        <f>79.2792792792792*1</f>
        <v>79.279279279279194</v>
      </c>
      <c r="AI55">
        <f>2.16548757297835*1</f>
        <v>2.1654875729783498</v>
      </c>
      <c r="AJ55">
        <v>1</v>
      </c>
      <c r="AK55">
        <v>0</v>
      </c>
      <c r="AL55">
        <v>0</v>
      </c>
    </row>
    <row r="56" spans="1:38" hidden="1" x14ac:dyDescent="0.2">
      <c r="A56" t="s">
        <v>157</v>
      </c>
      <c r="B56" t="s">
        <v>158</v>
      </c>
      <c r="C56" t="s">
        <v>159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</v>
      </c>
      <c r="AE56">
        <v>254</v>
      </c>
      <c r="AF56">
        <v>102.56756756756759</v>
      </c>
      <c r="AG56">
        <v>102.56756756756759</v>
      </c>
      <c r="AH56">
        <f>45.5855855855855*1</f>
        <v>45.585585585585498</v>
      </c>
      <c r="AI56">
        <f>1.30911197529908*1</f>
        <v>1.3091119752990801</v>
      </c>
      <c r="AJ56">
        <v>1</v>
      </c>
      <c r="AK56">
        <v>0</v>
      </c>
      <c r="AL56">
        <v>0</v>
      </c>
    </row>
    <row r="57" spans="1:38" hidden="1" x14ac:dyDescent="0.2">
      <c r="A57" t="s">
        <v>160</v>
      </c>
      <c r="B57" t="s">
        <v>161</v>
      </c>
      <c r="C57" t="s">
        <v>160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6.7</v>
      </c>
      <c r="AE57">
        <v>255</v>
      </c>
      <c r="AF57">
        <v>139.1351351351351</v>
      </c>
      <c r="AG57">
        <v>139.1351351351351</v>
      </c>
      <c r="AH57">
        <f>61.8378378378378*1</f>
        <v>61.837837837837803</v>
      </c>
      <c r="AI57">
        <f>1.42825340682449*1</f>
        <v>1.4282534068244901</v>
      </c>
      <c r="AJ57">
        <v>1</v>
      </c>
      <c r="AK57">
        <v>0</v>
      </c>
      <c r="AL57">
        <v>0</v>
      </c>
    </row>
    <row r="58" spans="1:38" hidden="1" x14ac:dyDescent="0.2">
      <c r="A58" t="s">
        <v>162</v>
      </c>
      <c r="B58" t="s">
        <v>163</v>
      </c>
      <c r="C58" t="s">
        <v>164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5.6</v>
      </c>
      <c r="AE58">
        <v>259</v>
      </c>
      <c r="AF58">
        <v>102.56756756756759</v>
      </c>
      <c r="AG58">
        <v>102.56756756756759</v>
      </c>
      <c r="AH58">
        <f>45.5855855855855*1</f>
        <v>45.585585585585498</v>
      </c>
      <c r="AI58">
        <f>2.50911686202995*1</f>
        <v>2.5091168620299502</v>
      </c>
      <c r="AJ58">
        <v>1</v>
      </c>
      <c r="AK58">
        <v>0</v>
      </c>
      <c r="AL58">
        <v>0</v>
      </c>
    </row>
    <row r="59" spans="1:38" hidden="1" x14ac:dyDescent="0.2">
      <c r="A59" t="s">
        <v>165</v>
      </c>
      <c r="B59" t="s">
        <v>166</v>
      </c>
      <c r="C59" t="s">
        <v>165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7.8</v>
      </c>
      <c r="AE59">
        <v>266</v>
      </c>
      <c r="AF59">
        <v>157.8648648648649</v>
      </c>
      <c r="AG59">
        <v>157.8648648648649</v>
      </c>
      <c r="AH59">
        <f>70.1621621621621*1</f>
        <v>70.162162162162105</v>
      </c>
      <c r="AI59">
        <f>1.92431851421413*1</f>
        <v>1.9243185142141299</v>
      </c>
      <c r="AJ59">
        <v>1</v>
      </c>
      <c r="AK59">
        <v>0</v>
      </c>
      <c r="AL59">
        <v>0</v>
      </c>
    </row>
    <row r="60" spans="1:38" hidden="1" x14ac:dyDescent="0.2">
      <c r="A60" t="s">
        <v>167</v>
      </c>
      <c r="B60" t="s">
        <v>168</v>
      </c>
      <c r="C60" t="s">
        <v>168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6.2</v>
      </c>
      <c r="AE60">
        <v>267</v>
      </c>
      <c r="AF60">
        <v>111.4864864864865</v>
      </c>
      <c r="AG60">
        <v>111.4864864864865</v>
      </c>
      <c r="AH60">
        <f>49.5495495495495*1</f>
        <v>49.549549549549504</v>
      </c>
      <c r="AI60">
        <f>1.40453343589408*1</f>
        <v>1.40453343589408</v>
      </c>
      <c r="AJ60">
        <v>1</v>
      </c>
      <c r="AK60">
        <v>0</v>
      </c>
      <c r="AL60">
        <v>0</v>
      </c>
    </row>
    <row r="61" spans="1:38" hidden="1" x14ac:dyDescent="0.2">
      <c r="A61" t="s">
        <v>169</v>
      </c>
      <c r="B61" t="s">
        <v>170</v>
      </c>
      <c r="C61" t="s">
        <v>171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6.5</v>
      </c>
      <c r="AE61">
        <v>268</v>
      </c>
      <c r="AF61">
        <v>147.16216216216219</v>
      </c>
      <c r="AG61">
        <v>147.16216216216219</v>
      </c>
      <c r="AH61">
        <f>65.4054054054054*1</f>
        <v>65.405405405405403</v>
      </c>
      <c r="AI61">
        <f>1.80268145083282*1</f>
        <v>1.8026814508328199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173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272</v>
      </c>
      <c r="AF62">
        <v>123.972972972973</v>
      </c>
      <c r="AG62">
        <v>123.972972972973</v>
      </c>
      <c r="AH62">
        <f>55.0990990990991*1</f>
        <v>55.099099099099099</v>
      </c>
      <c r="AI62">
        <f>1.8063435203939*1</f>
        <v>1.8063435203939</v>
      </c>
      <c r="AJ62">
        <v>1</v>
      </c>
      <c r="AK62">
        <v>0</v>
      </c>
      <c r="AL62">
        <v>0</v>
      </c>
    </row>
    <row r="63" spans="1:38" hidden="1" x14ac:dyDescent="0.2">
      <c r="A63" t="s">
        <v>174</v>
      </c>
      <c r="B63" t="s">
        <v>175</v>
      </c>
      <c r="C63" t="s">
        <v>175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277</v>
      </c>
      <c r="AF63">
        <v>127.5405405405405</v>
      </c>
      <c r="AG63">
        <v>127.5405405405405</v>
      </c>
      <c r="AH63">
        <f>56.6846846846846*1</f>
        <v>56.684684684684598</v>
      </c>
      <c r="AI63">
        <f>1.39661935722438*1</f>
        <v>1.3966193572243799</v>
      </c>
      <c r="AJ63">
        <v>1</v>
      </c>
      <c r="AK63">
        <v>0</v>
      </c>
      <c r="AL63">
        <v>0</v>
      </c>
    </row>
    <row r="64" spans="1:38" x14ac:dyDescent="0.2">
      <c r="A64" t="s">
        <v>382</v>
      </c>
      <c r="B64" t="s">
        <v>383</v>
      </c>
      <c r="C64" t="s">
        <v>383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7.7</v>
      </c>
      <c r="AE64">
        <v>696</v>
      </c>
      <c r="AF64">
        <v>184.62162162162161</v>
      </c>
      <c r="AG64">
        <v>184.62162162162161</v>
      </c>
      <c r="AH64">
        <f>82.054054054054*1</f>
        <v>82.054054054054006</v>
      </c>
      <c r="AI64">
        <f>2.24209572574735*1</f>
        <v>2.2420957257473502</v>
      </c>
      <c r="AJ64">
        <v>1</v>
      </c>
      <c r="AK64">
        <v>1</v>
      </c>
      <c r="AL64">
        <v>1</v>
      </c>
    </row>
    <row r="65" spans="1:38" x14ac:dyDescent="0.2">
      <c r="A65" t="s">
        <v>63</v>
      </c>
      <c r="B65" t="s">
        <v>64</v>
      </c>
      <c r="C65" t="s">
        <v>64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12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7.5</v>
      </c>
      <c r="AE65">
        <v>29</v>
      </c>
      <c r="AF65">
        <v>153.40540540540539</v>
      </c>
      <c r="AG65">
        <v>153.40540540540539</v>
      </c>
      <c r="AH65">
        <f>68.1801801801801*1</f>
        <v>68.180180180180102</v>
      </c>
      <c r="AI65">
        <f>1.78320369601292*1</f>
        <v>1.7832036960129201</v>
      </c>
      <c r="AJ65">
        <v>1</v>
      </c>
      <c r="AK65">
        <v>1</v>
      </c>
      <c r="AL65">
        <v>1</v>
      </c>
    </row>
    <row r="66" spans="1:38" hidden="1" x14ac:dyDescent="0.2">
      <c r="A66" t="s">
        <v>179</v>
      </c>
      <c r="B66" t="s">
        <v>180</v>
      </c>
      <c r="C66" t="s">
        <v>180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6.4</v>
      </c>
      <c r="AE66">
        <v>285</v>
      </c>
      <c r="AF66">
        <v>140.91891891891891</v>
      </c>
      <c r="AG66">
        <v>140.91891891891891</v>
      </c>
      <c r="AH66">
        <f>62.6306306306306*1</f>
        <v>62.630630630630598</v>
      </c>
      <c r="AI66">
        <f>1.69602402887633*1</f>
        <v>1.69602402887633</v>
      </c>
      <c r="AJ66">
        <v>1</v>
      </c>
      <c r="AK66">
        <v>0</v>
      </c>
      <c r="AL66">
        <v>0</v>
      </c>
    </row>
    <row r="67" spans="1:38" hidden="1" x14ac:dyDescent="0.2">
      <c r="A67" t="s">
        <v>181</v>
      </c>
      <c r="B67" t="s">
        <v>182</v>
      </c>
      <c r="C67" t="s">
        <v>182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4.9000000000000004</v>
      </c>
      <c r="AE67">
        <v>288</v>
      </c>
      <c r="AF67">
        <v>66</v>
      </c>
      <c r="AG67">
        <v>66</v>
      </c>
      <c r="AH67">
        <f>29.3333333333333*1</f>
        <v>29.3333333333333</v>
      </c>
      <c r="AI67">
        <f>0.918436714409915*1</f>
        <v>0.91843671440991503</v>
      </c>
      <c r="AJ67">
        <v>1</v>
      </c>
      <c r="AK67">
        <v>0</v>
      </c>
      <c r="AL67">
        <v>0</v>
      </c>
    </row>
    <row r="68" spans="1:38" hidden="1" x14ac:dyDescent="0.2">
      <c r="A68" t="s">
        <v>183</v>
      </c>
      <c r="B68" t="s">
        <v>184</v>
      </c>
      <c r="C68" t="s">
        <v>185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290</v>
      </c>
      <c r="AF68">
        <v>57.081081081081081</v>
      </c>
      <c r="AG68">
        <v>57.081081081081081</v>
      </c>
      <c r="AH68">
        <f>25.3693693693693*1</f>
        <v>25.369369369369299</v>
      </c>
      <c r="AI68">
        <f>0.926435200621756*1</f>
        <v>0.92643520062175599</v>
      </c>
      <c r="AJ68">
        <v>1</v>
      </c>
      <c r="AK68">
        <v>0</v>
      </c>
      <c r="AL68">
        <v>0</v>
      </c>
    </row>
    <row r="69" spans="1:38" hidden="1" x14ac:dyDescent="0.2">
      <c r="A69" t="s">
        <v>186</v>
      </c>
      <c r="B69" t="s">
        <v>187</v>
      </c>
      <c r="C69" t="s">
        <v>187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7.6</v>
      </c>
      <c r="AE69">
        <v>301</v>
      </c>
      <c r="AF69">
        <v>140.91891891891891</v>
      </c>
      <c r="AG69">
        <v>140.91891891891891</v>
      </c>
      <c r="AH69">
        <f>62.6306306306306*1</f>
        <v>62.630630630630598</v>
      </c>
      <c r="AI69">
        <f>1.62911517496738*1</f>
        <v>1.62911517496738</v>
      </c>
      <c r="AJ69">
        <v>1</v>
      </c>
      <c r="AK69">
        <v>0</v>
      </c>
      <c r="AL69">
        <v>0</v>
      </c>
    </row>
    <row r="70" spans="1:38" hidden="1" x14ac:dyDescent="0.2">
      <c r="A70" t="s">
        <v>188</v>
      </c>
      <c r="B70" t="s">
        <v>189</v>
      </c>
      <c r="C70" t="s">
        <v>189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302</v>
      </c>
      <c r="AF70">
        <v>57.081081081081081</v>
      </c>
      <c r="AG70">
        <v>57.081081081081081</v>
      </c>
      <c r="AH70">
        <f>25.3693693693693*1</f>
        <v>25.369369369369299</v>
      </c>
      <c r="AI70">
        <f>0.961232773287384*1</f>
        <v>0.96123277328738399</v>
      </c>
      <c r="AJ70">
        <v>1</v>
      </c>
      <c r="AK70">
        <v>0</v>
      </c>
      <c r="AL70">
        <v>0</v>
      </c>
    </row>
    <row r="71" spans="1:38" hidden="1" x14ac:dyDescent="0.2">
      <c r="A71" t="s">
        <v>190</v>
      </c>
      <c r="B71" t="s">
        <v>191</v>
      </c>
      <c r="C71" t="s">
        <v>191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310</v>
      </c>
      <c r="AF71">
        <v>148.05405405405409</v>
      </c>
      <c r="AG71">
        <v>148.05405405405409</v>
      </c>
      <c r="AH71">
        <f>65.8018018018018*1</f>
        <v>65.801801801801801</v>
      </c>
      <c r="AI71">
        <f>1.60034941926997*1</f>
        <v>1.6003494192699701</v>
      </c>
      <c r="AJ71">
        <v>1</v>
      </c>
      <c r="AK71">
        <v>0</v>
      </c>
      <c r="AL71">
        <v>0</v>
      </c>
    </row>
    <row r="72" spans="1:38" hidden="1" x14ac:dyDescent="0.2">
      <c r="A72" t="s">
        <v>192</v>
      </c>
      <c r="B72" t="s">
        <v>193</v>
      </c>
      <c r="C72" t="s">
        <v>193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5.3</v>
      </c>
      <c r="AE72">
        <v>313</v>
      </c>
      <c r="AF72">
        <v>108.81081081081081</v>
      </c>
      <c r="AG72">
        <v>108.81081081081081</v>
      </c>
      <c r="AH72">
        <f>48.3603603603603*1</f>
        <v>48.360360360360303</v>
      </c>
      <c r="AI72">
        <f>1.28023608980514*1</f>
        <v>1.2802360898051399</v>
      </c>
      <c r="AJ72">
        <v>1</v>
      </c>
      <c r="AK72">
        <v>0</v>
      </c>
      <c r="AL72">
        <v>0</v>
      </c>
    </row>
    <row r="73" spans="1:38" hidden="1" x14ac:dyDescent="0.2">
      <c r="A73" t="s">
        <v>194</v>
      </c>
      <c r="B73" t="s">
        <v>195</v>
      </c>
      <c r="C73" t="s">
        <v>195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314</v>
      </c>
      <c r="AF73">
        <v>107.91891891891891</v>
      </c>
      <c r="AG73">
        <v>107.91891891891891</v>
      </c>
      <c r="AH73">
        <f>47.9639639639639*1</f>
        <v>47.963963963963899</v>
      </c>
      <c r="AI73">
        <f>1.14817070155047*1</f>
        <v>1.1481707015504701</v>
      </c>
      <c r="AJ73">
        <v>1</v>
      </c>
      <c r="AK73">
        <v>0</v>
      </c>
      <c r="AL73">
        <v>0</v>
      </c>
    </row>
    <row r="74" spans="1:38" hidden="1" x14ac:dyDescent="0.2">
      <c r="A74" t="s">
        <v>196</v>
      </c>
      <c r="B74" t="s">
        <v>197</v>
      </c>
      <c r="C74" t="s">
        <v>197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315</v>
      </c>
      <c r="AF74">
        <v>105.2432432432432</v>
      </c>
      <c r="AG74">
        <v>105.2432432432432</v>
      </c>
      <c r="AH74">
        <f>46.7747747747747*1</f>
        <v>46.774774774774698</v>
      </c>
      <c r="AI74">
        <f>0.954019082797679*1</f>
        <v>0.954019082797679</v>
      </c>
      <c r="AJ74">
        <v>1</v>
      </c>
      <c r="AK74">
        <v>0</v>
      </c>
      <c r="AL74">
        <v>0</v>
      </c>
    </row>
    <row r="75" spans="1:38" hidden="1" x14ac:dyDescent="0.2">
      <c r="A75" t="s">
        <v>198</v>
      </c>
      <c r="B75" t="s">
        <v>199</v>
      </c>
      <c r="C75" t="s">
        <v>200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334</v>
      </c>
      <c r="AF75">
        <v>79.378378378378372</v>
      </c>
      <c r="AG75">
        <v>79.378378378378372</v>
      </c>
      <c r="AH75">
        <f>35.2792792792792*1</f>
        <v>35.279279279279201</v>
      </c>
      <c r="AI75">
        <f>0.776561130024421*1</f>
        <v>0.77656113002442095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344</v>
      </c>
      <c r="AF76">
        <v>101.67567567567571</v>
      </c>
      <c r="AG76">
        <v>101.67567567567571</v>
      </c>
      <c r="AH76">
        <f>45.1891891891891*1</f>
        <v>45.189189189189101</v>
      </c>
      <c r="AI76">
        <f>1.71586337846942*1</f>
        <v>1.7158633784694199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346</v>
      </c>
      <c r="AF77">
        <v>94.540540540540547</v>
      </c>
      <c r="AG77">
        <v>94.540540540540547</v>
      </c>
      <c r="AH77">
        <f>42.018018018018*1</f>
        <v>42.018018018017997</v>
      </c>
      <c r="AI77">
        <f>1.13224938316005*1</f>
        <v>1.13224938316005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206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347</v>
      </c>
      <c r="AF78">
        <v>72.243243243243242</v>
      </c>
      <c r="AG78">
        <v>72.243243243243242</v>
      </c>
      <c r="AH78">
        <f>32.1081081081081*1</f>
        <v>32.108108108108098</v>
      </c>
      <c r="AI78">
        <f>1.25881882444556*1</f>
        <v>1.25881882444556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208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348</v>
      </c>
      <c r="AF79">
        <v>77.594594594594597</v>
      </c>
      <c r="AG79">
        <v>77.594594594594597</v>
      </c>
      <c r="AH79">
        <f>34.4864864864864*1</f>
        <v>34.486486486486399</v>
      </c>
      <c r="AI79">
        <f>1.05391742554108*1</f>
        <v>1.0539174255410799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210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349</v>
      </c>
      <c r="AF80">
        <v>78.486486486486484</v>
      </c>
      <c r="AG80">
        <v>78.486486486486484</v>
      </c>
      <c r="AH80">
        <f>34.8828828828828*1</f>
        <v>34.882882882882797</v>
      </c>
      <c r="AI80">
        <f>1.00116923087419*1</f>
        <v>1.00116923087419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212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352</v>
      </c>
      <c r="AF81">
        <v>75.810810810810807</v>
      </c>
      <c r="AG81">
        <v>75.810810810810807</v>
      </c>
      <c r="AH81">
        <f>33.6936936936936*1</f>
        <v>33.693693693693596</v>
      </c>
      <c r="AI81">
        <f>0.792696185722012*1</f>
        <v>0.79269618572201195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6.5</v>
      </c>
      <c r="AE82">
        <v>354</v>
      </c>
      <c r="AF82">
        <v>140.027027027027</v>
      </c>
      <c r="AG82">
        <v>140.027027027027</v>
      </c>
      <c r="AH82">
        <f>62.2342342342342*1</f>
        <v>62.234234234234201</v>
      </c>
      <c r="AI82">
        <f>1.2417612933261*1</f>
        <v>1.2417612933261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5.9</v>
      </c>
      <c r="AE83">
        <v>355</v>
      </c>
      <c r="AF83">
        <v>99</v>
      </c>
      <c r="AG83">
        <v>99</v>
      </c>
      <c r="AH83">
        <f>44*1</f>
        <v>44</v>
      </c>
      <c r="AI83">
        <f>1.38704540199199*1</f>
        <v>1.38704540199199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217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5.3</v>
      </c>
      <c r="AE84">
        <v>357</v>
      </c>
      <c r="AF84">
        <v>81.162162162162161</v>
      </c>
      <c r="AG84">
        <v>81.162162162162161</v>
      </c>
      <c r="AH84">
        <f>36.072072072072*1</f>
        <v>36.072072072071997</v>
      </c>
      <c r="AI84">
        <f>1.50906119988551*1</f>
        <v>1.5090611998855099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5.4</v>
      </c>
      <c r="AE85">
        <v>359</v>
      </c>
      <c r="AF85">
        <v>103.4594594594595</v>
      </c>
      <c r="AG85">
        <v>103.4594594594595</v>
      </c>
      <c r="AH85">
        <f>45.9819819819819*1</f>
        <v>45.981981981981903</v>
      </c>
      <c r="AI85">
        <f>1.15060844582643*1</f>
        <v>1.1506084458264301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222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</v>
      </c>
      <c r="AE86">
        <v>360</v>
      </c>
      <c r="AF86">
        <v>59.756756756756758</v>
      </c>
      <c r="AG86">
        <v>59.756756756756758</v>
      </c>
      <c r="AH86">
        <f>26.5585585585585*1</f>
        <v>26.558558558558499</v>
      </c>
      <c r="AI86">
        <f>0.950155247883505*1</f>
        <v>0.95015524788350503</v>
      </c>
      <c r="AJ86">
        <v>1</v>
      </c>
      <c r="AK86">
        <v>0</v>
      </c>
      <c r="AL86">
        <v>0</v>
      </c>
    </row>
    <row r="87" spans="1:38" hidden="1" x14ac:dyDescent="0.2">
      <c r="A87" t="s">
        <v>223</v>
      </c>
      <c r="B87" t="s">
        <v>224</v>
      </c>
      <c r="C87" t="s">
        <v>224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4.9000000000000004</v>
      </c>
      <c r="AE87">
        <v>361</v>
      </c>
      <c r="AF87">
        <v>41.027027027027017</v>
      </c>
      <c r="AG87">
        <v>41.027027027027017</v>
      </c>
      <c r="AH87">
        <f>18.2342342342342*1</f>
        <v>18.234234234234201</v>
      </c>
      <c r="AI87">
        <f>0.765328158604581*1</f>
        <v>0.76532815860458103</v>
      </c>
      <c r="AJ87">
        <v>1</v>
      </c>
      <c r="AK87">
        <v>0</v>
      </c>
      <c r="AL87">
        <v>0</v>
      </c>
    </row>
    <row r="88" spans="1:38" hidden="1" x14ac:dyDescent="0.2">
      <c r="A88" t="s">
        <v>225</v>
      </c>
      <c r="B88" t="s">
        <v>226</v>
      </c>
      <c r="C88" t="s">
        <v>226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362</v>
      </c>
      <c r="AF88">
        <v>65.108108108108112</v>
      </c>
      <c r="AG88">
        <v>65.108108108108112</v>
      </c>
      <c r="AH88">
        <f>28.9369369369369*1</f>
        <v>28.936936936936899</v>
      </c>
      <c r="AI88">
        <f>0.935587392469817*1</f>
        <v>0.93558739246981704</v>
      </c>
      <c r="AJ88">
        <v>1</v>
      </c>
      <c r="AK88">
        <v>0</v>
      </c>
      <c r="AL88">
        <v>0</v>
      </c>
    </row>
    <row r="89" spans="1:38" hidden="1" x14ac:dyDescent="0.2">
      <c r="A89" t="s">
        <v>227</v>
      </c>
      <c r="B89" t="s">
        <v>228</v>
      </c>
      <c r="C89" t="s">
        <v>229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368</v>
      </c>
      <c r="AF89">
        <v>90.972972972972968</v>
      </c>
      <c r="AG89">
        <v>90.972972972972968</v>
      </c>
      <c r="AH89">
        <f>40.4324324324324*1</f>
        <v>40.4324324324324</v>
      </c>
      <c r="AI89">
        <f>1.39087097524628*1</f>
        <v>1.39087097524628</v>
      </c>
      <c r="AJ89">
        <v>1</v>
      </c>
      <c r="AK89">
        <v>0</v>
      </c>
      <c r="AL89">
        <v>0</v>
      </c>
    </row>
    <row r="90" spans="1:38" hidden="1" x14ac:dyDescent="0.2">
      <c r="A90" t="s">
        <v>138</v>
      </c>
      <c r="B90" t="s">
        <v>230</v>
      </c>
      <c r="C90" t="s">
        <v>230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5.3</v>
      </c>
      <c r="AE90">
        <v>386</v>
      </c>
      <c r="AF90">
        <v>74.918918918918919</v>
      </c>
      <c r="AG90">
        <v>74.918918918918919</v>
      </c>
      <c r="AH90">
        <f>33.2972972972973*1</f>
        <v>33.297297297297298</v>
      </c>
      <c r="AI90">
        <f>1.26743724003527*1</f>
        <v>1.26743724003527</v>
      </c>
      <c r="AJ90">
        <v>1</v>
      </c>
      <c r="AK90">
        <v>0</v>
      </c>
      <c r="AL90">
        <v>0</v>
      </c>
    </row>
    <row r="91" spans="1:38" hidden="1" x14ac:dyDescent="0.2">
      <c r="A91" t="s">
        <v>231</v>
      </c>
      <c r="B91" t="s">
        <v>232</v>
      </c>
      <c r="C91" t="s">
        <v>232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400</v>
      </c>
      <c r="AF91">
        <v>58.864864864864863</v>
      </c>
      <c r="AG91">
        <v>58.864864864864863</v>
      </c>
      <c r="AH91">
        <f>26.1621621621621*1</f>
        <v>26.162162162162101</v>
      </c>
      <c r="AI91">
        <f>1.01136234442071*1</f>
        <v>1.01136234442071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5.5</v>
      </c>
      <c r="AE92">
        <v>403</v>
      </c>
      <c r="AF92">
        <v>102.56756756756759</v>
      </c>
      <c r="AG92">
        <v>102.56756756756759</v>
      </c>
      <c r="AH92">
        <f>45.5855855855855*1</f>
        <v>45.585585585585498</v>
      </c>
      <c r="AI92">
        <f>1.98190050579206*1</f>
        <v>1.98190050579206</v>
      </c>
      <c r="AJ92">
        <v>1</v>
      </c>
      <c r="AK92">
        <v>0</v>
      </c>
      <c r="AL92">
        <v>0</v>
      </c>
    </row>
    <row r="93" spans="1:38" hidden="1" x14ac:dyDescent="0.2">
      <c r="A93" t="s">
        <v>194</v>
      </c>
      <c r="B93" t="s">
        <v>97</v>
      </c>
      <c r="C93" t="s">
        <v>97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</v>
      </c>
      <c r="AE93">
        <v>405</v>
      </c>
      <c r="AF93">
        <v>62.432432432432442</v>
      </c>
      <c r="AG93">
        <v>62.432432432432442</v>
      </c>
      <c r="AH93">
        <f>27.7477477477477*1</f>
        <v>27.747747747747699</v>
      </c>
      <c r="AI93">
        <f>1.17944775249239*1</f>
        <v>1.1794477524923901</v>
      </c>
      <c r="AJ93">
        <v>1</v>
      </c>
      <c r="AK93">
        <v>0</v>
      </c>
      <c r="AL93">
        <v>0</v>
      </c>
    </row>
    <row r="94" spans="1:38" hidden="1" x14ac:dyDescent="0.2">
      <c r="A94" t="s">
        <v>235</v>
      </c>
      <c r="B94" t="s">
        <v>236</v>
      </c>
      <c r="C94" t="s">
        <v>236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412</v>
      </c>
      <c r="AF94">
        <v>122.18918918918919</v>
      </c>
      <c r="AG94">
        <v>122.18918918918919</v>
      </c>
      <c r="AH94">
        <f>54.3063063063063*1</f>
        <v>54.306306306306297</v>
      </c>
      <c r="AI94">
        <f>1.35490058086375*1</f>
        <v>1.35490058086375</v>
      </c>
      <c r="AJ94">
        <v>1</v>
      </c>
      <c r="AK94">
        <v>0</v>
      </c>
      <c r="AL94">
        <v>0</v>
      </c>
    </row>
    <row r="95" spans="1:38" hidden="1" x14ac:dyDescent="0.2">
      <c r="A95" t="s">
        <v>237</v>
      </c>
      <c r="B95" t="s">
        <v>238</v>
      </c>
      <c r="C95" t="s">
        <v>238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5.9</v>
      </c>
      <c r="AE95">
        <v>413</v>
      </c>
      <c r="AF95">
        <v>101.67567567567571</v>
      </c>
      <c r="AG95">
        <v>101.67567567567571</v>
      </c>
      <c r="AH95">
        <f>45.1891891891891*1</f>
        <v>45.189189189189101</v>
      </c>
      <c r="AI95">
        <f>1.09451138854277*1</f>
        <v>1.09451138854277</v>
      </c>
      <c r="AJ95">
        <v>1</v>
      </c>
      <c r="AK95">
        <v>0</v>
      </c>
      <c r="AL95">
        <v>0</v>
      </c>
    </row>
    <row r="96" spans="1:38" hidden="1" x14ac:dyDescent="0.2">
      <c r="A96" t="s">
        <v>239</v>
      </c>
      <c r="B96" t="s">
        <v>240</v>
      </c>
      <c r="C96" t="s">
        <v>239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6.1</v>
      </c>
      <c r="AE96">
        <v>414</v>
      </c>
      <c r="AF96">
        <v>129.32432432432429</v>
      </c>
      <c r="AG96">
        <v>129.32432432432429</v>
      </c>
      <c r="AH96">
        <f>57.4774774774774*1</f>
        <v>57.4774774774774</v>
      </c>
      <c r="AI96">
        <f>1.46219071179844*1</f>
        <v>1.4621907117984401</v>
      </c>
      <c r="AJ96">
        <v>1</v>
      </c>
      <c r="AK96">
        <v>0</v>
      </c>
      <c r="AL96">
        <v>0</v>
      </c>
    </row>
    <row r="97" spans="1:38" hidden="1" x14ac:dyDescent="0.2">
      <c r="A97" t="s">
        <v>241</v>
      </c>
      <c r="B97" t="s">
        <v>242</v>
      </c>
      <c r="C97" t="s">
        <v>242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415</v>
      </c>
      <c r="AF97">
        <v>111.4864864864865</v>
      </c>
      <c r="AG97">
        <v>111.4864864864865</v>
      </c>
      <c r="AH97">
        <f>49.5495495495495*1</f>
        <v>49.549549549549504</v>
      </c>
      <c r="AI97">
        <f>0.929821284898992*1</f>
        <v>0.92982128489899196</v>
      </c>
      <c r="AJ97">
        <v>1</v>
      </c>
      <c r="AK97">
        <v>0</v>
      </c>
      <c r="AL97">
        <v>0</v>
      </c>
    </row>
    <row r="98" spans="1:38" x14ac:dyDescent="0.2">
      <c r="A98" t="s">
        <v>297</v>
      </c>
      <c r="B98" t="s">
        <v>298</v>
      </c>
      <c r="C98" t="s">
        <v>298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517</v>
      </c>
      <c r="AF98">
        <v>134.67567567567571</v>
      </c>
      <c r="AG98">
        <v>134.67567567567571</v>
      </c>
      <c r="AH98">
        <f>59.8558558558558*1</f>
        <v>59.8558558558558</v>
      </c>
      <c r="AI98">
        <f>1.73740234151855*1</f>
        <v>1.73740234151855</v>
      </c>
      <c r="AJ98">
        <v>1</v>
      </c>
      <c r="AK98">
        <v>1</v>
      </c>
      <c r="AL98">
        <v>1</v>
      </c>
    </row>
    <row r="99" spans="1:38" hidden="1" x14ac:dyDescent="0.2">
      <c r="A99" t="s">
        <v>246</v>
      </c>
      <c r="B99" t="s">
        <v>247</v>
      </c>
      <c r="C99" t="s">
        <v>247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7.7</v>
      </c>
      <c r="AE99">
        <v>425</v>
      </c>
      <c r="AF99">
        <v>130.2162162162162</v>
      </c>
      <c r="AG99">
        <v>130.2162162162162</v>
      </c>
      <c r="AH99">
        <f>57.8738738738738*1</f>
        <v>57.873873873873798</v>
      </c>
      <c r="AI99">
        <f>1.48009760853833*1</f>
        <v>1.4800976085383299</v>
      </c>
      <c r="AJ99">
        <v>1</v>
      </c>
      <c r="AK99">
        <v>0</v>
      </c>
      <c r="AL99">
        <v>0</v>
      </c>
    </row>
    <row r="100" spans="1:38" hidden="1" x14ac:dyDescent="0.2">
      <c r="A100" t="s">
        <v>248</v>
      </c>
      <c r="B100" t="s">
        <v>249</v>
      </c>
      <c r="C100" t="s">
        <v>249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6.4</v>
      </c>
      <c r="AE100">
        <v>427</v>
      </c>
      <c r="AF100">
        <v>115.05405405405401</v>
      </c>
      <c r="AG100">
        <v>115.05405405405401</v>
      </c>
      <c r="AH100">
        <f>51.1351351351351*1</f>
        <v>51.135135135135101</v>
      </c>
      <c r="AI100">
        <f>1.27978015073031*1</f>
        <v>1.2797801507303099</v>
      </c>
      <c r="AJ100">
        <v>1</v>
      </c>
      <c r="AK100">
        <v>0</v>
      </c>
      <c r="AL100">
        <v>0</v>
      </c>
    </row>
    <row r="101" spans="1:38" hidden="1" x14ac:dyDescent="0.2">
      <c r="A101" t="s">
        <v>250</v>
      </c>
      <c r="B101" t="s">
        <v>251</v>
      </c>
      <c r="C101" t="s">
        <v>251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428</v>
      </c>
      <c r="AF101">
        <v>133.7837837837838</v>
      </c>
      <c r="AG101">
        <v>133.7837837837838</v>
      </c>
      <c r="AH101">
        <f>59.4594594594594*1</f>
        <v>59.459459459459403</v>
      </c>
      <c r="AI101">
        <f>2.35297123703202*1</f>
        <v>2.3529712370320199</v>
      </c>
      <c r="AJ101">
        <v>1</v>
      </c>
      <c r="AK101">
        <v>0</v>
      </c>
      <c r="AL101">
        <v>0</v>
      </c>
    </row>
    <row r="102" spans="1:38" hidden="1" x14ac:dyDescent="0.2">
      <c r="A102" t="s">
        <v>252</v>
      </c>
      <c r="B102" t="s">
        <v>253</v>
      </c>
      <c r="C102" t="s">
        <v>254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429</v>
      </c>
      <c r="AF102">
        <v>82.054054054054049</v>
      </c>
      <c r="AG102">
        <v>82.054054054054049</v>
      </c>
      <c r="AH102">
        <f>36.4684684684684*1</f>
        <v>36.468468468468402</v>
      </c>
      <c r="AI102">
        <f>1.07766185223249*1</f>
        <v>1.0776618522324899</v>
      </c>
      <c r="AJ102">
        <v>1</v>
      </c>
      <c r="AK102">
        <v>0</v>
      </c>
      <c r="AL102">
        <v>0</v>
      </c>
    </row>
    <row r="103" spans="1:38" hidden="1" x14ac:dyDescent="0.2">
      <c r="A103" t="s">
        <v>107</v>
      </c>
      <c r="B103" t="s">
        <v>255</v>
      </c>
      <c r="C103" t="s">
        <v>255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5.6</v>
      </c>
      <c r="AE103">
        <v>430</v>
      </c>
      <c r="AF103">
        <v>98.108108108108098</v>
      </c>
      <c r="AG103">
        <v>98.108108108108098</v>
      </c>
      <c r="AH103">
        <f>43.6036036036035*1</f>
        <v>43.603603603603503</v>
      </c>
      <c r="AI103">
        <f>0.283615311208301*1</f>
        <v>0.28361531120830102</v>
      </c>
      <c r="AJ103">
        <v>1</v>
      </c>
      <c r="AK103">
        <v>0</v>
      </c>
      <c r="AL103">
        <v>0</v>
      </c>
    </row>
    <row r="104" spans="1:38" hidden="1" x14ac:dyDescent="0.2">
      <c r="A104" t="s">
        <v>256</v>
      </c>
      <c r="B104" t="s">
        <v>257</v>
      </c>
      <c r="C104" t="s">
        <v>256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6.5</v>
      </c>
      <c r="AE104">
        <v>436</v>
      </c>
      <c r="AF104">
        <v>74.918918918918919</v>
      </c>
      <c r="AG104">
        <v>74.918918918918919</v>
      </c>
      <c r="AH104">
        <f>33.2972972972973*1</f>
        <v>33.297297297297298</v>
      </c>
      <c r="AI104">
        <f>1.20210073585263*1</f>
        <v>1.2021007358526301</v>
      </c>
      <c r="AJ104">
        <v>1</v>
      </c>
      <c r="AK104">
        <v>0</v>
      </c>
      <c r="AL104">
        <v>0</v>
      </c>
    </row>
    <row r="105" spans="1:38" hidden="1" x14ac:dyDescent="0.2">
      <c r="A105" t="s">
        <v>258</v>
      </c>
      <c r="B105" t="s">
        <v>259</v>
      </c>
      <c r="C105" t="s">
        <v>259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10.5</v>
      </c>
      <c r="AE105">
        <v>438</v>
      </c>
      <c r="AF105">
        <v>205.1351351351351</v>
      </c>
      <c r="AG105">
        <v>205.1351351351351</v>
      </c>
      <c r="AH105">
        <f>91.1711711711711*1</f>
        <v>91.171171171171096</v>
      </c>
      <c r="AI105">
        <f>2.64096241155149*1</f>
        <v>2.6409624115514898</v>
      </c>
      <c r="AJ105">
        <v>1</v>
      </c>
      <c r="AK105">
        <v>0</v>
      </c>
      <c r="AL105">
        <v>0</v>
      </c>
    </row>
    <row r="106" spans="1:38" hidden="1" x14ac:dyDescent="0.2">
      <c r="A106" t="s">
        <v>260</v>
      </c>
      <c r="B106" t="s">
        <v>261</v>
      </c>
      <c r="C106" t="s">
        <v>261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5.9</v>
      </c>
      <c r="AE106">
        <v>446</v>
      </c>
      <c r="AF106">
        <v>116.8378378378378</v>
      </c>
      <c r="AG106">
        <v>116.8378378378378</v>
      </c>
      <c r="AH106">
        <f>51.9279279279279*1</f>
        <v>51.927927927927897</v>
      </c>
      <c r="AI106">
        <f>1.10251090558559*1</f>
        <v>1.10251090558559</v>
      </c>
      <c r="AJ106">
        <v>1</v>
      </c>
      <c r="AK106">
        <v>0</v>
      </c>
      <c r="AL106">
        <v>0</v>
      </c>
    </row>
    <row r="107" spans="1:38" x14ac:dyDescent="0.2">
      <c r="A107" t="s">
        <v>262</v>
      </c>
      <c r="B107" t="s">
        <v>263</v>
      </c>
      <c r="C107" t="s">
        <v>263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5.8</v>
      </c>
      <c r="AE107">
        <v>447</v>
      </c>
      <c r="AF107">
        <v>133.7837837837838</v>
      </c>
      <c r="AG107">
        <v>133.7837837837838</v>
      </c>
      <c r="AH107">
        <f>59.4594594594594*1</f>
        <v>59.459459459459403</v>
      </c>
      <c r="AI107">
        <f>1.72189199042068*1</f>
        <v>1.72189199042068</v>
      </c>
      <c r="AJ107">
        <v>1</v>
      </c>
      <c r="AK107">
        <v>1</v>
      </c>
      <c r="AL107">
        <v>1</v>
      </c>
    </row>
    <row r="108" spans="1:38" hidden="1" x14ac:dyDescent="0.2">
      <c r="A108" t="s">
        <v>264</v>
      </c>
      <c r="B108" t="s">
        <v>109</v>
      </c>
      <c r="C108" t="s">
        <v>109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454</v>
      </c>
      <c r="AF108">
        <v>88.297297297297305</v>
      </c>
      <c r="AG108">
        <v>88.297297297297305</v>
      </c>
      <c r="AH108">
        <f>39.2432432432432*1</f>
        <v>39.243243243243199</v>
      </c>
      <c r="AI108">
        <f>1.07793788607869*1</f>
        <v>1.0779378860786899</v>
      </c>
      <c r="AJ108">
        <v>1</v>
      </c>
      <c r="AK108">
        <v>0</v>
      </c>
      <c r="AL108">
        <v>0</v>
      </c>
    </row>
    <row r="109" spans="1:38" hidden="1" x14ac:dyDescent="0.2">
      <c r="A109" t="s">
        <v>265</v>
      </c>
      <c r="B109" t="s">
        <v>266</v>
      </c>
      <c r="C109" t="s">
        <v>266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</v>
      </c>
      <c r="AE109">
        <v>458</v>
      </c>
      <c r="AF109">
        <v>162.32432432432429</v>
      </c>
      <c r="AG109">
        <v>162.32432432432429</v>
      </c>
      <c r="AH109">
        <f>72.1441441441441*1</f>
        <v>72.144144144144093</v>
      </c>
      <c r="AI109">
        <f>1.53390819932008*1</f>
        <v>1.53390819932008</v>
      </c>
      <c r="AJ109">
        <v>1</v>
      </c>
      <c r="AK109">
        <v>0</v>
      </c>
      <c r="AL109">
        <v>0</v>
      </c>
    </row>
    <row r="110" spans="1:38" hidden="1" x14ac:dyDescent="0.2">
      <c r="A110" t="s">
        <v>267</v>
      </c>
      <c r="B110" t="s">
        <v>268</v>
      </c>
      <c r="C110" t="s">
        <v>268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6.4</v>
      </c>
      <c r="AE110">
        <v>462</v>
      </c>
      <c r="AF110">
        <v>103.4594594594595</v>
      </c>
      <c r="AG110">
        <v>103.4594594594595</v>
      </c>
      <c r="AH110">
        <f>45.9819819819819*1</f>
        <v>45.981981981981903</v>
      </c>
      <c r="AI110">
        <f>1.42787158774733*1</f>
        <v>1.42787158774733</v>
      </c>
      <c r="AJ110">
        <v>1</v>
      </c>
      <c r="AK110">
        <v>0</v>
      </c>
      <c r="AL110">
        <v>0</v>
      </c>
    </row>
    <row r="111" spans="1:38" hidden="1" x14ac:dyDescent="0.2">
      <c r="A111" t="s">
        <v>269</v>
      </c>
      <c r="B111" t="s">
        <v>270</v>
      </c>
      <c r="C111" t="s">
        <v>270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5.9</v>
      </c>
      <c r="AE111">
        <v>465</v>
      </c>
      <c r="AF111">
        <v>108.81081081081081</v>
      </c>
      <c r="AG111">
        <v>108.81081081081081</v>
      </c>
      <c r="AH111">
        <f>48.3603603603603*1</f>
        <v>48.360360360360303</v>
      </c>
      <c r="AI111">
        <f>1.2179407364494*1</f>
        <v>1.2179407364493999</v>
      </c>
      <c r="AJ111">
        <v>1</v>
      </c>
      <c r="AK111">
        <v>0</v>
      </c>
      <c r="AL111">
        <v>0</v>
      </c>
    </row>
    <row r="112" spans="1:38" hidden="1" x14ac:dyDescent="0.2">
      <c r="A112" t="s">
        <v>271</v>
      </c>
      <c r="B112" t="s">
        <v>272</v>
      </c>
      <c r="C112" t="s">
        <v>272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14.3</v>
      </c>
      <c r="AE112">
        <v>472</v>
      </c>
      <c r="AF112">
        <v>204.24324324324331</v>
      </c>
      <c r="AG112">
        <v>204.24324324324331</v>
      </c>
      <c r="AH112">
        <f>90.7747747747747*1</f>
        <v>90.774774774774698</v>
      </c>
      <c r="AI112">
        <f>2.9989229653924*1</f>
        <v>2.9989229653924001</v>
      </c>
      <c r="AJ112">
        <v>1</v>
      </c>
      <c r="AK112">
        <v>0</v>
      </c>
      <c r="AL112">
        <v>0</v>
      </c>
    </row>
    <row r="113" spans="1:38" x14ac:dyDescent="0.2">
      <c r="A113" t="s">
        <v>292</v>
      </c>
      <c r="B113" t="s">
        <v>315</v>
      </c>
      <c r="C113" t="s">
        <v>316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6.3</v>
      </c>
      <c r="AE113">
        <v>536</v>
      </c>
      <c r="AF113">
        <v>148.05405405405409</v>
      </c>
      <c r="AG113">
        <v>148.05405405405409</v>
      </c>
      <c r="AH113">
        <f>65.8018018018018*1</f>
        <v>65.801801801801801</v>
      </c>
      <c r="AI113">
        <f>1.673147338434*1</f>
        <v>1.6731473384340001</v>
      </c>
      <c r="AJ113">
        <v>1</v>
      </c>
      <c r="AK113">
        <v>1</v>
      </c>
      <c r="AL113">
        <v>1</v>
      </c>
    </row>
    <row r="114" spans="1:38" hidden="1" x14ac:dyDescent="0.2">
      <c r="A114" t="s">
        <v>275</v>
      </c>
      <c r="B114" t="s">
        <v>86</v>
      </c>
      <c r="C114" t="s">
        <v>86</v>
      </c>
      <c r="D114" t="s">
        <v>3</v>
      </c>
      <c r="E114">
        <v>1</v>
      </c>
      <c r="F114">
        <v>0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478</v>
      </c>
      <c r="AF114">
        <v>116.8378378378378</v>
      </c>
      <c r="AG114">
        <v>116.8378378378378</v>
      </c>
      <c r="AH114">
        <f>51.9279279279279*1</f>
        <v>51.927927927927897</v>
      </c>
      <c r="AI114">
        <f>1.51889556118428*1</f>
        <v>1.51889556118428</v>
      </c>
      <c r="AJ114">
        <v>1</v>
      </c>
      <c r="AK114">
        <v>0</v>
      </c>
      <c r="AL114">
        <v>0</v>
      </c>
    </row>
    <row r="115" spans="1:38" x14ac:dyDescent="0.2">
      <c r="A115" t="s">
        <v>148</v>
      </c>
      <c r="B115" t="s">
        <v>176</v>
      </c>
      <c r="C115" t="s">
        <v>176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279</v>
      </c>
      <c r="AF115">
        <v>130.2162162162162</v>
      </c>
      <c r="AG115">
        <v>130.2162162162162</v>
      </c>
      <c r="AH115">
        <f>57.8738738738738*1</f>
        <v>57.873873873873798</v>
      </c>
      <c r="AI115">
        <f>1.65573692448837*1</f>
        <v>1.65573692448837</v>
      </c>
      <c r="AJ115">
        <v>1</v>
      </c>
      <c r="AK115">
        <v>1</v>
      </c>
      <c r="AL115">
        <v>1</v>
      </c>
    </row>
    <row r="116" spans="1:38" hidden="1" x14ac:dyDescent="0.2">
      <c r="A116" t="s">
        <v>219</v>
      </c>
      <c r="B116" t="s">
        <v>279</v>
      </c>
      <c r="C116" t="s">
        <v>279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4.4000000000000004</v>
      </c>
      <c r="AE116">
        <v>488</v>
      </c>
      <c r="AF116">
        <v>70.459459459459453</v>
      </c>
      <c r="AG116">
        <v>70.459459459459453</v>
      </c>
      <c r="AH116">
        <f>31.3153153153153*1</f>
        <v>31.315315315315299</v>
      </c>
      <c r="AI116">
        <f>1.22717319085048*1</f>
        <v>1.2271731908504799</v>
      </c>
      <c r="AJ116">
        <v>1</v>
      </c>
      <c r="AK116">
        <v>0</v>
      </c>
      <c r="AL116">
        <v>0</v>
      </c>
    </row>
    <row r="117" spans="1:38" hidden="1" x14ac:dyDescent="0.2">
      <c r="A117" t="s">
        <v>280</v>
      </c>
      <c r="B117" t="s">
        <v>281</v>
      </c>
      <c r="C117" t="s">
        <v>282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9</v>
      </c>
      <c r="AE117">
        <v>495</v>
      </c>
      <c r="AF117">
        <v>167.67567567567571</v>
      </c>
      <c r="AG117">
        <v>167.67567567567571</v>
      </c>
      <c r="AH117">
        <f>74.5225225225225*1</f>
        <v>74.522522522522493</v>
      </c>
      <c r="AI117">
        <f>1.83050431992909*1</f>
        <v>1.83050431992909</v>
      </c>
      <c r="AJ117">
        <v>1</v>
      </c>
      <c r="AK117">
        <v>0</v>
      </c>
      <c r="AL117">
        <v>0</v>
      </c>
    </row>
    <row r="118" spans="1:38" hidden="1" x14ac:dyDescent="0.2">
      <c r="A118" t="s">
        <v>283</v>
      </c>
      <c r="B118" t="s">
        <v>284</v>
      </c>
      <c r="C118" t="s">
        <v>283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6.3</v>
      </c>
      <c r="AE118">
        <v>498</v>
      </c>
      <c r="AF118">
        <v>141.81081081081081</v>
      </c>
      <c r="AG118">
        <v>141.81081081081081</v>
      </c>
      <c r="AH118">
        <f>63.027027027027*1</f>
        <v>63.027027027027003</v>
      </c>
      <c r="AI118">
        <f>1.9006495679241*1</f>
        <v>1.9006495679241</v>
      </c>
      <c r="AJ118">
        <v>1</v>
      </c>
      <c r="AK118">
        <v>0</v>
      </c>
      <c r="AL118">
        <v>0</v>
      </c>
    </row>
    <row r="119" spans="1:38" hidden="1" x14ac:dyDescent="0.2">
      <c r="A119" t="s">
        <v>285</v>
      </c>
      <c r="B119" t="s">
        <v>286</v>
      </c>
      <c r="C119" t="s">
        <v>287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5.5</v>
      </c>
      <c r="AE119">
        <v>501</v>
      </c>
      <c r="AF119">
        <v>67.783783783783775</v>
      </c>
      <c r="AG119">
        <v>67.783783783783775</v>
      </c>
      <c r="AH119">
        <f>30.1261261261261*1</f>
        <v>30.126126126126099</v>
      </c>
      <c r="AI119">
        <f>1.11799763872525*1</f>
        <v>1.1179976387252499</v>
      </c>
      <c r="AJ119">
        <v>1</v>
      </c>
      <c r="AK119">
        <v>0</v>
      </c>
      <c r="AL119">
        <v>0</v>
      </c>
    </row>
    <row r="120" spans="1:38" hidden="1" x14ac:dyDescent="0.2">
      <c r="A120" t="s">
        <v>288</v>
      </c>
      <c r="B120" t="s">
        <v>289</v>
      </c>
      <c r="C120" t="s">
        <v>289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4.8</v>
      </c>
      <c r="AE120">
        <v>502</v>
      </c>
      <c r="AF120">
        <v>74.918918918918919</v>
      </c>
      <c r="AG120">
        <v>74.918918918918919</v>
      </c>
      <c r="AH120">
        <f>33.2972972972973*1</f>
        <v>33.297297297297298</v>
      </c>
      <c r="AI120">
        <f>0.786472979827713*1</f>
        <v>0.78647297982771303</v>
      </c>
      <c r="AJ120">
        <v>1</v>
      </c>
      <c r="AK120">
        <v>0</v>
      </c>
      <c r="AL120">
        <v>0</v>
      </c>
    </row>
    <row r="121" spans="1:38" hidden="1" x14ac:dyDescent="0.2">
      <c r="A121" t="s">
        <v>290</v>
      </c>
      <c r="B121" t="s">
        <v>291</v>
      </c>
      <c r="C121" t="s">
        <v>291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6.3</v>
      </c>
      <c r="AE121">
        <v>509</v>
      </c>
      <c r="AF121">
        <v>90.972972972972968</v>
      </c>
      <c r="AG121">
        <v>90.972972972972968</v>
      </c>
      <c r="AH121">
        <f>40.4324324324324*1</f>
        <v>40.4324324324324</v>
      </c>
      <c r="AI121">
        <f>1.25268427948102*1</f>
        <v>1.25268427948102</v>
      </c>
      <c r="AJ121">
        <v>1</v>
      </c>
      <c r="AK121">
        <v>0</v>
      </c>
      <c r="AL121">
        <v>0</v>
      </c>
    </row>
    <row r="122" spans="1:38" hidden="1" x14ac:dyDescent="0.2">
      <c r="A122" t="s">
        <v>292</v>
      </c>
      <c r="B122" t="s">
        <v>293</v>
      </c>
      <c r="C122" t="s">
        <v>294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5.3</v>
      </c>
      <c r="AE122">
        <v>515</v>
      </c>
      <c r="AF122">
        <v>72.243243243243242</v>
      </c>
      <c r="AG122">
        <v>72.243243243243242</v>
      </c>
      <c r="AH122">
        <f>32.1081081081081*1</f>
        <v>32.108108108108098</v>
      </c>
      <c r="AI122">
        <f>1.19909291844015*1</f>
        <v>1.19909291844015</v>
      </c>
      <c r="AJ122">
        <v>1</v>
      </c>
      <c r="AK122">
        <v>0</v>
      </c>
      <c r="AL122">
        <v>0</v>
      </c>
    </row>
    <row r="123" spans="1:38" hidden="1" x14ac:dyDescent="0.2">
      <c r="A123" t="s">
        <v>295</v>
      </c>
      <c r="B123" t="s">
        <v>296</v>
      </c>
      <c r="C123" t="s">
        <v>296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7.4</v>
      </c>
      <c r="AE123">
        <v>516</v>
      </c>
      <c r="AF123">
        <v>182.83783783783781</v>
      </c>
      <c r="AG123">
        <v>182.83783783783781</v>
      </c>
      <c r="AH123">
        <f>81.2612612612612*0.9375</f>
        <v>76.182432432432378</v>
      </c>
      <c r="AI123">
        <f>2.08810562518127*0.9375</f>
        <v>1.9575990236074405</v>
      </c>
      <c r="AJ123">
        <v>0.9375</v>
      </c>
      <c r="AK123">
        <v>0</v>
      </c>
      <c r="AL123">
        <v>0</v>
      </c>
    </row>
    <row r="124" spans="1:38" x14ac:dyDescent="0.2">
      <c r="A124" t="s">
        <v>177</v>
      </c>
      <c r="B124" t="s">
        <v>344</v>
      </c>
      <c r="C124" t="s">
        <v>344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7.6</v>
      </c>
      <c r="AE124">
        <v>576</v>
      </c>
      <c r="AF124">
        <v>177.48648648648651</v>
      </c>
      <c r="AG124">
        <v>177.48648648648651</v>
      </c>
      <c r="AH124">
        <f>78.8828828828828*1</f>
        <v>78.882882882882797</v>
      </c>
      <c r="AI124">
        <f>1.65060230709296*1</f>
        <v>1.6506023070929601</v>
      </c>
      <c r="AJ124">
        <v>1</v>
      </c>
      <c r="AK124">
        <v>1</v>
      </c>
      <c r="AL124">
        <v>1</v>
      </c>
    </row>
    <row r="125" spans="1:38" hidden="1" x14ac:dyDescent="0.2">
      <c r="A125" t="s">
        <v>109</v>
      </c>
      <c r="B125" t="s">
        <v>299</v>
      </c>
      <c r="C125" t="s">
        <v>299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520</v>
      </c>
      <c r="AF125">
        <v>116.8378378378378</v>
      </c>
      <c r="AG125">
        <v>116.8378378378378</v>
      </c>
      <c r="AH125">
        <f>51.9279279279279*1</f>
        <v>51.927927927927897</v>
      </c>
      <c r="AI125">
        <f>1.5838157211396*1</f>
        <v>1.5838157211396</v>
      </c>
      <c r="AJ125">
        <v>1</v>
      </c>
      <c r="AK125">
        <v>0</v>
      </c>
      <c r="AL125">
        <v>0</v>
      </c>
    </row>
    <row r="126" spans="1:38" hidden="1" x14ac:dyDescent="0.2">
      <c r="A126" t="s">
        <v>300</v>
      </c>
      <c r="B126" t="s">
        <v>301</v>
      </c>
      <c r="C126" t="s">
        <v>301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5.5</v>
      </c>
      <c r="AE126">
        <v>521</v>
      </c>
      <c r="AF126">
        <v>123.972972972973</v>
      </c>
      <c r="AG126">
        <v>123.972972972973</v>
      </c>
      <c r="AH126">
        <f>55.0990990990991*1</f>
        <v>55.099099099099099</v>
      </c>
      <c r="AI126">
        <f>1.46571940332211*1</f>
        <v>1.4657194033221099</v>
      </c>
      <c r="AJ126">
        <v>1</v>
      </c>
      <c r="AK126">
        <v>0</v>
      </c>
      <c r="AL126">
        <v>0</v>
      </c>
    </row>
    <row r="127" spans="1:38" hidden="1" x14ac:dyDescent="0.2">
      <c r="A127" t="s">
        <v>302</v>
      </c>
      <c r="B127" t="s">
        <v>303</v>
      </c>
      <c r="C127" t="s">
        <v>303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523</v>
      </c>
      <c r="AF127">
        <v>123.08108108108109</v>
      </c>
      <c r="AG127">
        <v>123.08108108108109</v>
      </c>
      <c r="AH127">
        <f>54.7027027027027*1</f>
        <v>54.702702702702702</v>
      </c>
      <c r="AI127">
        <f>1.33019340385026*1</f>
        <v>1.3301934038502601</v>
      </c>
      <c r="AJ127">
        <v>1</v>
      </c>
      <c r="AK127">
        <v>0</v>
      </c>
      <c r="AL127">
        <v>0</v>
      </c>
    </row>
    <row r="128" spans="1:38" hidden="1" x14ac:dyDescent="0.2">
      <c r="A128" t="s">
        <v>304</v>
      </c>
      <c r="B128" t="s">
        <v>305</v>
      </c>
      <c r="C128" t="s">
        <v>305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524</v>
      </c>
      <c r="AF128">
        <v>108.81081081081081</v>
      </c>
      <c r="AG128">
        <v>108.81081081081081</v>
      </c>
      <c r="AH128">
        <f>48.3603603603603*1</f>
        <v>48.360360360360303</v>
      </c>
      <c r="AI128">
        <f>1.59309968304801*1</f>
        <v>1.59309968304801</v>
      </c>
      <c r="AJ128">
        <v>1</v>
      </c>
      <c r="AK128">
        <v>0</v>
      </c>
      <c r="AL128">
        <v>0</v>
      </c>
    </row>
    <row r="129" spans="1:38" hidden="1" x14ac:dyDescent="0.2">
      <c r="A129" t="s">
        <v>306</v>
      </c>
      <c r="B129" t="s">
        <v>307</v>
      </c>
      <c r="C129" t="s">
        <v>307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</v>
      </c>
      <c r="AE129">
        <v>525</v>
      </c>
      <c r="AF129">
        <v>103.4594594594595</v>
      </c>
      <c r="AG129">
        <v>103.4594594594595</v>
      </c>
      <c r="AH129">
        <f>45.9819819819819*1</f>
        <v>45.981981981981903</v>
      </c>
      <c r="AI129">
        <f>2.11502802932023*1</f>
        <v>2.1150280293202299</v>
      </c>
      <c r="AJ129">
        <v>1</v>
      </c>
      <c r="AK129">
        <v>0</v>
      </c>
      <c r="AL129">
        <v>0</v>
      </c>
    </row>
    <row r="130" spans="1:38" hidden="1" x14ac:dyDescent="0.2">
      <c r="A130" t="s">
        <v>308</v>
      </c>
      <c r="B130" t="s">
        <v>309</v>
      </c>
      <c r="C130" t="s">
        <v>309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7.4</v>
      </c>
      <c r="AE130">
        <v>532</v>
      </c>
      <c r="AF130">
        <v>121.29729729729731</v>
      </c>
      <c r="AG130">
        <v>121.29729729729731</v>
      </c>
      <c r="AH130">
        <f>53.9099099099099*1</f>
        <v>53.909909909909899</v>
      </c>
      <c r="AI130">
        <f>0.992945650546019*1</f>
        <v>0.99294565054601902</v>
      </c>
      <c r="AJ130">
        <v>1</v>
      </c>
      <c r="AK130">
        <v>0</v>
      </c>
      <c r="AL130">
        <v>0</v>
      </c>
    </row>
    <row r="131" spans="1:38" hidden="1" x14ac:dyDescent="0.2">
      <c r="A131" t="s">
        <v>308</v>
      </c>
      <c r="B131" t="s">
        <v>310</v>
      </c>
      <c r="C131" t="s">
        <v>310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6.9</v>
      </c>
      <c r="AE131">
        <v>533</v>
      </c>
      <c r="AF131">
        <v>133.7837837837838</v>
      </c>
      <c r="AG131">
        <v>133.7837837837838</v>
      </c>
      <c r="AH131">
        <f>59.4594594594594*1</f>
        <v>59.459459459459403</v>
      </c>
      <c r="AI131">
        <f>0.907263475327271*1</f>
        <v>0.90726347532727103</v>
      </c>
      <c r="AJ131">
        <v>1</v>
      </c>
      <c r="AK131">
        <v>0</v>
      </c>
      <c r="AL131">
        <v>0</v>
      </c>
    </row>
    <row r="132" spans="1:38" hidden="1" x14ac:dyDescent="0.2">
      <c r="A132" t="s">
        <v>311</v>
      </c>
      <c r="B132" t="s">
        <v>312</v>
      </c>
      <c r="C132" t="s">
        <v>312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6.5</v>
      </c>
      <c r="AE132">
        <v>534</v>
      </c>
      <c r="AF132">
        <v>111.4864864864865</v>
      </c>
      <c r="AG132">
        <v>111.4864864864865</v>
      </c>
      <c r="AH132">
        <f>49.5495495495495*1</f>
        <v>49.549549549549504</v>
      </c>
      <c r="AI132">
        <f>1.74216615057834*1</f>
        <v>1.7421661505783399</v>
      </c>
      <c r="AJ132">
        <v>1</v>
      </c>
      <c r="AK132">
        <v>0</v>
      </c>
      <c r="AL132">
        <v>0</v>
      </c>
    </row>
    <row r="133" spans="1:38" hidden="1" x14ac:dyDescent="0.2">
      <c r="A133" t="s">
        <v>280</v>
      </c>
      <c r="B133" t="s">
        <v>313</v>
      </c>
      <c r="C133" t="s">
        <v>314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6.5</v>
      </c>
      <c r="AE133">
        <v>535</v>
      </c>
      <c r="AF133">
        <v>114.1621621621622</v>
      </c>
      <c r="AG133">
        <v>114.1621621621622</v>
      </c>
      <c r="AH133">
        <f>50.7387387387387*1</f>
        <v>50.738738738738697</v>
      </c>
      <c r="AI133">
        <f>1.72682827905863*1</f>
        <v>1.72682827905863</v>
      </c>
      <c r="AJ133">
        <v>1</v>
      </c>
      <c r="AK133">
        <v>0</v>
      </c>
      <c r="AL133">
        <v>0</v>
      </c>
    </row>
    <row r="134" spans="1:38" x14ac:dyDescent="0.2">
      <c r="A134" t="s">
        <v>326</v>
      </c>
      <c r="B134" t="s">
        <v>327</v>
      </c>
      <c r="C134" t="s">
        <v>327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553</v>
      </c>
      <c r="AF134">
        <v>122.18918918918919</v>
      </c>
      <c r="AG134">
        <v>122.18918918918919</v>
      </c>
      <c r="AH134">
        <f>54.3063063063063*1</f>
        <v>54.306306306306297</v>
      </c>
      <c r="AI134">
        <f>1.64212435469914*1</f>
        <v>1.64212435469914</v>
      </c>
      <c r="AJ134">
        <v>1</v>
      </c>
      <c r="AK134">
        <v>1</v>
      </c>
      <c r="AL134">
        <v>1</v>
      </c>
    </row>
    <row r="135" spans="1:38" hidden="1" x14ac:dyDescent="0.2">
      <c r="A135" t="s">
        <v>317</v>
      </c>
      <c r="B135" t="s">
        <v>318</v>
      </c>
      <c r="C135" t="s">
        <v>319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5.9</v>
      </c>
      <c r="AE135">
        <v>537</v>
      </c>
      <c r="AF135">
        <v>95.432432432432435</v>
      </c>
      <c r="AG135">
        <v>95.432432432432435</v>
      </c>
      <c r="AH135">
        <f>42.4144144144144*1</f>
        <v>42.414414414414402</v>
      </c>
      <c r="AI135">
        <f>1.27522987152975*1</f>
        <v>1.2752298715297501</v>
      </c>
      <c r="AJ135">
        <v>1</v>
      </c>
      <c r="AK135">
        <v>0</v>
      </c>
      <c r="AL135">
        <v>0</v>
      </c>
    </row>
    <row r="136" spans="1:38" hidden="1" x14ac:dyDescent="0.2">
      <c r="A136" t="s">
        <v>320</v>
      </c>
      <c r="B136" t="s">
        <v>321</v>
      </c>
      <c r="C136" t="s">
        <v>321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5.4</v>
      </c>
      <c r="AE136">
        <v>538</v>
      </c>
      <c r="AF136">
        <v>96.324324324324323</v>
      </c>
      <c r="AG136">
        <v>96.324324324324323</v>
      </c>
      <c r="AH136">
        <f>42.8108108108108*1</f>
        <v>42.8108108108108</v>
      </c>
      <c r="AI136">
        <f>1.40229862253763*1</f>
        <v>1.4022986225376299</v>
      </c>
      <c r="AJ136">
        <v>1</v>
      </c>
      <c r="AK136">
        <v>0</v>
      </c>
      <c r="AL136">
        <v>0</v>
      </c>
    </row>
    <row r="137" spans="1:38" hidden="1" x14ac:dyDescent="0.2">
      <c r="A137" t="s">
        <v>322</v>
      </c>
      <c r="B137" t="s">
        <v>323</v>
      </c>
      <c r="C137" t="s">
        <v>323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540</v>
      </c>
      <c r="AF137">
        <v>47.270270270270267</v>
      </c>
      <c r="AG137">
        <v>47.270270270270267</v>
      </c>
      <c r="AH137">
        <f>21.009009009009*1</f>
        <v>21.009009009008999</v>
      </c>
      <c r="AI137">
        <f>0.988221797823593*1</f>
        <v>0.98822179782359298</v>
      </c>
      <c r="AJ137">
        <v>1</v>
      </c>
      <c r="AK137">
        <v>0</v>
      </c>
      <c r="AL137">
        <v>0</v>
      </c>
    </row>
    <row r="138" spans="1:38" hidden="1" x14ac:dyDescent="0.2">
      <c r="A138" t="s">
        <v>324</v>
      </c>
      <c r="B138" t="s">
        <v>325</v>
      </c>
      <c r="C138" t="s">
        <v>325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4.9000000000000004</v>
      </c>
      <c r="AE138">
        <v>547</v>
      </c>
      <c r="AF138">
        <v>109.70270270270269</v>
      </c>
      <c r="AG138">
        <v>109.70270270270269</v>
      </c>
      <c r="AH138">
        <f>48.7567567567567*1</f>
        <v>48.756756756756701</v>
      </c>
      <c r="AI138">
        <f>1.61361514143724*1</f>
        <v>1.6136151414372399</v>
      </c>
      <c r="AJ138">
        <v>1</v>
      </c>
      <c r="AK138">
        <v>0</v>
      </c>
      <c r="AL138">
        <v>0</v>
      </c>
    </row>
    <row r="139" spans="1:38" x14ac:dyDescent="0.2">
      <c r="A139" t="s">
        <v>177</v>
      </c>
      <c r="B139" t="s">
        <v>178</v>
      </c>
      <c r="C139" t="s">
        <v>178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19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4.5</v>
      </c>
      <c r="AE139">
        <v>280</v>
      </c>
      <c r="AF139">
        <v>118.6216216216216</v>
      </c>
      <c r="AG139">
        <v>118.6216216216216</v>
      </c>
      <c r="AH139">
        <f>52.7207207207207*1</f>
        <v>52.720720720720699</v>
      </c>
      <c r="AI139">
        <f>1.50686706140759*1</f>
        <v>1.5068670614075901</v>
      </c>
      <c r="AJ139">
        <v>1</v>
      </c>
      <c r="AK139">
        <v>1</v>
      </c>
      <c r="AL139">
        <v>1</v>
      </c>
    </row>
    <row r="140" spans="1:38" hidden="1" x14ac:dyDescent="0.2">
      <c r="A140" t="s">
        <v>328</v>
      </c>
      <c r="B140" t="s">
        <v>329</v>
      </c>
      <c r="C140" t="s">
        <v>329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5.5</v>
      </c>
      <c r="AE140">
        <v>556</v>
      </c>
      <c r="AF140">
        <v>121.29729729729731</v>
      </c>
      <c r="AG140">
        <v>121.29729729729731</v>
      </c>
      <c r="AH140">
        <f>53.9099099099099*1</f>
        <v>53.909909909909899</v>
      </c>
      <c r="AI140">
        <f>1.47858564129665*1</f>
        <v>1.47858564129665</v>
      </c>
      <c r="AJ140">
        <v>1</v>
      </c>
      <c r="AK140">
        <v>0</v>
      </c>
      <c r="AL140">
        <v>0</v>
      </c>
    </row>
    <row r="141" spans="1:38" hidden="1" x14ac:dyDescent="0.2">
      <c r="A141" t="s">
        <v>330</v>
      </c>
      <c r="B141" t="s">
        <v>331</v>
      </c>
      <c r="C141" t="s">
        <v>331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4.9000000000000004</v>
      </c>
      <c r="AE141">
        <v>558</v>
      </c>
      <c r="AF141">
        <v>118.6216216216216</v>
      </c>
      <c r="AG141">
        <v>118.6216216216216</v>
      </c>
      <c r="AH141">
        <f>52.7207207207207*0.65625</f>
        <v>34.597972972972961</v>
      </c>
      <c r="AI141">
        <f>1.53912848795379*0.65625</f>
        <v>1.0100530702196748</v>
      </c>
      <c r="AJ141">
        <v>0.65625</v>
      </c>
      <c r="AK141">
        <v>0</v>
      </c>
      <c r="AL141">
        <v>0</v>
      </c>
    </row>
    <row r="142" spans="1:38" hidden="1" x14ac:dyDescent="0.2">
      <c r="A142" t="s">
        <v>332</v>
      </c>
      <c r="B142" t="s">
        <v>333</v>
      </c>
      <c r="C142" t="s">
        <v>334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559</v>
      </c>
      <c r="AF142">
        <v>101.67567567567571</v>
      </c>
      <c r="AG142">
        <v>101.67567567567571</v>
      </c>
      <c r="AH142">
        <f>45.1891891891891*1</f>
        <v>45.189189189189101</v>
      </c>
      <c r="AI142">
        <f>1.23885655591867*1</f>
        <v>1.2388565559186699</v>
      </c>
      <c r="AJ142">
        <v>1</v>
      </c>
      <c r="AK142">
        <v>0</v>
      </c>
      <c r="AL142">
        <v>0</v>
      </c>
    </row>
    <row r="143" spans="1:38" hidden="1" x14ac:dyDescent="0.2">
      <c r="A143" t="s">
        <v>77</v>
      </c>
      <c r="B143" t="s">
        <v>335</v>
      </c>
      <c r="C143" t="s">
        <v>335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7.5</v>
      </c>
      <c r="AE143">
        <v>566</v>
      </c>
      <c r="AF143">
        <v>138.24324324324331</v>
      </c>
      <c r="AG143">
        <v>138.24324324324331</v>
      </c>
      <c r="AH143">
        <f>61.4414414414414*1</f>
        <v>61.441441441441398</v>
      </c>
      <c r="AI143">
        <f>1.62826971839126*1</f>
        <v>1.62826971839126</v>
      </c>
      <c r="AJ143">
        <v>1</v>
      </c>
      <c r="AK143">
        <v>0</v>
      </c>
      <c r="AL143">
        <v>0</v>
      </c>
    </row>
    <row r="144" spans="1:38" hidden="1" x14ac:dyDescent="0.2">
      <c r="A144" t="s">
        <v>336</v>
      </c>
      <c r="B144" t="s">
        <v>337</v>
      </c>
      <c r="C144" t="s">
        <v>337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6</v>
      </c>
      <c r="AE144">
        <v>567</v>
      </c>
      <c r="AF144">
        <v>107.91891891891891</v>
      </c>
      <c r="AG144">
        <v>107.91891891891891</v>
      </c>
      <c r="AH144">
        <f>47.9639639639639*1</f>
        <v>47.963963963963899</v>
      </c>
      <c r="AI144">
        <f>1.33389670394263*1</f>
        <v>1.3338967039426299</v>
      </c>
      <c r="AJ144">
        <v>1</v>
      </c>
      <c r="AK144">
        <v>0</v>
      </c>
      <c r="AL144">
        <v>0</v>
      </c>
    </row>
    <row r="145" spans="1:38" hidden="1" x14ac:dyDescent="0.2">
      <c r="A145" t="s">
        <v>338</v>
      </c>
      <c r="B145" t="s">
        <v>339</v>
      </c>
      <c r="C145" t="s">
        <v>339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5.5</v>
      </c>
      <c r="AE145">
        <v>568</v>
      </c>
      <c r="AF145">
        <v>99</v>
      </c>
      <c r="AG145">
        <v>99</v>
      </c>
      <c r="AH145">
        <f>44*1</f>
        <v>44</v>
      </c>
      <c r="AI145">
        <f>0.905753701351336*1</f>
        <v>0.90575370135133604</v>
      </c>
      <c r="AJ145">
        <v>1</v>
      </c>
      <c r="AK145">
        <v>0</v>
      </c>
      <c r="AL145">
        <v>0</v>
      </c>
    </row>
    <row r="146" spans="1:38" hidden="1" x14ac:dyDescent="0.2">
      <c r="A146" t="s">
        <v>340</v>
      </c>
      <c r="B146" t="s">
        <v>341</v>
      </c>
      <c r="C146" t="s">
        <v>342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570</v>
      </c>
      <c r="AF146">
        <v>50.837837837837839</v>
      </c>
      <c r="AG146">
        <v>50.837837837837839</v>
      </c>
      <c r="AH146">
        <f>22.5945945945945*1</f>
        <v>22.594594594594501</v>
      </c>
      <c r="AI146">
        <f>0.826903919430644*1</f>
        <v>0.82690391943064401</v>
      </c>
      <c r="AJ146">
        <v>1</v>
      </c>
      <c r="AK146">
        <v>0</v>
      </c>
      <c r="AL146">
        <v>0</v>
      </c>
    </row>
    <row r="147" spans="1:38" hidden="1" x14ac:dyDescent="0.2">
      <c r="A147" t="s">
        <v>107</v>
      </c>
      <c r="B147" t="s">
        <v>343</v>
      </c>
      <c r="C147" t="s">
        <v>343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4.8</v>
      </c>
      <c r="AE147">
        <v>573</v>
      </c>
      <c r="AF147">
        <v>56.189189189189193</v>
      </c>
      <c r="AG147">
        <v>56.189189189189193</v>
      </c>
      <c r="AH147">
        <f>24.9729729729729*1</f>
        <v>24.972972972972901</v>
      </c>
      <c r="AI147">
        <f>0.784151422018864*1</f>
        <v>0.78415142201886401</v>
      </c>
      <c r="AJ147">
        <v>1</v>
      </c>
      <c r="AK147">
        <v>0</v>
      </c>
      <c r="AL147">
        <v>0</v>
      </c>
    </row>
    <row r="148" spans="1:38" x14ac:dyDescent="0.2">
      <c r="A148" t="s">
        <v>276</v>
      </c>
      <c r="B148" t="s">
        <v>277</v>
      </c>
      <c r="C148" t="s">
        <v>278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4.4000000000000004</v>
      </c>
      <c r="AE148">
        <v>486</v>
      </c>
      <c r="AF148">
        <v>103.4594594594595</v>
      </c>
      <c r="AG148">
        <v>103.4594594594595</v>
      </c>
      <c r="AH148">
        <f>45.9819819819819*1</f>
        <v>45.981981981981903</v>
      </c>
      <c r="AI148">
        <f>1.43895559275123*1</f>
        <v>1.4389555927512301</v>
      </c>
      <c r="AJ148">
        <v>1</v>
      </c>
      <c r="AK148">
        <v>0</v>
      </c>
      <c r="AL148">
        <v>1</v>
      </c>
    </row>
    <row r="149" spans="1:38" hidden="1" x14ac:dyDescent="0.2">
      <c r="A149" t="s">
        <v>345</v>
      </c>
      <c r="B149" t="s">
        <v>346</v>
      </c>
      <c r="C149" t="s">
        <v>346</v>
      </c>
      <c r="D149" t="s">
        <v>6</v>
      </c>
      <c r="E149">
        <v>0</v>
      </c>
      <c r="F149">
        <v>0</v>
      </c>
      <c r="G149">
        <v>0</v>
      </c>
      <c r="H149">
        <v>1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5.3</v>
      </c>
      <c r="AE149">
        <v>578</v>
      </c>
      <c r="AF149">
        <v>56.189189189189193</v>
      </c>
      <c r="AG149">
        <v>56.189189189189193</v>
      </c>
      <c r="AH149">
        <f>24.9729729729729*1</f>
        <v>24.972972972972901</v>
      </c>
      <c r="AI149">
        <f>0.512296871081518*1</f>
        <v>0.512296871081518</v>
      </c>
      <c r="AJ149">
        <v>1</v>
      </c>
      <c r="AK149">
        <v>0</v>
      </c>
      <c r="AL149">
        <v>0</v>
      </c>
    </row>
    <row r="150" spans="1:38" hidden="1" x14ac:dyDescent="0.2">
      <c r="A150" t="s">
        <v>347</v>
      </c>
      <c r="B150" t="s">
        <v>348</v>
      </c>
      <c r="C150" t="s">
        <v>348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5.4</v>
      </c>
      <c r="AE150">
        <v>603</v>
      </c>
      <c r="AF150">
        <v>70.459459459459453</v>
      </c>
      <c r="AG150">
        <v>70.459459459459453</v>
      </c>
      <c r="AH150">
        <f>31.3153153153153*1</f>
        <v>31.315315315315299</v>
      </c>
      <c r="AI150">
        <f>1.18169042233043*1</f>
        <v>1.1816904223304301</v>
      </c>
      <c r="AJ150">
        <v>1</v>
      </c>
      <c r="AK150">
        <v>0</v>
      </c>
      <c r="AL150">
        <v>0</v>
      </c>
    </row>
    <row r="151" spans="1:38" hidden="1" x14ac:dyDescent="0.2">
      <c r="A151" t="s">
        <v>349</v>
      </c>
      <c r="B151" t="s">
        <v>350</v>
      </c>
      <c r="C151" t="s">
        <v>350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5.0999999999999996</v>
      </c>
      <c r="AE151">
        <v>633</v>
      </c>
      <c r="AF151">
        <v>103.4594594594595</v>
      </c>
      <c r="AG151">
        <v>103.4594594594595</v>
      </c>
      <c r="AH151">
        <f>45.9819819819819*1</f>
        <v>45.981981981981903</v>
      </c>
      <c r="AI151">
        <f>1.1836493167775*1</f>
        <v>1.1836493167775</v>
      </c>
      <c r="AJ151">
        <v>1</v>
      </c>
      <c r="AK151">
        <v>0</v>
      </c>
      <c r="AL151">
        <v>0</v>
      </c>
    </row>
    <row r="152" spans="1:38" hidden="1" x14ac:dyDescent="0.2">
      <c r="A152" t="s">
        <v>351</v>
      </c>
      <c r="B152" t="s">
        <v>352</v>
      </c>
      <c r="C152" t="s">
        <v>352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4.4000000000000004</v>
      </c>
      <c r="AE152">
        <v>642</v>
      </c>
      <c r="AF152">
        <v>59.756756756756758</v>
      </c>
      <c r="AG152">
        <v>59.756756756756758</v>
      </c>
      <c r="AH152">
        <f>26.5585585585585*1</f>
        <v>26.558558558558499</v>
      </c>
      <c r="AI152">
        <f>0.785421649961857*1</f>
        <v>0.78542164996185704</v>
      </c>
      <c r="AJ152">
        <v>1</v>
      </c>
      <c r="AK152">
        <v>0</v>
      </c>
      <c r="AL152">
        <v>0</v>
      </c>
    </row>
    <row r="153" spans="1:38" hidden="1" x14ac:dyDescent="0.2">
      <c r="A153" t="s">
        <v>353</v>
      </c>
      <c r="B153" t="s">
        <v>354</v>
      </c>
      <c r="C153" t="s">
        <v>353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8.5</v>
      </c>
      <c r="AE153">
        <v>647</v>
      </c>
      <c r="AF153">
        <v>138.24324324324331</v>
      </c>
      <c r="AG153">
        <v>138.24324324324331</v>
      </c>
      <c r="AH153">
        <f>61.4414414414414*1</f>
        <v>61.441441441441398</v>
      </c>
      <c r="AI153">
        <f>2.39523691812252*1</f>
        <v>2.3952369181225199</v>
      </c>
      <c r="AJ153">
        <v>1</v>
      </c>
      <c r="AK153">
        <v>0</v>
      </c>
      <c r="AL153">
        <v>0</v>
      </c>
    </row>
    <row r="154" spans="1:38" hidden="1" x14ac:dyDescent="0.2">
      <c r="A154" t="s">
        <v>355</v>
      </c>
      <c r="B154" t="s">
        <v>356</v>
      </c>
      <c r="C154" t="s">
        <v>356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7</v>
      </c>
      <c r="AE154">
        <v>648</v>
      </c>
      <c r="AF154">
        <v>138.24324324324331</v>
      </c>
      <c r="AG154">
        <v>138.24324324324331</v>
      </c>
      <c r="AH154">
        <f>61.4414414414414*1</f>
        <v>61.441441441441398</v>
      </c>
      <c r="AI154">
        <f>1.6157028707416*1</f>
        <v>1.6157028707415999</v>
      </c>
      <c r="AJ154">
        <v>1</v>
      </c>
      <c r="AK154">
        <v>0</v>
      </c>
      <c r="AL154">
        <v>0</v>
      </c>
    </row>
    <row r="155" spans="1:38" hidden="1" x14ac:dyDescent="0.2">
      <c r="A155" t="s">
        <v>194</v>
      </c>
      <c r="B155" t="s">
        <v>357</v>
      </c>
      <c r="C155" t="s">
        <v>357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6.9</v>
      </c>
      <c r="AE155">
        <v>649</v>
      </c>
      <c r="AF155">
        <v>130.2162162162162</v>
      </c>
      <c r="AG155">
        <v>130.2162162162162</v>
      </c>
      <c r="AH155">
        <f>57.8738738738738*1</f>
        <v>57.873873873873798</v>
      </c>
      <c r="AI155">
        <f>1.93128602568769*1</f>
        <v>1.93128602568769</v>
      </c>
      <c r="AJ155">
        <v>1</v>
      </c>
      <c r="AK155">
        <v>0</v>
      </c>
      <c r="AL155">
        <v>0</v>
      </c>
    </row>
    <row r="156" spans="1:38" hidden="1" x14ac:dyDescent="0.2">
      <c r="A156" t="s">
        <v>358</v>
      </c>
      <c r="B156" t="s">
        <v>359</v>
      </c>
      <c r="C156" t="s">
        <v>359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6.6</v>
      </c>
      <c r="AE156">
        <v>650</v>
      </c>
      <c r="AF156">
        <v>116.8378378378378</v>
      </c>
      <c r="AG156">
        <v>116.8378378378378</v>
      </c>
      <c r="AH156">
        <f>51.9279279279279*1</f>
        <v>51.927927927927897</v>
      </c>
      <c r="AI156">
        <f>1.61531617314114*1</f>
        <v>1.6153161731411401</v>
      </c>
      <c r="AJ156">
        <v>1</v>
      </c>
      <c r="AK156">
        <v>0</v>
      </c>
      <c r="AL156">
        <v>0</v>
      </c>
    </row>
    <row r="157" spans="1:38" hidden="1" x14ac:dyDescent="0.2">
      <c r="A157" t="s">
        <v>360</v>
      </c>
      <c r="B157" t="s">
        <v>361</v>
      </c>
      <c r="C157" t="s">
        <v>361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6.4</v>
      </c>
      <c r="AE157">
        <v>651</v>
      </c>
      <c r="AF157">
        <v>123.972972972973</v>
      </c>
      <c r="AG157">
        <v>123.972972972973</v>
      </c>
      <c r="AH157">
        <f>55.0990990990991*1</f>
        <v>55.099099099099099</v>
      </c>
      <c r="AI157">
        <f>1.64811024139756*1</f>
        <v>1.6481102413975599</v>
      </c>
      <c r="AJ157">
        <v>1</v>
      </c>
      <c r="AK157">
        <v>0</v>
      </c>
      <c r="AL157">
        <v>0</v>
      </c>
    </row>
    <row r="158" spans="1:38" hidden="1" x14ac:dyDescent="0.2">
      <c r="A158" t="s">
        <v>227</v>
      </c>
      <c r="B158" t="s">
        <v>362</v>
      </c>
      <c r="C158" t="s">
        <v>362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5.4</v>
      </c>
      <c r="AE158">
        <v>653</v>
      </c>
      <c r="AF158">
        <v>60.648648648648653</v>
      </c>
      <c r="AG158">
        <v>60.648648648648653</v>
      </c>
      <c r="AH158">
        <f>26.9549549549549*1</f>
        <v>26.9549549549549</v>
      </c>
      <c r="AI158">
        <f>0.864068554353013*1</f>
        <v>0.864068554353013</v>
      </c>
      <c r="AJ158">
        <v>1</v>
      </c>
      <c r="AK158">
        <v>0</v>
      </c>
      <c r="AL158">
        <v>0</v>
      </c>
    </row>
    <row r="159" spans="1:38" hidden="1" x14ac:dyDescent="0.2">
      <c r="A159" t="s">
        <v>363</v>
      </c>
      <c r="B159" t="s">
        <v>364</v>
      </c>
      <c r="C159" t="s">
        <v>364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5.3</v>
      </c>
      <c r="AE159">
        <v>655</v>
      </c>
      <c r="AF159">
        <v>57.081081081081081</v>
      </c>
      <c r="AG159">
        <v>57.081081081081081</v>
      </c>
      <c r="AH159">
        <f>25.3693693693693*1</f>
        <v>25.369369369369299</v>
      </c>
      <c r="AI159">
        <f>0.814968610945402*1</f>
        <v>0.81496861094540196</v>
      </c>
      <c r="AJ159">
        <v>1</v>
      </c>
      <c r="AK159">
        <v>0</v>
      </c>
      <c r="AL159">
        <v>0</v>
      </c>
    </row>
    <row r="160" spans="1:38" hidden="1" x14ac:dyDescent="0.2">
      <c r="A160" t="s">
        <v>365</v>
      </c>
      <c r="B160" t="s">
        <v>180</v>
      </c>
      <c r="C160" t="s">
        <v>366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</v>
      </c>
      <c r="AE160">
        <v>661</v>
      </c>
      <c r="AF160">
        <v>77.594594594594597</v>
      </c>
      <c r="AG160">
        <v>77.594594594594597</v>
      </c>
      <c r="AH160">
        <f>34.4864864864864*1</f>
        <v>34.486486486486399</v>
      </c>
      <c r="AI160">
        <f>0.939968244465016*1</f>
        <v>0.93996824446501603</v>
      </c>
      <c r="AJ160">
        <v>1</v>
      </c>
      <c r="AK160">
        <v>0</v>
      </c>
      <c r="AL160">
        <v>0</v>
      </c>
    </row>
    <row r="161" spans="1:38" hidden="1" x14ac:dyDescent="0.2">
      <c r="A161" t="s">
        <v>367</v>
      </c>
      <c r="B161" t="s">
        <v>368</v>
      </c>
      <c r="C161" t="s">
        <v>368</v>
      </c>
      <c r="D161" t="s">
        <v>3</v>
      </c>
      <c r="E161">
        <v>1</v>
      </c>
      <c r="F161">
        <v>0</v>
      </c>
      <c r="G161">
        <v>0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4.4000000000000004</v>
      </c>
      <c r="AE161">
        <v>672</v>
      </c>
      <c r="AF161">
        <v>93.648648648648646</v>
      </c>
      <c r="AG161">
        <v>93.648648648648646</v>
      </c>
      <c r="AH161">
        <f>41.6216216216216*1</f>
        <v>41.6216216216216</v>
      </c>
      <c r="AI161">
        <f>1.36537643789342*1</f>
        <v>1.3653764378934199</v>
      </c>
      <c r="AJ161">
        <v>1</v>
      </c>
      <c r="AK161">
        <v>0</v>
      </c>
      <c r="AL161">
        <v>0</v>
      </c>
    </row>
    <row r="162" spans="1:38" hidden="1" x14ac:dyDescent="0.2">
      <c r="A162" t="s">
        <v>369</v>
      </c>
      <c r="B162" t="s">
        <v>370</v>
      </c>
      <c r="C162" t="s">
        <v>369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4.4000000000000004</v>
      </c>
      <c r="AE162">
        <v>676</v>
      </c>
      <c r="AF162">
        <v>68.675675675675677</v>
      </c>
      <c r="AG162">
        <v>68.675675675675677</v>
      </c>
      <c r="AH162">
        <f>30.5225225225225*1</f>
        <v>30.5225225225225</v>
      </c>
      <c r="AI162">
        <f>0.839659598861181*1</f>
        <v>0.83965959886118102</v>
      </c>
      <c r="AJ162">
        <v>1</v>
      </c>
      <c r="AK162">
        <v>0</v>
      </c>
      <c r="AL162">
        <v>0</v>
      </c>
    </row>
    <row r="163" spans="1:38" hidden="1" x14ac:dyDescent="0.2">
      <c r="A163" t="s">
        <v>371</v>
      </c>
      <c r="B163" t="s">
        <v>372</v>
      </c>
      <c r="C163" t="s">
        <v>372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4.4000000000000004</v>
      </c>
      <c r="AE163">
        <v>678</v>
      </c>
      <c r="AF163">
        <v>51.729729729729733</v>
      </c>
      <c r="AG163">
        <v>51.729729729729733</v>
      </c>
      <c r="AH163">
        <f>22.9909909909909*1</f>
        <v>22.990990990990898</v>
      </c>
      <c r="AI163">
        <f>0.864583759305858*1</f>
        <v>0.86458375930585796</v>
      </c>
      <c r="AJ163">
        <v>1</v>
      </c>
      <c r="AK163">
        <v>0</v>
      </c>
      <c r="AL163">
        <v>0</v>
      </c>
    </row>
    <row r="164" spans="1:38" hidden="1" x14ac:dyDescent="0.2">
      <c r="A164" t="s">
        <v>324</v>
      </c>
      <c r="B164" t="s">
        <v>373</v>
      </c>
      <c r="C164" t="s">
        <v>373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4.3</v>
      </c>
      <c r="AE164">
        <v>682</v>
      </c>
      <c r="AF164">
        <v>105.2432432432432</v>
      </c>
      <c r="AG164">
        <v>105.2432432432432</v>
      </c>
      <c r="AH164">
        <f>46.7747747747747*0</f>
        <v>0</v>
      </c>
      <c r="AI164">
        <f>1.34584535956585*0</f>
        <v>0</v>
      </c>
      <c r="AJ164">
        <v>0</v>
      </c>
      <c r="AK164">
        <v>1</v>
      </c>
      <c r="AL164">
        <v>0</v>
      </c>
    </row>
    <row r="165" spans="1:38" hidden="1" x14ac:dyDescent="0.2">
      <c r="A165" t="s">
        <v>70</v>
      </c>
      <c r="B165" t="s">
        <v>374</v>
      </c>
      <c r="C165" t="s">
        <v>375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5.9</v>
      </c>
      <c r="AE165">
        <v>684</v>
      </c>
      <c r="AF165">
        <v>87.405405405405403</v>
      </c>
      <c r="AG165">
        <v>87.405405405405403</v>
      </c>
      <c r="AH165">
        <f>38.8468468468468*1</f>
        <v>38.846846846846802</v>
      </c>
      <c r="AI165">
        <f>0.946408955626147*1</f>
        <v>0.94640895562614702</v>
      </c>
      <c r="AJ165">
        <v>1</v>
      </c>
      <c r="AK165">
        <v>0</v>
      </c>
      <c r="AL165">
        <v>0</v>
      </c>
    </row>
    <row r="166" spans="1:38" hidden="1" x14ac:dyDescent="0.2">
      <c r="A166" t="s">
        <v>376</v>
      </c>
      <c r="B166" t="s">
        <v>377</v>
      </c>
      <c r="C166" t="s">
        <v>377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5.7</v>
      </c>
      <c r="AE166">
        <v>685</v>
      </c>
      <c r="AF166">
        <v>104.3513513513514</v>
      </c>
      <c r="AG166">
        <v>104.3513513513514</v>
      </c>
      <c r="AH166">
        <f>46.3783783783783*1</f>
        <v>46.378378378378301</v>
      </c>
      <c r="AI166">
        <f>1.5641416799505*1</f>
        <v>1.5641416799504999</v>
      </c>
      <c r="AJ166">
        <v>1</v>
      </c>
      <c r="AK166">
        <v>0</v>
      </c>
      <c r="AL166">
        <v>0</v>
      </c>
    </row>
    <row r="167" spans="1:38" hidden="1" x14ac:dyDescent="0.2">
      <c r="A167" t="s">
        <v>194</v>
      </c>
      <c r="B167" t="s">
        <v>378</v>
      </c>
      <c r="C167" t="s">
        <v>378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5.8</v>
      </c>
      <c r="AE167">
        <v>686</v>
      </c>
      <c r="AF167">
        <v>80.270270270270274</v>
      </c>
      <c r="AG167">
        <v>80.270270270270274</v>
      </c>
      <c r="AH167">
        <f>35.6756756756756*1</f>
        <v>35.675675675675599</v>
      </c>
      <c r="AI167">
        <f>1.62444661725142*1</f>
        <v>1.62444661725142</v>
      </c>
      <c r="AJ167">
        <v>1</v>
      </c>
      <c r="AK167">
        <v>0</v>
      </c>
      <c r="AL167">
        <v>0</v>
      </c>
    </row>
    <row r="168" spans="1:38" hidden="1" x14ac:dyDescent="0.2">
      <c r="A168" t="s">
        <v>379</v>
      </c>
      <c r="B168" t="s">
        <v>380</v>
      </c>
      <c r="C168" t="s">
        <v>381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4.9000000000000004</v>
      </c>
      <c r="AE168">
        <v>688</v>
      </c>
      <c r="AF168">
        <v>53.513513513513523</v>
      </c>
      <c r="AG168">
        <v>53.513513513513523</v>
      </c>
      <c r="AH168">
        <f>23.7837837837837*1</f>
        <v>23.783783783783701</v>
      </c>
      <c r="AI168">
        <f>0.722549227623458*1</f>
        <v>0.72254922762345797</v>
      </c>
      <c r="AJ168">
        <v>1</v>
      </c>
      <c r="AK168">
        <v>0</v>
      </c>
      <c r="AL168">
        <v>0</v>
      </c>
    </row>
    <row r="169" spans="1:38" x14ac:dyDescent="0.2">
      <c r="A169" t="s">
        <v>144</v>
      </c>
      <c r="B169" t="s">
        <v>145</v>
      </c>
      <c r="C169" t="s">
        <v>145</v>
      </c>
      <c r="D169" t="s">
        <v>6</v>
      </c>
      <c r="E169">
        <v>0</v>
      </c>
      <c r="F169">
        <v>0</v>
      </c>
      <c r="G169">
        <v>0</v>
      </c>
      <c r="H169">
        <v>1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6.3</v>
      </c>
      <c r="AE169">
        <v>233</v>
      </c>
      <c r="AF169">
        <v>123.08108108108109</v>
      </c>
      <c r="AG169">
        <v>123.08108108108109</v>
      </c>
      <c r="AH169">
        <f>54.7027027027027*1</f>
        <v>54.702702702702702</v>
      </c>
      <c r="AI169">
        <f>1.37874030263742*1</f>
        <v>1.3787403026374201</v>
      </c>
      <c r="AJ169">
        <v>1</v>
      </c>
      <c r="AK169">
        <v>1</v>
      </c>
      <c r="AL169">
        <v>1</v>
      </c>
    </row>
    <row r="170" spans="1:38" hidden="1" x14ac:dyDescent="0.2">
      <c r="A170" t="s">
        <v>384</v>
      </c>
      <c r="B170" t="s">
        <v>385</v>
      </c>
      <c r="C170" t="s">
        <v>385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699</v>
      </c>
      <c r="AF170">
        <v>56.189189189189193</v>
      </c>
      <c r="AG170">
        <v>56.189189189189193</v>
      </c>
      <c r="AH170">
        <f>24.9729729729729*1</f>
        <v>24.972972972972901</v>
      </c>
      <c r="AI170">
        <f>1.34473258275971*1</f>
        <v>1.3447325827597101</v>
      </c>
      <c r="AJ170">
        <v>1</v>
      </c>
      <c r="AK170">
        <v>0</v>
      </c>
      <c r="AL170">
        <v>0</v>
      </c>
    </row>
    <row r="171" spans="1:38" hidden="1" x14ac:dyDescent="0.2">
      <c r="A171" t="s">
        <v>386</v>
      </c>
      <c r="B171" t="s">
        <v>387</v>
      </c>
      <c r="C171" t="s">
        <v>388</v>
      </c>
      <c r="D171" t="s">
        <v>3</v>
      </c>
      <c r="E171">
        <v>1</v>
      </c>
      <c r="F171">
        <v>0</v>
      </c>
      <c r="G171">
        <v>0</v>
      </c>
      <c r="H171">
        <v>0</v>
      </c>
      <c r="I171" t="s">
        <v>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4.5</v>
      </c>
      <c r="AE171">
        <v>706</v>
      </c>
      <c r="AF171">
        <v>98.108108108108098</v>
      </c>
      <c r="AG171">
        <v>98.108108108108098</v>
      </c>
      <c r="AH171">
        <f>43.6036036036035*1</f>
        <v>43.603603603603503</v>
      </c>
      <c r="AI171">
        <f>1.6902667306906*1</f>
        <v>1.6902667306906001</v>
      </c>
      <c r="AJ171">
        <v>1</v>
      </c>
      <c r="AK171">
        <v>0</v>
      </c>
      <c r="AL171">
        <v>0</v>
      </c>
    </row>
    <row r="172" spans="1:38" hidden="1" x14ac:dyDescent="0.2">
      <c r="A172" t="s">
        <v>389</v>
      </c>
      <c r="B172" t="s">
        <v>390</v>
      </c>
      <c r="C172" t="s">
        <v>390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31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4.4000000000000004</v>
      </c>
      <c r="AE172">
        <v>709</v>
      </c>
      <c r="AF172">
        <v>70.459459459459453</v>
      </c>
      <c r="AG172">
        <v>70.459459459459453</v>
      </c>
      <c r="AH172">
        <f>31.3153153153153*1</f>
        <v>31.315315315315299</v>
      </c>
      <c r="AI172">
        <f>0.96702795265894*1</f>
        <v>0.96702795265894004</v>
      </c>
      <c r="AJ172">
        <v>1</v>
      </c>
      <c r="AK172">
        <v>0</v>
      </c>
      <c r="AL172">
        <v>0</v>
      </c>
    </row>
    <row r="173" spans="1:38" hidden="1" x14ac:dyDescent="0.2">
      <c r="A173" t="s">
        <v>391</v>
      </c>
      <c r="B173" t="s">
        <v>392</v>
      </c>
      <c r="C173" t="s">
        <v>392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5.4</v>
      </c>
      <c r="AE173">
        <v>721</v>
      </c>
      <c r="AF173">
        <v>77.594594594594597</v>
      </c>
      <c r="AG173">
        <v>77.594594594594597</v>
      </c>
      <c r="AH173">
        <f>34.4864864864864*1</f>
        <v>34.486486486486399</v>
      </c>
      <c r="AI173">
        <f>1.11558152278632*1</f>
        <v>1.1155815227863199</v>
      </c>
      <c r="AJ173">
        <v>1</v>
      </c>
      <c r="AK173">
        <v>0</v>
      </c>
      <c r="AL173">
        <v>0</v>
      </c>
    </row>
    <row r="174" spans="1:38" hidden="1" x14ac:dyDescent="0.2">
      <c r="A174" t="s">
        <v>393</v>
      </c>
      <c r="B174" t="s">
        <v>394</v>
      </c>
      <c r="C174" t="s">
        <v>395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5.4</v>
      </c>
      <c r="AE174">
        <v>723</v>
      </c>
      <c r="AF174">
        <v>83.837837837837839</v>
      </c>
      <c r="AG174">
        <v>83.837837837837839</v>
      </c>
      <c r="AH174">
        <f>37.2612612612612*1</f>
        <v>37.261261261261197</v>
      </c>
      <c r="AI174">
        <f>1.0093975727433*1</f>
        <v>1.0093975727433</v>
      </c>
      <c r="AJ174">
        <v>1</v>
      </c>
      <c r="AK174">
        <v>0</v>
      </c>
      <c r="AL174">
        <v>0</v>
      </c>
    </row>
    <row r="175" spans="1:38" hidden="1" x14ac:dyDescent="0.2">
      <c r="A175" t="s">
        <v>396</v>
      </c>
      <c r="B175" t="s">
        <v>397</v>
      </c>
      <c r="C175" t="s">
        <v>398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5.5</v>
      </c>
      <c r="AE175">
        <v>724</v>
      </c>
      <c r="AF175">
        <v>69.567567567567565</v>
      </c>
      <c r="AG175">
        <v>69.567567567567565</v>
      </c>
      <c r="AH175">
        <f>30.9189189189189*1</f>
        <v>30.918918918918902</v>
      </c>
      <c r="AI175">
        <f>0.970412743209745*1</f>
        <v>0.97041274320974502</v>
      </c>
      <c r="AJ175">
        <v>1</v>
      </c>
      <c r="AK175">
        <v>0</v>
      </c>
      <c r="AL175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2025-09-26T18:05:37Z</dcterms:created>
  <dcterms:modified xsi:type="dcterms:W3CDTF">2025-09-26T18:29:51Z</dcterms:modified>
</cp:coreProperties>
</file>