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E12CFF1A-2C54-1D41-AE00-541CCE4C2F0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2" i="1" l="1"/>
  <c r="AH162" i="1"/>
  <c r="AI161" i="1"/>
  <c r="AH161" i="1"/>
  <c r="AI160" i="1"/>
  <c r="AH160" i="1"/>
  <c r="AI159" i="1"/>
  <c r="AH159" i="1"/>
  <c r="AI158" i="1"/>
  <c r="AH158" i="1"/>
  <c r="AI157" i="1"/>
  <c r="AH157" i="1"/>
  <c r="AI105" i="1"/>
  <c r="AH105" i="1"/>
  <c r="AI155" i="1"/>
  <c r="AH155" i="1"/>
  <c r="AI154" i="1"/>
  <c r="AH154" i="1"/>
  <c r="AI153" i="1"/>
  <c r="AH153" i="1"/>
  <c r="AI152" i="1"/>
  <c r="AH152" i="1"/>
  <c r="AI129" i="1"/>
  <c r="AH129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57" i="1"/>
  <c r="AH57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8" i="1"/>
  <c r="AH128" i="1"/>
  <c r="AI112" i="1"/>
  <c r="AH112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03" i="1"/>
  <c r="AH103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36" i="1"/>
  <c r="AH136" i="1"/>
  <c r="AI104" i="1"/>
  <c r="AH104" i="1"/>
  <c r="AI44" i="1"/>
  <c r="AH44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10" i="1"/>
  <c r="AH10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151" i="1"/>
  <c r="AH151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156" i="1"/>
  <c r="AH156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89" i="1"/>
  <c r="AH89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<sst xmlns="http://schemas.openxmlformats.org/spreadsheetml/2006/main" count="875" uniqueCount="375">
  <si>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</si>
  <si>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</si>
  <si>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</si>
  <si>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</si>
  <si>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</si>
  <si>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</si>
  <si>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</si>
  <si>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</si>
  <si>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</si>
  <si>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</si>
  <si>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</si>
  <si>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</si>
  <si>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</si>
  <si>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</si>
  <si>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</si>
  <si>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</si>
  <si>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</si>
  <si>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</si>
  <si>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</si>
  <si>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</si>
  <si>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</si>
  <si>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</si>
  <si>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</si>
  <si>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</si>
  <si>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</si>
  <si>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</si>
  <si>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</si>
  <si>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</si>
  <si>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</si>
  <si>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</si>
  <si>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</si>
  <si>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</si>
  <si>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</si>
  <si>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</si>
  <si>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</si>
  <si>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</si>
  <si>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</si>
  <si>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</si>
  <si>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</si>
  <si>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</si>
  <si>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</si>
  <si>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</si>
  <si>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</si>
  <si>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</si>
  <si>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</si>
  <si>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</si>
  <si>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</si>
  <si>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</si>
  <si>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</si>
  <si>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</si>
  <si>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</si>
  <si>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</si>
  <si>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</si>
  <si>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</si>
  <si>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</si>
  <si>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</si>
  <si>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</si>
  <si>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</si>
  <si>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</si>
  <si>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</si>
  <si>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</si>
  <si>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</si>
  <si>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</si>
  <si>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</si>
  <si>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</si>
  <si>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</si>
  <si>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</si>
  <si>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</si>
  <si>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</si>
  <si>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</si>
  <si>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</si>
  <si>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</si>
  <si>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</si>
  <si>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</si>
  <si>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</si>
  <si>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</si>
  <si>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</si>
  <si>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</si>
  <si>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</si>
  <si>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</si>
  <si>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</si>
  <si>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</si>
  <si>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</si>
  <si>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</si>
  <si>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</si>
  <si>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</si>
  <si>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</si>
  <si>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</si>
  <si>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</si>
  <si>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</si>
  <si>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</si>
  <si>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</si>
  <si>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</si>
  <si>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</si>
  <si>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</si>
  <si>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</si>
  <si>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</si>
  <si>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</si>
  <si>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</si>
  <si>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</si>
  <si>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</si>
  <si>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</si>
  <si>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</si>
  <si>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</si>
  <si>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</si>
  <si>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Dango</t>
  </si>
  <si>
    <t>Ouattara</t>
  </si>
  <si>
    <t>O.Dango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</si>
  <si>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</si>
  <si>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</si>
  <si>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</si>
  <si>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</si>
  <si>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</si>
  <si>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</si>
  <si>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</si>
  <si>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</si>
  <si>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</si>
  <si>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</si>
  <si>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</si>
  <si>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</si>
  <si>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Yoane</t>
  </si>
  <si>
    <t>Wissa</t>
  </si>
  <si>
    <t>Bart</t>
  </si>
  <si>
    <t>Verbruggen</t>
  </si>
  <si>
    <t>Dunk</t>
  </si>
  <si>
    <t>Jan Paul</t>
  </si>
  <si>
    <t>van Hecke</t>
  </si>
  <si>
    <t>Van Hecke</t>
  </si>
  <si>
    <t>Carlos</t>
  </si>
  <si>
    <t>Baleba</t>
  </si>
  <si>
    <t>Facundo</t>
  </si>
  <si>
    <t>Buonanotte</t>
  </si>
  <si>
    <t>Danny</t>
  </si>
  <si>
    <t>Welbeck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</si>
  <si>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</si>
  <si>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</si>
  <si>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</si>
  <si>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</si>
  <si>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</si>
  <si>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</si>
  <si>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</si>
  <si>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</si>
  <si>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</si>
  <si>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</si>
  <si>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</si>
  <si>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</si>
  <si>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</si>
  <si>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</si>
  <si>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</si>
  <si>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</si>
  <si>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</si>
  <si>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</si>
  <si>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</si>
  <si>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</si>
  <si>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</si>
  <si>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</si>
  <si>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</si>
  <si>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</si>
  <si>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</si>
  <si>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</si>
  <si>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</si>
  <si>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</si>
  <si>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</si>
  <si>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</si>
  <si>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</si>
  <si>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</si>
  <si>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</si>
  <si>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</si>
  <si>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</si>
  <si>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</si>
  <si>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</si>
  <si>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</si>
  <si>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</si>
  <si>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</si>
  <si>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</si>
  <si>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</si>
  <si>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</si>
  <si>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</si>
  <si>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</si>
  <si>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</si>
  <si>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</si>
  <si>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</si>
  <si>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</si>
  <si>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</si>
  <si>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</si>
  <si>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</si>
  <si>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</si>
  <si>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</si>
  <si>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</si>
  <si>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</si>
  <si>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</si>
  <si>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</si>
  <si>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</si>
  <si>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</si>
  <si>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</si>
  <si>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Alex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</si>
  <si>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</si>
  <si>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</si>
  <si>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</si>
  <si>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</si>
  <si>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</si>
  <si>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</si>
  <si>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</si>
  <si>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</si>
  <si>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</si>
  <si>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</si>
  <si>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</si>
  <si>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</si>
  <si>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</si>
  <si>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</si>
  <si>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</si>
  <si>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</si>
  <si>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Jack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</si>
  <si>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</si>
  <si>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</si>
  <si>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</si>
  <si>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</si>
  <si>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</si>
  <si>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</si>
  <si>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</si>
  <si>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</si>
  <si>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</si>
  <si>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</si>
  <si>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</si>
  <si>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</si>
  <si>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</si>
  <si>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</si>
  <si>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</si>
  <si>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</si>
  <si>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</si>
  <si>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</si>
  <si>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</si>
  <si>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</si>
  <si>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</si>
  <si>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</si>
  <si>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</si>
  <si>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</si>
  <si>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</si>
  <si>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</si>
  <si>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</si>
  <si>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</si>
  <si>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</si>
  <si>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</si>
  <si>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</si>
  <si>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</si>
  <si>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</si>
  <si>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</si>
  <si>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</si>
  <si>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</si>
  <si>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</si>
  <si>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</si>
  <si>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</si>
  <si>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</si>
  <si>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</si>
  <si>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</si>
  <si>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</si>
  <si>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</si>
  <si>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</si>
  <si>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</si>
  <si>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</si>
  <si>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</si>
  <si>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</si>
  <si>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</si>
  <si>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</si>
  <si>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Jadon</t>
  </si>
  <si>
    <t>Sancho</t>
  </si>
  <si>
    <t>Carlos Henrique</t>
  </si>
  <si>
    <t>Casimiro</t>
  </si>
  <si>
    <t>Casemiro</t>
  </si>
  <si>
    <t>Rasmus</t>
  </si>
  <si>
    <t>Højlund</t>
  </si>
  <si>
    <t>Jacob</t>
  </si>
  <si>
    <t>Ramsey</t>
  </si>
  <si>
    <t>J.Ramsey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</si>
  <si>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</si>
  <si>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</si>
  <si>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</si>
  <si>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</si>
  <si>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</si>
  <si>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</si>
  <si>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</si>
  <si>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</si>
  <si>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</si>
  <si>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</si>
  <si>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</si>
  <si>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</si>
  <si>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</si>
  <si>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</si>
  <si>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</si>
  <si>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</si>
  <si>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</si>
  <si>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</si>
  <si>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</si>
  <si>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</si>
  <si>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</si>
  <si>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</si>
  <si>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</si>
  <si>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</si>
  <si>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</si>
  <si>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</si>
  <si>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</si>
  <si>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Alexander</t>
  </si>
  <si>
    <t>Isak</t>
  </si>
  <si>
    <t>Aaron</t>
  </si>
  <si>
    <t>Ramsdale</t>
  </si>
  <si>
    <t>Matz</t>
  </si>
  <si>
    <t>Sels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</si>
  <si>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</si>
  <si>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</si>
  <si>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</si>
  <si>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</si>
  <si>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</si>
  <si>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</si>
  <si>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</si>
  <si>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</si>
  <si>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</si>
  <si>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</si>
  <si>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</si>
  <si>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</si>
  <si>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</si>
  <si>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</si>
  <si>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Chris</t>
  </si>
  <si>
    <t>Wood</t>
  </si>
  <si>
    <t>Taiwo</t>
  </si>
  <si>
    <t>Awoniyi</t>
  </si>
  <si>
    <t>Simon</t>
  </si>
  <si>
    <t>Adingra</t>
  </si>
  <si>
    <t>Guglielmo</t>
  </si>
  <si>
    <t>Vicario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</si>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</sst>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2" totalsRowShown="0">
  <autoFilter ref="A1:AL162" xr:uid="{00000000-0009-0000-0100-000001000000}">
    <filterColumn colId="37">
      <filters>
        <filter val="1"/>
      </filters>
    </filterColumn>
  </autoFilter>
  <sortState xmlns:xlrd2="http://schemas.microsoft.com/office/spreadsheetml/2017/richdata2" ref="A10:AL156">
    <sortCondition descending="1" ref="AI1:AI16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2"/>
  <sheetViews>
    <sheetView tabSelected="1" workbookViewId="0">
      <selection activeCell="C103" sqref="C10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6.1</v>
      </c>
      <c r="AE2">
        <v>4</v>
      </c>
      <c r="AF2">
        <v>152.75675675675669</v>
      </c>
      <c r="AG2">
        <v>152.75675675675669</v>
      </c>
      <c r="AH2">
        <f>67.8918918918918*1</f>
        <v>67.891891891891802</v>
      </c>
      <c r="AI2">
        <f>1.51927097175045*1</f>
        <v>1.51927097175045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1084.9729729729713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6.1</v>
      </c>
      <c r="AE3">
        <v>5</v>
      </c>
      <c r="AF3">
        <v>137.18918918918919</v>
      </c>
      <c r="AG3">
        <v>137.18918918918919</v>
      </c>
      <c r="AH3">
        <f>60.9729729729729*1</f>
        <v>60.972972972972897</v>
      </c>
      <c r="AI3">
        <f>1.9117262394527*1</f>
        <v>1.9117262394526999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16</v>
      </c>
      <c r="AF4">
        <v>144</v>
      </c>
      <c r="AG4">
        <v>144</v>
      </c>
      <c r="AH4">
        <f>64*1</f>
        <v>64</v>
      </c>
      <c r="AI4">
        <f>2.07340771811204*1</f>
        <v>2.0734077181120401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99.000000000000014</v>
      </c>
      <c r="AP4">
        <v>100.1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17</v>
      </c>
      <c r="AF5">
        <v>138.16216216216219</v>
      </c>
      <c r="AG5">
        <v>138.16216216216219</v>
      </c>
      <c r="AH5">
        <f>61.4054054054053*1</f>
        <v>61.405405405405297</v>
      </c>
      <c r="AI5">
        <f>1.7587300519*1</f>
        <v>1.7587300519</v>
      </c>
      <c r="AJ5">
        <v>1</v>
      </c>
      <c r="AK5">
        <v>0</v>
      </c>
      <c r="AL5">
        <v>0</v>
      </c>
    </row>
    <row r="6" spans="1:43" hidden="1" x14ac:dyDescent="0.2">
      <c r="A6" t="s">
        <v>45</v>
      </c>
      <c r="B6" t="s">
        <v>53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6.9</v>
      </c>
      <c r="AE6">
        <v>18</v>
      </c>
      <c r="AF6">
        <v>119.67567567567571</v>
      </c>
      <c r="AG6">
        <v>119.67567567567571</v>
      </c>
      <c r="AH6">
        <f>53.1891891891891*1</f>
        <v>53.189189189189101</v>
      </c>
      <c r="AI6">
        <f>1.6484046079761*1</f>
        <v>1.6484046079760999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55</v>
      </c>
      <c r="B7" t="s">
        <v>56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19</v>
      </c>
      <c r="AF7">
        <v>132.32432432432429</v>
      </c>
      <c r="AG7">
        <v>132.32432432432429</v>
      </c>
      <c r="AH7">
        <f>58.8108108108108*1</f>
        <v>58.8108108108108</v>
      </c>
      <c r="AI7">
        <f>1.98360705795087*1</f>
        <v>1.98360705795087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20</v>
      </c>
      <c r="AF8">
        <v>129.40540540540539</v>
      </c>
      <c r="AG8">
        <v>129.40540540540539</v>
      </c>
      <c r="AH8">
        <f>57.5135135135135*1</f>
        <v>57.513513513513502</v>
      </c>
      <c r="AI8">
        <f>1.64706758349617*1</f>
        <v>1.6470675834961701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5.4</v>
      </c>
      <c r="AE9">
        <v>23</v>
      </c>
      <c r="AF9">
        <v>111.8918918918919</v>
      </c>
      <c r="AG9">
        <v>111.8918918918919</v>
      </c>
      <c r="AH9">
        <f>49.7297297297297*1</f>
        <v>49.729729729729698</v>
      </c>
      <c r="AI9">
        <f>1.27743970381127*1</f>
        <v>1.2774397038112699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x14ac:dyDescent="0.2">
      <c r="A10" t="s">
        <v>226</v>
      </c>
      <c r="B10" t="s">
        <v>227</v>
      </c>
      <c r="C10" t="s">
        <v>228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23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14.5</v>
      </c>
      <c r="AE10">
        <v>406</v>
      </c>
      <c r="AF10">
        <v>310.37837837837827</v>
      </c>
      <c r="AG10">
        <v>310.37837837837827</v>
      </c>
      <c r="AH10">
        <f>137.945945945945*1</f>
        <v>137.945945945945</v>
      </c>
      <c r="AI10">
        <f>3.21722916041307*1</f>
        <v>3.2172291604130701</v>
      </c>
      <c r="AJ10">
        <v>1</v>
      </c>
      <c r="AK10">
        <v>1</v>
      </c>
      <c r="AL10">
        <v>1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63</v>
      </c>
      <c r="B11" t="s">
        <v>64</v>
      </c>
      <c r="C11" t="s">
        <v>65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35</v>
      </c>
      <c r="AF11">
        <v>105.08108108108109</v>
      </c>
      <c r="AG11">
        <v>105.08108108108109</v>
      </c>
      <c r="AH11">
        <f>46.7027027027027*1</f>
        <v>46.702702702702702</v>
      </c>
      <c r="AI11">
        <f>1.06474529607932*1</f>
        <v>1.06474529607932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39</v>
      </c>
      <c r="AF12">
        <v>92.432432432432435</v>
      </c>
      <c r="AG12">
        <v>92.432432432432435</v>
      </c>
      <c r="AH12">
        <f>41.081081081081*1</f>
        <v>41.081081081081003</v>
      </c>
      <c r="AI12">
        <f>1.02463896055436*1</f>
        <v>1.02463896055436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40</v>
      </c>
      <c r="AF13">
        <v>96.324324324324337</v>
      </c>
      <c r="AG13">
        <v>96.324324324324337</v>
      </c>
      <c r="AH13">
        <f>42.8108108108108*1</f>
        <v>42.8108108108108</v>
      </c>
      <c r="AI13">
        <f>1.29247620550822*1</f>
        <v>1.29247620550822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41</v>
      </c>
      <c r="AF14">
        <v>104.1081081081081</v>
      </c>
      <c r="AG14">
        <v>104.1081081081081</v>
      </c>
      <c r="AH14">
        <f>46.2702702702702*1</f>
        <v>46.270270270270203</v>
      </c>
      <c r="AI14">
        <f>1.22805657291135*1</f>
        <v>1.22805657291135</v>
      </c>
      <c r="AJ14">
        <v>1</v>
      </c>
      <c r="AK14">
        <v>0</v>
      </c>
      <c r="AL14">
        <v>0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42</v>
      </c>
      <c r="AF15">
        <v>63.243243243243242</v>
      </c>
      <c r="AG15">
        <v>63.243243243243242</v>
      </c>
      <c r="AH15">
        <f>28.1081081081081*1</f>
        <v>28.108108108108102</v>
      </c>
      <c r="AI15">
        <f>0.468511489296038*1</f>
        <v>0.46851148929603798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50</v>
      </c>
      <c r="AF16">
        <v>153.72972972972971</v>
      </c>
      <c r="AG16">
        <v>153.72972972972971</v>
      </c>
      <c r="AH16">
        <f>68.3243243243243*1</f>
        <v>68.324324324324294</v>
      </c>
      <c r="AI16">
        <f>1.75058927286888*1</f>
        <v>1.7505892728688801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51</v>
      </c>
      <c r="AF17">
        <v>121.6216216216216</v>
      </c>
      <c r="AG17">
        <v>121.6216216216216</v>
      </c>
      <c r="AH17">
        <f>54.054054054054*1</f>
        <v>54.054054054053999</v>
      </c>
      <c r="AI17">
        <f>1.39501417855723*1</f>
        <v>1.3950141785572301</v>
      </c>
      <c r="AJ17">
        <v>1</v>
      </c>
      <c r="AK17">
        <v>0</v>
      </c>
      <c r="AL17">
        <v>0</v>
      </c>
      <c r="AN17" t="s">
        <v>11</v>
      </c>
      <c r="AO17">
        <f>AO2-AO15*38</f>
        <v>1084.9729729729713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56</v>
      </c>
      <c r="AF18">
        <v>80.756756756756758</v>
      </c>
      <c r="AG18">
        <v>80.756756756756758</v>
      </c>
      <c r="AH18">
        <f>35.8918918918918*1</f>
        <v>35.891891891891802</v>
      </c>
      <c r="AI18">
        <f>1.32178392386543*1</f>
        <v>1.3217839238654301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60</v>
      </c>
      <c r="AF19">
        <v>75.891891891891888</v>
      </c>
      <c r="AG19">
        <v>75.891891891891888</v>
      </c>
      <c r="AH19">
        <f>33.7297297297297*1</f>
        <v>33.729729729729698</v>
      </c>
      <c r="AI19">
        <f>0.851316510782534*1</f>
        <v>0.85131651078253401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61</v>
      </c>
      <c r="AF20">
        <v>77.837837837837839</v>
      </c>
      <c r="AG20">
        <v>77.837837837837839</v>
      </c>
      <c r="AH20">
        <f>34.5945945945945*1</f>
        <v>34.594594594594497</v>
      </c>
      <c r="AI20">
        <f>1.12508677287847*1</f>
        <v>1.1250867728784699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</v>
      </c>
      <c r="AE21">
        <v>66</v>
      </c>
      <c r="AF21">
        <v>163.45945945945951</v>
      </c>
      <c r="AG21">
        <v>163.45945945945951</v>
      </c>
      <c r="AH21">
        <f>72.6486486486486*1</f>
        <v>72.648648648648603</v>
      </c>
      <c r="AI21">
        <f>2.09178216570709*1</f>
        <v>2.0917821657070901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15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118</v>
      </c>
      <c r="AF22">
        <v>92.432432432432435</v>
      </c>
      <c r="AG22">
        <v>92.432432432432435</v>
      </c>
      <c r="AH22">
        <f>41.081081081081*1</f>
        <v>41.081081081081003</v>
      </c>
      <c r="AI22">
        <f>1.06931173677606*1</f>
        <v>1.0693117367760601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120</v>
      </c>
      <c r="AF23">
        <v>101.18918918918919</v>
      </c>
      <c r="AG23">
        <v>101.18918918918919</v>
      </c>
      <c r="AH23">
        <f>44.9729729729729*1</f>
        <v>44.972972972972897</v>
      </c>
      <c r="AI23">
        <f>1.12386262681242*1</f>
        <v>1.1238626268124201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</v>
      </c>
      <c r="AE24">
        <v>128</v>
      </c>
      <c r="AF24">
        <v>158.59459459459461</v>
      </c>
      <c r="AG24">
        <v>158.59459459459461</v>
      </c>
      <c r="AH24">
        <f>70.4864864864864*1</f>
        <v>70.486486486486399</v>
      </c>
      <c r="AI24">
        <f>2.12613086282849*1</f>
        <v>2.1261308628284898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x14ac:dyDescent="0.2">
      <c r="A25" t="s">
        <v>93</v>
      </c>
      <c r="B25" t="s">
        <v>94</v>
      </c>
      <c r="C25" t="s">
        <v>94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7.2</v>
      </c>
      <c r="AE25">
        <v>129</v>
      </c>
      <c r="AF25">
        <v>168.32432432432429</v>
      </c>
      <c r="AG25">
        <v>168.32432432432429</v>
      </c>
      <c r="AH25">
        <f>74.8108108108108*1</f>
        <v>74.810810810810807</v>
      </c>
      <c r="AI25">
        <f>2.4429188107034*1</f>
        <v>2.4429188107034001</v>
      </c>
      <c r="AJ25">
        <v>1</v>
      </c>
      <c r="AK25">
        <v>1</v>
      </c>
      <c r="AL25">
        <v>1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5.5</v>
      </c>
      <c r="AE26">
        <v>130</v>
      </c>
      <c r="AF26">
        <v>112.8648648648649</v>
      </c>
      <c r="AG26">
        <v>112.8648648648649</v>
      </c>
      <c r="AH26">
        <f>50.1621621621621*1</f>
        <v>50.162162162162097</v>
      </c>
      <c r="AI26">
        <f>1.57895127168101*1</f>
        <v>1.5789512716810099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1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131</v>
      </c>
      <c r="AF27">
        <v>74.918918918918919</v>
      </c>
      <c r="AG27">
        <v>74.918918918918919</v>
      </c>
      <c r="AH27">
        <f>33.2972972972973*1</f>
        <v>33.297297297297298</v>
      </c>
      <c r="AI27">
        <f>0.839570958213718*1</f>
        <v>0.83957095821371797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132</v>
      </c>
      <c r="AF28">
        <v>66.162162162162161</v>
      </c>
      <c r="AG28">
        <v>66.162162162162161</v>
      </c>
      <c r="AH28">
        <f>29.4054054054054*1</f>
        <v>29.4054054054054</v>
      </c>
      <c r="AI28">
        <f>0.728415968872191*1</f>
        <v>0.72841596887219096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133</v>
      </c>
      <c r="AF29">
        <v>90.486486486486484</v>
      </c>
      <c r="AG29">
        <v>90.486486486486484</v>
      </c>
      <c r="AH29">
        <f>40.2162162162162*1</f>
        <v>40.216216216216203</v>
      </c>
      <c r="AI29">
        <f>0.983849338305613*1</f>
        <v>0.98384933830561305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134</v>
      </c>
      <c r="AF30">
        <v>81.729729729729726</v>
      </c>
      <c r="AG30">
        <v>81.729729729729726</v>
      </c>
      <c r="AH30">
        <f>36.3243243243243*1</f>
        <v>36.324324324324301</v>
      </c>
      <c r="AI30">
        <f>0.906684193955208*1</f>
        <v>0.90668419395520805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107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</v>
      </c>
      <c r="AE31">
        <v>151</v>
      </c>
      <c r="AF31">
        <v>131.35135135135141</v>
      </c>
      <c r="AG31">
        <v>131.35135135135141</v>
      </c>
      <c r="AH31">
        <f>58.3783783783783*1</f>
        <v>58.378378378378301</v>
      </c>
      <c r="AI31">
        <f>1.52999748512993*1</f>
        <v>1.5299974851299301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157</v>
      </c>
      <c r="AF32">
        <v>120.6486486486486</v>
      </c>
      <c r="AG32">
        <v>120.6486486486486</v>
      </c>
      <c r="AH32">
        <f>53.6216216216216*1</f>
        <v>53.6216216216216</v>
      </c>
      <c r="AI32">
        <f>1.19934553783508*1</f>
        <v>1.1993455378350799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2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158</v>
      </c>
      <c r="AF33">
        <v>94.378378378378372</v>
      </c>
      <c r="AG33">
        <v>94.378378378378372</v>
      </c>
      <c r="AH33">
        <f>41.9459459459459*1</f>
        <v>41.945945945945901</v>
      </c>
      <c r="AI33">
        <f>0.990432937297435*1</f>
        <v>0.99043293729743498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</v>
      </c>
      <c r="AE34">
        <v>170</v>
      </c>
      <c r="AF34">
        <v>140.1081081081081</v>
      </c>
      <c r="AG34">
        <v>140.1081081081081</v>
      </c>
      <c r="AH34">
        <f>62.2702702702702*1</f>
        <v>62.270270270270203</v>
      </c>
      <c r="AI34">
        <f>1.37336445012545*1</f>
        <v>1.3733644501254501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5.9</v>
      </c>
      <c r="AE35">
        <v>171</v>
      </c>
      <c r="AF35">
        <v>130.37837837837839</v>
      </c>
      <c r="AG35">
        <v>130.37837837837839</v>
      </c>
      <c r="AH35">
        <f>57.9459459459459*1</f>
        <v>57.945945945945901</v>
      </c>
      <c r="AI35">
        <f>1.30566658079239*1</f>
        <v>1.30566658079239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4.9000000000000004</v>
      </c>
      <c r="AE36">
        <v>175</v>
      </c>
      <c r="AF36">
        <v>90.486486486486484</v>
      </c>
      <c r="AG36">
        <v>90.486486486486484</v>
      </c>
      <c r="AH36">
        <f>40.2162162162162*1</f>
        <v>40.216216216216203</v>
      </c>
      <c r="AI36">
        <f>1.04755674714524*1</f>
        <v>1.0475567471452401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176</v>
      </c>
      <c r="AF37">
        <v>61.297297297297291</v>
      </c>
      <c r="AG37">
        <v>61.297297297297291</v>
      </c>
      <c r="AH37">
        <f>27.2432432432432*1</f>
        <v>27.243243243243199</v>
      </c>
      <c r="AI37">
        <f>0.992865332757979*1</f>
        <v>0.99286533275797895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2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7.5</v>
      </c>
      <c r="AE38">
        <v>185</v>
      </c>
      <c r="AF38">
        <v>199.45945945945951</v>
      </c>
      <c r="AG38">
        <v>199.45945945945951</v>
      </c>
      <c r="AH38">
        <f>88.6486486486486*0</f>
        <v>0</v>
      </c>
      <c r="AI38">
        <f>2.01424768331907*0</f>
        <v>0</v>
      </c>
      <c r="AJ38">
        <v>0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3</v>
      </c>
      <c r="E39">
        <v>1</v>
      </c>
      <c r="F39">
        <v>0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189</v>
      </c>
      <c r="AF39">
        <v>99.243243243243242</v>
      </c>
      <c r="AG39">
        <v>99.243243243243242</v>
      </c>
      <c r="AH39">
        <f>44.1081081081081*1</f>
        <v>44.108108108108098</v>
      </c>
      <c r="AI39">
        <f>1.33736937199501*1</f>
        <v>1.3373693719950099</v>
      </c>
      <c r="AJ39">
        <v>1</v>
      </c>
      <c r="AK39">
        <v>0</v>
      </c>
      <c r="AL39">
        <v>0</v>
      </c>
    </row>
    <row r="40" spans="1:42" hidden="1" x14ac:dyDescent="0.2">
      <c r="A40" t="s">
        <v>103</v>
      </c>
      <c r="B40" t="s">
        <v>124</v>
      </c>
      <c r="C40" t="s">
        <v>124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196</v>
      </c>
      <c r="AF40">
        <v>72</v>
      </c>
      <c r="AG40">
        <v>72</v>
      </c>
      <c r="AH40">
        <f>32*1</f>
        <v>32</v>
      </c>
      <c r="AI40">
        <f>1.3395255090844*1</f>
        <v>1.3395255090844</v>
      </c>
      <c r="AJ40">
        <v>1</v>
      </c>
      <c r="AK40">
        <v>0</v>
      </c>
      <c r="AL40">
        <v>0</v>
      </c>
    </row>
    <row r="41" spans="1:42" hidden="1" x14ac:dyDescent="0.2">
      <c r="A41" t="s">
        <v>125</v>
      </c>
      <c r="B41" t="s">
        <v>126</v>
      </c>
      <c r="C41" t="s">
        <v>127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201</v>
      </c>
      <c r="AF41">
        <v>87.567567567567565</v>
      </c>
      <c r="AG41">
        <v>87.567567567567565</v>
      </c>
      <c r="AH41">
        <f>38.9189189189189*1</f>
        <v>38.918918918918898</v>
      </c>
      <c r="AI41">
        <f>0.962925211811711*1</f>
        <v>0.96292521181171098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217</v>
      </c>
      <c r="AF42">
        <v>90.486486486486484</v>
      </c>
      <c r="AG42">
        <v>90.486486486486484</v>
      </c>
      <c r="AH42">
        <f>40.2162162162162*1</f>
        <v>40.216216216216203</v>
      </c>
      <c r="AI42">
        <f>0.871643832827899*1</f>
        <v>0.87164383282789903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218</v>
      </c>
      <c r="AF43">
        <v>83.675675675675663</v>
      </c>
      <c r="AG43">
        <v>83.675675675675663</v>
      </c>
      <c r="AH43">
        <f>37.1891891891891*1</f>
        <v>37.189189189189101</v>
      </c>
      <c r="AI43">
        <f>1.11406836778125*1</f>
        <v>1.11406836778125</v>
      </c>
      <c r="AJ43">
        <v>1</v>
      </c>
      <c r="AK43">
        <v>0</v>
      </c>
      <c r="AL43">
        <v>0</v>
      </c>
    </row>
    <row r="44" spans="1:42" x14ac:dyDescent="0.2">
      <c r="A44" t="s">
        <v>254</v>
      </c>
      <c r="B44" t="s">
        <v>255</v>
      </c>
      <c r="C44" t="s">
        <v>255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8</v>
      </c>
      <c r="AE44">
        <v>457</v>
      </c>
      <c r="AF44">
        <v>210.16216216216219</v>
      </c>
      <c r="AG44">
        <v>210.16216216216219</v>
      </c>
      <c r="AH44">
        <f>93.4054054054054*1</f>
        <v>93.405405405405403</v>
      </c>
      <c r="AI44">
        <f>2.27211335367721*1</f>
        <v>2.2721133536772098</v>
      </c>
      <c r="AJ44">
        <v>1</v>
      </c>
      <c r="AK44">
        <v>1</v>
      </c>
      <c r="AL44">
        <v>1</v>
      </c>
    </row>
    <row r="45" spans="1:42" hidden="1" x14ac:dyDescent="0.2">
      <c r="A45" t="s">
        <v>134</v>
      </c>
      <c r="B45" t="s">
        <v>135</v>
      </c>
      <c r="C45" t="s">
        <v>136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6.1</v>
      </c>
      <c r="AE45">
        <v>236</v>
      </c>
      <c r="AF45">
        <v>140.1081081081081</v>
      </c>
      <c r="AG45">
        <v>140.1081081081081</v>
      </c>
      <c r="AH45">
        <f>62.2702702702702*1</f>
        <v>62.270270270270203</v>
      </c>
      <c r="AI45">
        <f>1.3365575475013*1</f>
        <v>1.3365575475013001</v>
      </c>
      <c r="AJ45">
        <v>1</v>
      </c>
      <c r="AK45">
        <v>0</v>
      </c>
      <c r="AL45">
        <v>0</v>
      </c>
    </row>
    <row r="46" spans="1:42" x14ac:dyDescent="0.2">
      <c r="A46" t="s">
        <v>137</v>
      </c>
      <c r="B46" t="s">
        <v>138</v>
      </c>
      <c r="C46" t="s">
        <v>138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238</v>
      </c>
      <c r="AF46">
        <v>138.16216216216219</v>
      </c>
      <c r="AG46">
        <v>138.16216216216219</v>
      </c>
      <c r="AH46">
        <f>61.4054054054053*1</f>
        <v>61.405405405405297</v>
      </c>
      <c r="AI46">
        <f>2.19915516727012*1</f>
        <v>2.1991551672701202</v>
      </c>
      <c r="AJ46">
        <v>1</v>
      </c>
      <c r="AK46">
        <v>1</v>
      </c>
      <c r="AL46">
        <v>1</v>
      </c>
    </row>
    <row r="47" spans="1:42" hidden="1" x14ac:dyDescent="0.2">
      <c r="A47" t="s">
        <v>139</v>
      </c>
      <c r="B47" t="s">
        <v>140</v>
      </c>
      <c r="C47" t="s">
        <v>140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</v>
      </c>
      <c r="AE47">
        <v>240</v>
      </c>
      <c r="AF47">
        <v>73.945945945945937</v>
      </c>
      <c r="AG47">
        <v>73.945945945945937</v>
      </c>
      <c r="AH47">
        <f>32.8648648648648*1</f>
        <v>32.864864864864799</v>
      </c>
      <c r="AI47">
        <f>0.992264817434723*1</f>
        <v>0.99226481743472295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10.5</v>
      </c>
      <c r="AE48">
        <v>247</v>
      </c>
      <c r="AF48">
        <v>209.18918918918919</v>
      </c>
      <c r="AG48">
        <v>209.18918918918919</v>
      </c>
      <c r="AH48">
        <f>92.9729729729729*1</f>
        <v>92.972972972972897</v>
      </c>
      <c r="AI48">
        <f>1.73818003307836*1</f>
        <v>1.7381800330783601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145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</v>
      </c>
      <c r="AE49">
        <v>248</v>
      </c>
      <c r="AF49">
        <v>110.91891891891891</v>
      </c>
      <c r="AG49">
        <v>110.91891891891891</v>
      </c>
      <c r="AH49">
        <f>49.2972972972972*1</f>
        <v>49.297297297297199</v>
      </c>
      <c r="AI49">
        <f>1.4843263185985*1</f>
        <v>1.4843263185985001</v>
      </c>
      <c r="AJ49">
        <v>1</v>
      </c>
      <c r="AK49">
        <v>0</v>
      </c>
      <c r="AL49">
        <v>0</v>
      </c>
    </row>
    <row r="50" spans="1:38" hidden="1" x14ac:dyDescent="0.2">
      <c r="A50" t="s">
        <v>146</v>
      </c>
      <c r="B50" t="s">
        <v>147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6.5</v>
      </c>
      <c r="AE50">
        <v>249</v>
      </c>
      <c r="AF50">
        <v>142.05405405405409</v>
      </c>
      <c r="AG50">
        <v>142.05405405405409</v>
      </c>
      <c r="AH50">
        <f>63.1351351351351*1</f>
        <v>63.135135135135101</v>
      </c>
      <c r="AI50">
        <f>1.70229528982501*1</f>
        <v>1.7022952898250101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150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5.5</v>
      </c>
      <c r="AE51">
        <v>253</v>
      </c>
      <c r="AF51">
        <v>103.1351351351351</v>
      </c>
      <c r="AG51">
        <v>103.1351351351351</v>
      </c>
      <c r="AH51">
        <f>45.8378378378378*1</f>
        <v>45.837837837837803</v>
      </c>
      <c r="AI51">
        <f>1.06212979809601*1</f>
        <v>1.06212979809601</v>
      </c>
      <c r="AJ51">
        <v>1</v>
      </c>
      <c r="AK51">
        <v>0</v>
      </c>
      <c r="AL51">
        <v>0</v>
      </c>
    </row>
    <row r="52" spans="1:38" hidden="1" x14ac:dyDescent="0.2">
      <c r="A52" t="s">
        <v>151</v>
      </c>
      <c r="B52" t="s">
        <v>152</v>
      </c>
      <c r="C52" t="s">
        <v>151</v>
      </c>
      <c r="D52" t="s">
        <v>6</v>
      </c>
      <c r="E52">
        <v>0</v>
      </c>
      <c r="F52">
        <v>0</v>
      </c>
      <c r="G52">
        <v>0</v>
      </c>
      <c r="H52">
        <v>1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7.6</v>
      </c>
      <c r="AE52">
        <v>260</v>
      </c>
      <c r="AF52">
        <v>159.56756756756761</v>
      </c>
      <c r="AG52">
        <v>159.56756756756761</v>
      </c>
      <c r="AH52">
        <f>70.9189189189189*1</f>
        <v>70.918918918918905</v>
      </c>
      <c r="AI52">
        <f>1.93114978787858*1</f>
        <v>1.9311497878785799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6.4</v>
      </c>
      <c r="AE53">
        <v>261</v>
      </c>
      <c r="AF53">
        <v>127.4594594594595</v>
      </c>
      <c r="AG53">
        <v>127.4594594594595</v>
      </c>
      <c r="AH53">
        <f>56.6486486486486*1</f>
        <v>56.648648648648603</v>
      </c>
      <c r="AI53">
        <f>1.56655994385649*1</f>
        <v>1.5665599438564899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157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6.5</v>
      </c>
      <c r="AE54">
        <v>262</v>
      </c>
      <c r="AF54">
        <v>160.54054054054049</v>
      </c>
      <c r="AG54">
        <v>160.54054054054049</v>
      </c>
      <c r="AH54">
        <f>71.3513513513513*0</f>
        <v>0</v>
      </c>
      <c r="AI54">
        <f>1.79775022229679*0</f>
        <v>0</v>
      </c>
      <c r="AJ54">
        <v>0</v>
      </c>
      <c r="AK54">
        <v>1</v>
      </c>
      <c r="AL54">
        <v>0</v>
      </c>
    </row>
    <row r="55" spans="1:38" hidden="1" x14ac:dyDescent="0.2">
      <c r="A55" t="s">
        <v>158</v>
      </c>
      <c r="B55" t="s">
        <v>159</v>
      </c>
      <c r="C55" t="s">
        <v>159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264</v>
      </c>
      <c r="AF55">
        <v>127.4594594594595</v>
      </c>
      <c r="AG55">
        <v>127.4594594594595</v>
      </c>
      <c r="AH55">
        <f>56.6486486486486*1</f>
        <v>56.648648648648603</v>
      </c>
      <c r="AI55">
        <f>1.81068263510115*1</f>
        <v>1.81068263510115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269</v>
      </c>
      <c r="AF56">
        <v>123.56756756756759</v>
      </c>
      <c r="AG56">
        <v>123.56756756756759</v>
      </c>
      <c r="AH56">
        <f>54.9189189189189*1</f>
        <v>54.918918918918898</v>
      </c>
      <c r="AI56">
        <f>1.35129077704138*1</f>
        <v>1.35129077704138</v>
      </c>
      <c r="AJ56">
        <v>1</v>
      </c>
      <c r="AK56">
        <v>0</v>
      </c>
      <c r="AL56">
        <v>0</v>
      </c>
    </row>
    <row r="57" spans="1:38" x14ac:dyDescent="0.2">
      <c r="A57" t="s">
        <v>321</v>
      </c>
      <c r="B57" t="s">
        <v>322</v>
      </c>
      <c r="C57" t="s">
        <v>322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27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7.7</v>
      </c>
      <c r="AE57">
        <v>556</v>
      </c>
      <c r="AF57">
        <v>200.43243243243239</v>
      </c>
      <c r="AG57">
        <v>200.43243243243239</v>
      </c>
      <c r="AH57">
        <f>89.081081081081*1</f>
        <v>89.081081081080995</v>
      </c>
      <c r="AI57">
        <f>2.02249768977567*1</f>
        <v>2.0224976897756699</v>
      </c>
      <c r="AJ57">
        <v>1</v>
      </c>
      <c r="AK57">
        <v>1</v>
      </c>
      <c r="AL57">
        <v>1</v>
      </c>
    </row>
    <row r="58" spans="1:38" hidden="1" x14ac:dyDescent="0.2">
      <c r="A58" t="s">
        <v>163</v>
      </c>
      <c r="B58" t="s">
        <v>164</v>
      </c>
      <c r="C58" t="s">
        <v>164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6.5</v>
      </c>
      <c r="AE58">
        <v>277</v>
      </c>
      <c r="AF58">
        <v>147.8918918918919</v>
      </c>
      <c r="AG58">
        <v>147.8918918918919</v>
      </c>
      <c r="AH58">
        <f>65.7297297297297*1</f>
        <v>65.729729729729698</v>
      </c>
      <c r="AI58">
        <f>1.68381555608629*1</f>
        <v>1.68381555608629</v>
      </c>
      <c r="AJ58">
        <v>1</v>
      </c>
      <c r="AK58">
        <v>0</v>
      </c>
      <c r="AL58">
        <v>0</v>
      </c>
    </row>
    <row r="59" spans="1:38" hidden="1" x14ac:dyDescent="0.2">
      <c r="A59" t="s">
        <v>165</v>
      </c>
      <c r="B59" t="s">
        <v>166</v>
      </c>
      <c r="C59" t="s">
        <v>166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280</v>
      </c>
      <c r="AF59">
        <v>76.86486486486487</v>
      </c>
      <c r="AG59">
        <v>76.86486486486487</v>
      </c>
      <c r="AH59">
        <f>34.1621621621621*1</f>
        <v>34.162162162162097</v>
      </c>
      <c r="AI59">
        <f>0.975988617227166*1</f>
        <v>0.97598861722716601</v>
      </c>
      <c r="AJ59">
        <v>1</v>
      </c>
      <c r="AK59">
        <v>0</v>
      </c>
      <c r="AL59">
        <v>0</v>
      </c>
    </row>
    <row r="60" spans="1:38" hidden="1" x14ac:dyDescent="0.2">
      <c r="A60" t="s">
        <v>167</v>
      </c>
      <c r="B60" t="s">
        <v>168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282</v>
      </c>
      <c r="AF60">
        <v>64.21621621621621</v>
      </c>
      <c r="AG60">
        <v>64.21621621621621</v>
      </c>
      <c r="AH60">
        <f>28.5405405405405*1</f>
        <v>28.540540540540501</v>
      </c>
      <c r="AI60">
        <f>0.939005276924216*1</f>
        <v>0.93900527692421598</v>
      </c>
      <c r="AJ60">
        <v>1</v>
      </c>
      <c r="AK60">
        <v>0</v>
      </c>
      <c r="AL60">
        <v>0</v>
      </c>
    </row>
    <row r="61" spans="1:38" hidden="1" x14ac:dyDescent="0.2">
      <c r="A61" t="s">
        <v>170</v>
      </c>
      <c r="B61" t="s">
        <v>171</v>
      </c>
      <c r="C61" t="s">
        <v>171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7.5</v>
      </c>
      <c r="AE61">
        <v>293</v>
      </c>
      <c r="AF61">
        <v>145.94594594594599</v>
      </c>
      <c r="AG61">
        <v>145.94594594594599</v>
      </c>
      <c r="AH61">
        <f>64.8648648648648*1</f>
        <v>64.864864864864799</v>
      </c>
      <c r="AI61">
        <f>1.60138255689214*1</f>
        <v>1.60138255689214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173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294</v>
      </c>
      <c r="AF62">
        <v>63.243243243243242</v>
      </c>
      <c r="AG62">
        <v>63.243243243243242</v>
      </c>
      <c r="AH62">
        <f>28.1081081081081*1</f>
        <v>28.108108108108102</v>
      </c>
      <c r="AI62">
        <f>0.966961403284444*1</f>
        <v>0.96696140328444402</v>
      </c>
      <c r="AJ62">
        <v>1</v>
      </c>
      <c r="AK62">
        <v>0</v>
      </c>
      <c r="AL62">
        <v>0</v>
      </c>
    </row>
    <row r="63" spans="1:38" hidden="1" x14ac:dyDescent="0.2">
      <c r="A63" t="s">
        <v>174</v>
      </c>
      <c r="B63" t="s">
        <v>175</v>
      </c>
      <c r="C63" t="s">
        <v>175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5.5</v>
      </c>
      <c r="AE63">
        <v>299</v>
      </c>
      <c r="AF63">
        <v>159.56756756756761</v>
      </c>
      <c r="AG63">
        <v>159.56756756756761</v>
      </c>
      <c r="AH63">
        <f>70.9189189189189*1</f>
        <v>70.918918918918905</v>
      </c>
      <c r="AI63">
        <f>1.62302629939337*1</f>
        <v>1.62302629939337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5.4</v>
      </c>
      <c r="AE64">
        <v>302</v>
      </c>
      <c r="AF64">
        <v>118.70270270270269</v>
      </c>
      <c r="AG64">
        <v>118.70270270270269</v>
      </c>
      <c r="AH64">
        <f>52.7567567567567*1</f>
        <v>52.756756756756701</v>
      </c>
      <c r="AI64">
        <f>1.3268238049192*1</f>
        <v>1.3268238049192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20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5.5</v>
      </c>
      <c r="AE65">
        <v>303</v>
      </c>
      <c r="AF65">
        <v>114.81081081081081</v>
      </c>
      <c r="AG65">
        <v>114.81081081081081</v>
      </c>
      <c r="AH65">
        <f>51.027027027027*1</f>
        <v>51.027027027027003</v>
      </c>
      <c r="AI65">
        <f>1.39491455597414*1</f>
        <v>1.39491455597414</v>
      </c>
      <c r="AJ65">
        <v>1</v>
      </c>
      <c r="AK65">
        <v>0</v>
      </c>
      <c r="AL65">
        <v>0</v>
      </c>
    </row>
    <row r="66" spans="1:38" hidden="1" x14ac:dyDescent="0.2">
      <c r="A66" t="s">
        <v>180</v>
      </c>
      <c r="B66" t="s">
        <v>181</v>
      </c>
      <c r="C66" t="s">
        <v>181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304</v>
      </c>
      <c r="AF66">
        <v>119.67567567567571</v>
      </c>
      <c r="AG66">
        <v>119.67567567567571</v>
      </c>
      <c r="AH66">
        <f>53.1891891891891*1</f>
        <v>53.189189189189101</v>
      </c>
      <c r="AI66">
        <f>1.87670866081435*1</f>
        <v>1.8767086608143499</v>
      </c>
      <c r="AJ66">
        <v>1</v>
      </c>
      <c r="AK66">
        <v>0</v>
      </c>
      <c r="AL66">
        <v>0</v>
      </c>
    </row>
    <row r="67" spans="1:38" hidden="1" x14ac:dyDescent="0.2">
      <c r="A67" t="s">
        <v>182</v>
      </c>
      <c r="B67" t="s">
        <v>183</v>
      </c>
      <c r="C67" t="s">
        <v>184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323</v>
      </c>
      <c r="AF67">
        <v>81.729729729729726</v>
      </c>
      <c r="AG67">
        <v>81.729729729729726</v>
      </c>
      <c r="AH67">
        <f>36.3243243243243*1</f>
        <v>36.324324324324301</v>
      </c>
      <c r="AI67">
        <f>0.639956408356722*1</f>
        <v>0.63995640835672196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186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332</v>
      </c>
      <c r="AF68">
        <v>108.972972972973</v>
      </c>
      <c r="AG68">
        <v>108.972972972973</v>
      </c>
      <c r="AH68">
        <f>48.4324324324324*1</f>
        <v>48.4324324324324</v>
      </c>
      <c r="AI68">
        <f>1.61505238894247*1</f>
        <v>1.6150523889424699</v>
      </c>
      <c r="AJ68">
        <v>1</v>
      </c>
      <c r="AK68">
        <v>0</v>
      </c>
      <c r="AL68">
        <v>0</v>
      </c>
    </row>
    <row r="69" spans="1:38" hidden="1" x14ac:dyDescent="0.2">
      <c r="A69" t="s">
        <v>187</v>
      </c>
      <c r="B69" t="s">
        <v>188</v>
      </c>
      <c r="C69" t="s">
        <v>188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334</v>
      </c>
      <c r="AF69">
        <v>104.1081081081081</v>
      </c>
      <c r="AG69">
        <v>104.1081081081081</v>
      </c>
      <c r="AH69">
        <f>46.2702702702702*1</f>
        <v>46.270270270270203</v>
      </c>
      <c r="AI69">
        <f>1.16144880484925*1</f>
        <v>1.1614488048492499</v>
      </c>
      <c r="AJ69">
        <v>1</v>
      </c>
      <c r="AK69">
        <v>0</v>
      </c>
      <c r="AL69">
        <v>0</v>
      </c>
    </row>
    <row r="70" spans="1:38" hidden="1" x14ac:dyDescent="0.2">
      <c r="A70" t="s">
        <v>189</v>
      </c>
      <c r="B70" t="s">
        <v>190</v>
      </c>
      <c r="C70" t="s">
        <v>190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335</v>
      </c>
      <c r="AF70">
        <v>75.891891891891888</v>
      </c>
      <c r="AG70">
        <v>75.891891891891888</v>
      </c>
      <c r="AH70">
        <f>33.7297297297297*1</f>
        <v>33.729729729729698</v>
      </c>
      <c r="AI70">
        <f>1.13278756485788*1</f>
        <v>1.13278756485788</v>
      </c>
      <c r="AJ70">
        <v>1</v>
      </c>
      <c r="AK70">
        <v>0</v>
      </c>
      <c r="AL70">
        <v>0</v>
      </c>
    </row>
    <row r="71" spans="1:38" hidden="1" x14ac:dyDescent="0.2">
      <c r="A71" t="s">
        <v>191</v>
      </c>
      <c r="B71" t="s">
        <v>192</v>
      </c>
      <c r="C71" t="s">
        <v>192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336</v>
      </c>
      <c r="AF71">
        <v>75.891891891891888</v>
      </c>
      <c r="AG71">
        <v>75.891891891891888</v>
      </c>
      <c r="AH71">
        <f>33.7297297297297*1</f>
        <v>33.729729729729698</v>
      </c>
      <c r="AI71">
        <f>1.01823480191162*1</f>
        <v>1.0182348019116201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337</v>
      </c>
      <c r="AF72">
        <v>91.459459459459453</v>
      </c>
      <c r="AG72">
        <v>91.459459459459453</v>
      </c>
      <c r="AH72">
        <f>40.6486486486486*1</f>
        <v>40.648648648648603</v>
      </c>
      <c r="AI72">
        <f>1.53830973833373*1</f>
        <v>1.5383097383337301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6.5</v>
      </c>
      <c r="AE73">
        <v>342</v>
      </c>
      <c r="AF73">
        <v>148.8648648648649</v>
      </c>
      <c r="AG73">
        <v>148.8648648648649</v>
      </c>
      <c r="AH73">
        <f>66.1621621621621*1</f>
        <v>66.162162162162105</v>
      </c>
      <c r="AI73">
        <f>1.22227503232225*1</f>
        <v>1.22227503232225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5.9</v>
      </c>
      <c r="AE74">
        <v>343</v>
      </c>
      <c r="AF74">
        <v>118.70270270270269</v>
      </c>
      <c r="AG74">
        <v>118.70270270270269</v>
      </c>
      <c r="AH74">
        <f>52.7567567567567*1</f>
        <v>52.756756756756701</v>
      </c>
      <c r="AI74">
        <f>1.42886898248897*1</f>
        <v>1.42886898248897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199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345</v>
      </c>
      <c r="AF75">
        <v>88.540540540540547</v>
      </c>
      <c r="AG75">
        <v>88.540540540540547</v>
      </c>
      <c r="AH75">
        <f>39.3513513513513*1</f>
        <v>39.351351351351298</v>
      </c>
      <c r="AI75">
        <f>1.51442186008922*1</f>
        <v>1.5144218600892201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347</v>
      </c>
      <c r="AF76">
        <v>106.05405405405411</v>
      </c>
      <c r="AG76">
        <v>106.05405405405411</v>
      </c>
      <c r="AH76">
        <f>47.1351351351351*1</f>
        <v>47.135135135135101</v>
      </c>
      <c r="AI76">
        <f>1.12226724252837*1</f>
        <v>1.12226724252837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348</v>
      </c>
      <c r="AF77">
        <v>65.189189189189193</v>
      </c>
      <c r="AG77">
        <v>65.189189189189193</v>
      </c>
      <c r="AH77">
        <f>28.9729729729729*1</f>
        <v>28.972972972972901</v>
      </c>
      <c r="AI77">
        <f>0.955476536806153*1</f>
        <v>0.95547653680615297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206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4.9000000000000004</v>
      </c>
      <c r="AE78">
        <v>349</v>
      </c>
      <c r="AF78">
        <v>43.783783783783782</v>
      </c>
      <c r="AG78">
        <v>43.783783783783782</v>
      </c>
      <c r="AH78">
        <f>19.4594594594594*1</f>
        <v>19.459459459459399</v>
      </c>
      <c r="AI78">
        <f>0.718724595672769*1</f>
        <v>0.71872459567276903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208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350</v>
      </c>
      <c r="AF79">
        <v>68.108108108108112</v>
      </c>
      <c r="AG79">
        <v>68.108108108108112</v>
      </c>
      <c r="AH79">
        <f>30.2702702702702*1</f>
        <v>30.270270270270199</v>
      </c>
      <c r="AI79">
        <f>0.856147097038314*1</f>
        <v>0.85614709703831404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211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356</v>
      </c>
      <c r="AF80">
        <v>101.18918918918919</v>
      </c>
      <c r="AG80">
        <v>101.18918918918919</v>
      </c>
      <c r="AH80">
        <f>44.9729729729729*1</f>
        <v>44.972972972972897</v>
      </c>
      <c r="AI80">
        <f>1.74845038272804*1</f>
        <v>1.74845038272804</v>
      </c>
      <c r="AJ80">
        <v>1</v>
      </c>
      <c r="AK80">
        <v>0</v>
      </c>
      <c r="AL80">
        <v>0</v>
      </c>
    </row>
    <row r="81" spans="1:38" hidden="1" x14ac:dyDescent="0.2">
      <c r="A81" t="s">
        <v>212</v>
      </c>
      <c r="B81" t="s">
        <v>213</v>
      </c>
      <c r="C81" t="s">
        <v>213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5.4</v>
      </c>
      <c r="AE81">
        <v>371</v>
      </c>
      <c r="AF81">
        <v>86.594594594594582</v>
      </c>
      <c r="AG81">
        <v>86.594594594594582</v>
      </c>
      <c r="AH81">
        <f>38.4864864864864*1</f>
        <v>38.486486486486399</v>
      </c>
      <c r="AI81">
        <f>1.28287300131258*1</f>
        <v>1.28287300131258</v>
      </c>
      <c r="AJ81">
        <v>1</v>
      </c>
      <c r="AK81">
        <v>0</v>
      </c>
      <c r="AL81">
        <v>0</v>
      </c>
    </row>
    <row r="82" spans="1:38" hidden="1" x14ac:dyDescent="0.2">
      <c r="A82" t="s">
        <v>214</v>
      </c>
      <c r="B82" t="s">
        <v>215</v>
      </c>
      <c r="C82" t="s">
        <v>215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385</v>
      </c>
      <c r="AF82">
        <v>62.270270270270267</v>
      </c>
      <c r="AG82">
        <v>62.270270270270267</v>
      </c>
      <c r="AH82">
        <f>27.6756756756756*1</f>
        <v>27.675675675675599</v>
      </c>
      <c r="AI82">
        <f>1.00431274557448*1</f>
        <v>1.00431274557448</v>
      </c>
      <c r="AJ82">
        <v>1</v>
      </c>
      <c r="AK82">
        <v>0</v>
      </c>
      <c r="AL82">
        <v>0</v>
      </c>
    </row>
    <row r="83" spans="1:38" hidden="1" x14ac:dyDescent="0.2">
      <c r="A83" t="s">
        <v>216</v>
      </c>
      <c r="B83" t="s">
        <v>217</v>
      </c>
      <c r="C83" t="s">
        <v>217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388</v>
      </c>
      <c r="AF83">
        <v>103.1351351351351</v>
      </c>
      <c r="AG83">
        <v>103.1351351351351</v>
      </c>
      <c r="AH83">
        <f>45.8378378378378*1</f>
        <v>45.837837837837803</v>
      </c>
      <c r="AI83">
        <f>1.24013521801265*1</f>
        <v>1.2401352180126499</v>
      </c>
      <c r="AJ83">
        <v>1</v>
      </c>
      <c r="AK83">
        <v>0</v>
      </c>
      <c r="AL83">
        <v>0</v>
      </c>
    </row>
    <row r="84" spans="1:38" hidden="1" x14ac:dyDescent="0.2">
      <c r="A84" t="s">
        <v>178</v>
      </c>
      <c r="B84" t="s">
        <v>91</v>
      </c>
      <c r="C84" t="s">
        <v>91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</v>
      </c>
      <c r="AE84">
        <v>390</v>
      </c>
      <c r="AF84">
        <v>74.918918918918919</v>
      </c>
      <c r="AG84">
        <v>74.918918918918919</v>
      </c>
      <c r="AH84">
        <f>33.2972972972973*1</f>
        <v>33.297297297297298</v>
      </c>
      <c r="AI84">
        <f>1.14695877184179*1</f>
        <v>1.14695877184179</v>
      </c>
      <c r="AJ84">
        <v>1</v>
      </c>
      <c r="AK84">
        <v>0</v>
      </c>
      <c r="AL84">
        <v>0</v>
      </c>
    </row>
    <row r="85" spans="1:38" hidden="1" x14ac:dyDescent="0.2">
      <c r="A85" t="s">
        <v>218</v>
      </c>
      <c r="B85" t="s">
        <v>219</v>
      </c>
      <c r="C85" t="s">
        <v>219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396</v>
      </c>
      <c r="AF85">
        <v>127.4594594594595</v>
      </c>
      <c r="AG85">
        <v>127.4594594594595</v>
      </c>
      <c r="AH85">
        <f>56.6486486486486*1</f>
        <v>56.648648648648603</v>
      </c>
      <c r="AI85">
        <f>1.27807145962775*1</f>
        <v>1.27807145962775</v>
      </c>
      <c r="AJ85">
        <v>1</v>
      </c>
      <c r="AK85">
        <v>0</v>
      </c>
      <c r="AL85">
        <v>0</v>
      </c>
    </row>
    <row r="86" spans="1:38" hidden="1" x14ac:dyDescent="0.2">
      <c r="A86" t="s">
        <v>220</v>
      </c>
      <c r="B86" t="s">
        <v>221</v>
      </c>
      <c r="C86" t="s">
        <v>221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5.9</v>
      </c>
      <c r="AE86">
        <v>397</v>
      </c>
      <c r="AF86">
        <v>111.8918918918919</v>
      </c>
      <c r="AG86">
        <v>111.8918918918919</v>
      </c>
      <c r="AH86">
        <f>49.7297297297297*1</f>
        <v>49.729729729729698</v>
      </c>
      <c r="AI86">
        <f>1.16404730910448*1</f>
        <v>1.1640473091044801</v>
      </c>
      <c r="AJ86">
        <v>1</v>
      </c>
      <c r="AK86">
        <v>0</v>
      </c>
      <c r="AL86">
        <v>0</v>
      </c>
    </row>
    <row r="87" spans="1:38" hidden="1" x14ac:dyDescent="0.2">
      <c r="A87" t="s">
        <v>222</v>
      </c>
      <c r="B87" t="s">
        <v>223</v>
      </c>
      <c r="C87" t="s">
        <v>222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</v>
      </c>
      <c r="AE87">
        <v>398</v>
      </c>
      <c r="AF87">
        <v>139.1351351351351</v>
      </c>
      <c r="AG87">
        <v>139.1351351351351</v>
      </c>
      <c r="AH87">
        <f>61.8378378378378*1</f>
        <v>61.837837837837803</v>
      </c>
      <c r="AI87">
        <f>1.79097121595855*1</f>
        <v>1.79097121595855</v>
      </c>
      <c r="AJ87">
        <v>1</v>
      </c>
      <c r="AK87">
        <v>0</v>
      </c>
      <c r="AL87">
        <v>0</v>
      </c>
    </row>
    <row r="88" spans="1:38" hidden="1" x14ac:dyDescent="0.2">
      <c r="A88" t="s">
        <v>224</v>
      </c>
      <c r="B88" t="s">
        <v>225</v>
      </c>
      <c r="C88" t="s">
        <v>225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399</v>
      </c>
      <c r="AF88">
        <v>110.91891891891891</v>
      </c>
      <c r="AG88">
        <v>110.91891891891891</v>
      </c>
      <c r="AH88">
        <f>49.2972972972972*1</f>
        <v>49.297297297297199</v>
      </c>
      <c r="AI88">
        <f>1.40933517391541*1</f>
        <v>1.4093351739154101</v>
      </c>
      <c r="AJ88">
        <v>1</v>
      </c>
      <c r="AK88">
        <v>0</v>
      </c>
      <c r="AL88">
        <v>0</v>
      </c>
    </row>
    <row r="89" spans="1:38" x14ac:dyDescent="0.2">
      <c r="A89" t="s">
        <v>61</v>
      </c>
      <c r="B89" t="s">
        <v>62</v>
      </c>
      <c r="C89" t="s">
        <v>62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7.5</v>
      </c>
      <c r="AE89">
        <v>31</v>
      </c>
      <c r="AF89">
        <v>170.27027027027029</v>
      </c>
      <c r="AG89">
        <v>170.27027027027029</v>
      </c>
      <c r="AH89">
        <f>75.6756756756756*1</f>
        <v>75.675675675675606</v>
      </c>
      <c r="AI89">
        <f>1.78128743115781*1</f>
        <v>1.78128743115781</v>
      </c>
      <c r="AJ89">
        <v>1</v>
      </c>
      <c r="AK89">
        <v>1</v>
      </c>
      <c r="AL89">
        <v>1</v>
      </c>
    </row>
    <row r="90" spans="1:38" hidden="1" x14ac:dyDescent="0.2">
      <c r="A90" t="s">
        <v>229</v>
      </c>
      <c r="B90" t="s">
        <v>230</v>
      </c>
      <c r="C90" t="s">
        <v>230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7.6</v>
      </c>
      <c r="AE90">
        <v>409</v>
      </c>
      <c r="AF90">
        <v>137.18918918918919</v>
      </c>
      <c r="AG90">
        <v>137.18918918918919</v>
      </c>
      <c r="AH90">
        <f>60.9729729729729*1</f>
        <v>60.972972972972897</v>
      </c>
      <c r="AI90">
        <f>1.56801433587192*1</f>
        <v>1.5680143358719201</v>
      </c>
      <c r="AJ90">
        <v>1</v>
      </c>
      <c r="AK90">
        <v>0</v>
      </c>
      <c r="AL90">
        <v>0</v>
      </c>
    </row>
    <row r="91" spans="1:38" hidden="1" x14ac:dyDescent="0.2">
      <c r="A91" t="s">
        <v>231</v>
      </c>
      <c r="B91" t="s">
        <v>232</v>
      </c>
      <c r="C91" t="s">
        <v>232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411</v>
      </c>
      <c r="AF91">
        <v>132.32432432432429</v>
      </c>
      <c r="AG91">
        <v>132.32432432432429</v>
      </c>
      <c r="AH91">
        <f>58.8108108108108*1</f>
        <v>58.8108108108108</v>
      </c>
      <c r="AI91">
        <f>1.46782268962269*1</f>
        <v>1.46782268962269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6.5</v>
      </c>
      <c r="AE92">
        <v>412</v>
      </c>
      <c r="AF92">
        <v>139.1351351351351</v>
      </c>
      <c r="AG92">
        <v>139.1351351351351</v>
      </c>
      <c r="AH92">
        <f>61.8378378378378*1</f>
        <v>61.837837837837803</v>
      </c>
      <c r="AI92">
        <f>2.59025293989818*1</f>
        <v>2.5902529398981802</v>
      </c>
      <c r="AJ92">
        <v>1</v>
      </c>
      <c r="AK92">
        <v>0</v>
      </c>
      <c r="AL92">
        <v>0</v>
      </c>
    </row>
    <row r="93" spans="1:38" hidden="1" x14ac:dyDescent="0.2">
      <c r="A93" t="s">
        <v>235</v>
      </c>
      <c r="B93" t="s">
        <v>236</v>
      </c>
      <c r="C93" t="s">
        <v>237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5.4</v>
      </c>
      <c r="AE93">
        <v>413</v>
      </c>
      <c r="AF93">
        <v>87.567567567567565</v>
      </c>
      <c r="AG93">
        <v>87.567567567567565</v>
      </c>
      <c r="AH93">
        <f>38.9189189189189*1</f>
        <v>38.918918918918898</v>
      </c>
      <c r="AI93">
        <f>1.00261032217229*1</f>
        <v>1.00261032217229</v>
      </c>
      <c r="AJ93">
        <v>1</v>
      </c>
      <c r="AK93">
        <v>0</v>
      </c>
      <c r="AL93">
        <v>0</v>
      </c>
    </row>
    <row r="94" spans="1:38" hidden="1" x14ac:dyDescent="0.2">
      <c r="A94" t="s">
        <v>101</v>
      </c>
      <c r="B94" t="s">
        <v>238</v>
      </c>
      <c r="C94" t="s">
        <v>238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415</v>
      </c>
      <c r="AF94">
        <v>93.405405405405418</v>
      </c>
      <c r="AG94">
        <v>93.405405405405418</v>
      </c>
      <c r="AH94">
        <f>41.5135135135135*1</f>
        <v>41.513513513513502</v>
      </c>
      <c r="AI94">
        <f>1.13061633717941*1</f>
        <v>1.13061633717941</v>
      </c>
      <c r="AJ94">
        <v>1</v>
      </c>
      <c r="AK94">
        <v>0</v>
      </c>
      <c r="AL94">
        <v>0</v>
      </c>
    </row>
    <row r="95" spans="1:38" hidden="1" x14ac:dyDescent="0.2">
      <c r="A95" t="s">
        <v>239</v>
      </c>
      <c r="B95" t="s">
        <v>240</v>
      </c>
      <c r="C95" t="s">
        <v>239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421</v>
      </c>
      <c r="AF95">
        <v>81.729729729729726</v>
      </c>
      <c r="AG95">
        <v>81.729729729729726</v>
      </c>
      <c r="AH95">
        <f>36.3243243243243*1</f>
        <v>36.324324324324301</v>
      </c>
      <c r="AI95">
        <f>1.24325137390664*1</f>
        <v>1.24325137390664</v>
      </c>
      <c r="AJ95">
        <v>1</v>
      </c>
      <c r="AK95">
        <v>0</v>
      </c>
      <c r="AL95">
        <v>0</v>
      </c>
    </row>
    <row r="96" spans="1:38" hidden="1" x14ac:dyDescent="0.2">
      <c r="A96" t="s">
        <v>241</v>
      </c>
      <c r="B96" t="s">
        <v>242</v>
      </c>
      <c r="C96" t="s">
        <v>242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6.1</v>
      </c>
      <c r="AE96">
        <v>430</v>
      </c>
      <c r="AF96">
        <v>128.43243243243239</v>
      </c>
      <c r="AG96">
        <v>128.43243243243239</v>
      </c>
      <c r="AH96">
        <f>57.081081081081*1</f>
        <v>57.081081081081003</v>
      </c>
      <c r="AI96">
        <f>1.91031564899484*1</f>
        <v>1.9103156489948401</v>
      </c>
      <c r="AJ96">
        <v>1</v>
      </c>
      <c r="AK96">
        <v>0</v>
      </c>
      <c r="AL96">
        <v>0</v>
      </c>
    </row>
    <row r="97" spans="1:38" hidden="1" x14ac:dyDescent="0.2">
      <c r="A97" t="s">
        <v>243</v>
      </c>
      <c r="B97" t="s">
        <v>244</v>
      </c>
      <c r="C97" t="s">
        <v>244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5.9</v>
      </c>
      <c r="AE97">
        <v>431</v>
      </c>
      <c r="AF97">
        <v>144.972972972973</v>
      </c>
      <c r="AG97">
        <v>144.972972972973</v>
      </c>
      <c r="AH97">
        <f>64.4324324324324*1</f>
        <v>64.432432432432407</v>
      </c>
      <c r="AI97">
        <f>1.76256245342784*1</f>
        <v>1.7625624534278399</v>
      </c>
      <c r="AJ97">
        <v>1</v>
      </c>
      <c r="AK97">
        <v>0</v>
      </c>
      <c r="AL97">
        <v>0</v>
      </c>
    </row>
    <row r="98" spans="1:38" hidden="1" x14ac:dyDescent="0.2">
      <c r="A98" t="s">
        <v>245</v>
      </c>
      <c r="B98" t="s">
        <v>103</v>
      </c>
      <c r="C98" t="s">
        <v>103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438</v>
      </c>
      <c r="AF98">
        <v>97.297297297297291</v>
      </c>
      <c r="AG98">
        <v>97.297297297297291</v>
      </c>
      <c r="AH98">
        <f>43.2432432432432*1</f>
        <v>43.243243243243199</v>
      </c>
      <c r="AI98">
        <f>1.17013642811642*1</f>
        <v>1.1701364281164199</v>
      </c>
      <c r="AJ98">
        <v>1</v>
      </c>
      <c r="AK98">
        <v>0</v>
      </c>
      <c r="AL98">
        <v>0</v>
      </c>
    </row>
    <row r="99" spans="1:38" hidden="1" x14ac:dyDescent="0.2">
      <c r="A99" t="s">
        <v>246</v>
      </c>
      <c r="B99" t="s">
        <v>247</v>
      </c>
      <c r="C99" t="s">
        <v>247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8</v>
      </c>
      <c r="AE99">
        <v>442</v>
      </c>
      <c r="AF99">
        <v>179.027027027027</v>
      </c>
      <c r="AG99">
        <v>179.027027027027</v>
      </c>
      <c r="AH99">
        <f>79.5675675675675*1</f>
        <v>79.567567567567494</v>
      </c>
      <c r="AI99">
        <f>1.89443517273822*1</f>
        <v>1.89443517273822</v>
      </c>
      <c r="AJ99">
        <v>1</v>
      </c>
      <c r="AK99">
        <v>0</v>
      </c>
      <c r="AL99">
        <v>0</v>
      </c>
    </row>
    <row r="100" spans="1:38" hidden="1" x14ac:dyDescent="0.2">
      <c r="A100" t="s">
        <v>248</v>
      </c>
      <c r="B100" t="s">
        <v>249</v>
      </c>
      <c r="C100" t="s">
        <v>249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6.4</v>
      </c>
      <c r="AE100">
        <v>446</v>
      </c>
      <c r="AF100">
        <v>121.6216216216216</v>
      </c>
      <c r="AG100">
        <v>121.6216216216216</v>
      </c>
      <c r="AH100">
        <f>54.054054054054*1</f>
        <v>54.054054054053999</v>
      </c>
      <c r="AI100">
        <f>1.49953909114453*1</f>
        <v>1.4995390911445301</v>
      </c>
      <c r="AJ100">
        <v>1</v>
      </c>
      <c r="AK100">
        <v>0</v>
      </c>
      <c r="AL100">
        <v>0</v>
      </c>
    </row>
    <row r="101" spans="1:38" hidden="1" x14ac:dyDescent="0.2">
      <c r="A101" t="s">
        <v>250</v>
      </c>
      <c r="B101" t="s">
        <v>251</v>
      </c>
      <c r="C101" t="s">
        <v>251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</v>
      </c>
      <c r="AE101">
        <v>449</v>
      </c>
      <c r="AF101">
        <v>118.70270270270269</v>
      </c>
      <c r="AG101">
        <v>118.70270270270269</v>
      </c>
      <c r="AH101">
        <f>52.7567567567567*1</f>
        <v>52.756756756756701</v>
      </c>
      <c r="AI101">
        <f>1.27376857585591*1</f>
        <v>1.2737685758559101</v>
      </c>
      <c r="AJ101">
        <v>1</v>
      </c>
      <c r="AK101">
        <v>0</v>
      </c>
      <c r="AL101">
        <v>0</v>
      </c>
    </row>
    <row r="102" spans="1:38" hidden="1" x14ac:dyDescent="0.2">
      <c r="A102" t="s">
        <v>252</v>
      </c>
      <c r="B102" t="s">
        <v>253</v>
      </c>
      <c r="C102" t="s">
        <v>253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14.1</v>
      </c>
      <c r="AE102">
        <v>456</v>
      </c>
      <c r="AF102">
        <v>230.59459459459461</v>
      </c>
      <c r="AG102">
        <v>230.59459459459461</v>
      </c>
      <c r="AH102">
        <f>102.486486486486*1</f>
        <v>102.486486486486</v>
      </c>
      <c r="AI102">
        <f>3.05603398515271*1</f>
        <v>3.0560339851527099</v>
      </c>
      <c r="AJ102">
        <v>1</v>
      </c>
      <c r="AK102">
        <v>0</v>
      </c>
      <c r="AL102">
        <v>0</v>
      </c>
    </row>
    <row r="103" spans="1:38" x14ac:dyDescent="0.2">
      <c r="A103" t="s">
        <v>274</v>
      </c>
      <c r="B103" t="s">
        <v>275</v>
      </c>
      <c r="C103" t="s">
        <v>275</v>
      </c>
      <c r="D103" t="s">
        <v>3</v>
      </c>
      <c r="E103">
        <v>1</v>
      </c>
      <c r="F103">
        <v>0</v>
      </c>
      <c r="G103">
        <v>0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498</v>
      </c>
      <c r="AF103">
        <v>138.16216216216219</v>
      </c>
      <c r="AG103">
        <v>138.16216216216219</v>
      </c>
      <c r="AH103">
        <f>61.4054054054053*1</f>
        <v>61.405405405405297</v>
      </c>
      <c r="AI103">
        <f>1.78064306175421*1</f>
        <v>1.7806430617542099</v>
      </c>
      <c r="AJ103">
        <v>1</v>
      </c>
      <c r="AK103">
        <v>1</v>
      </c>
      <c r="AL103">
        <v>1</v>
      </c>
    </row>
    <row r="104" spans="1:38" hidden="1" x14ac:dyDescent="0.2">
      <c r="A104" t="s">
        <v>256</v>
      </c>
      <c r="B104" t="s">
        <v>84</v>
      </c>
      <c r="C104" t="s">
        <v>84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459</v>
      </c>
      <c r="AF104">
        <v>127.4594594594595</v>
      </c>
      <c r="AG104">
        <v>127.4594594594595</v>
      </c>
      <c r="AH104">
        <f>56.6486486486486*1</f>
        <v>56.648648648648603</v>
      </c>
      <c r="AI104">
        <f>1.49544081903603*1</f>
        <v>1.49544081903603</v>
      </c>
      <c r="AJ104">
        <v>1</v>
      </c>
      <c r="AK104">
        <v>0</v>
      </c>
      <c r="AL104">
        <v>0</v>
      </c>
    </row>
    <row r="105" spans="1:38" x14ac:dyDescent="0.2">
      <c r="A105" t="s">
        <v>358</v>
      </c>
      <c r="B105" t="s">
        <v>359</v>
      </c>
      <c r="C105" t="s">
        <v>359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30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7.8</v>
      </c>
      <c r="AE105">
        <v>667</v>
      </c>
      <c r="AF105">
        <v>193.62162162162161</v>
      </c>
      <c r="AG105">
        <v>193.62162162162161</v>
      </c>
      <c r="AH105">
        <f>86.054054054054*1</f>
        <v>86.054054054054006</v>
      </c>
      <c r="AI105">
        <f>1.69079784853485*1</f>
        <v>1.69079784853485</v>
      </c>
      <c r="AJ105">
        <v>1</v>
      </c>
      <c r="AK105">
        <v>1</v>
      </c>
      <c r="AL105">
        <v>1</v>
      </c>
    </row>
    <row r="106" spans="1:38" hidden="1" x14ac:dyDescent="0.2">
      <c r="A106" t="s">
        <v>201</v>
      </c>
      <c r="B106" t="s">
        <v>260</v>
      </c>
      <c r="C106" t="s">
        <v>260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</v>
      </c>
      <c r="AE106">
        <v>469</v>
      </c>
      <c r="AF106">
        <v>71.027027027027032</v>
      </c>
      <c r="AG106">
        <v>71.027027027027032</v>
      </c>
      <c r="AH106">
        <f>31.5675675675675*1</f>
        <v>31.567567567567501</v>
      </c>
      <c r="AI106">
        <f>1.18749039170145*1</f>
        <v>1.1874903917014501</v>
      </c>
      <c r="AJ106">
        <v>1</v>
      </c>
      <c r="AK106">
        <v>0</v>
      </c>
      <c r="AL106">
        <v>0</v>
      </c>
    </row>
    <row r="107" spans="1:38" hidden="1" x14ac:dyDescent="0.2">
      <c r="A107" t="s">
        <v>261</v>
      </c>
      <c r="B107" t="s">
        <v>262</v>
      </c>
      <c r="C107" t="s">
        <v>263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9</v>
      </c>
      <c r="AE107">
        <v>476</v>
      </c>
      <c r="AF107">
        <v>170.27027027027029</v>
      </c>
      <c r="AG107">
        <v>170.27027027027029</v>
      </c>
      <c r="AH107">
        <f>75.6756756756756*1</f>
        <v>75.675675675675606</v>
      </c>
      <c r="AI107">
        <f>2.08107896927613*1</f>
        <v>2.0810789692761298</v>
      </c>
      <c r="AJ107">
        <v>1</v>
      </c>
      <c r="AK107">
        <v>0</v>
      </c>
      <c r="AL107">
        <v>0</v>
      </c>
    </row>
    <row r="108" spans="1:38" hidden="1" x14ac:dyDescent="0.2">
      <c r="A108" t="s">
        <v>264</v>
      </c>
      <c r="B108" t="s">
        <v>265</v>
      </c>
      <c r="C108" t="s">
        <v>265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5.9</v>
      </c>
      <c r="AE108">
        <v>483</v>
      </c>
      <c r="AF108">
        <v>105.08108108108109</v>
      </c>
      <c r="AG108">
        <v>105.08108108108109</v>
      </c>
      <c r="AH108">
        <f>46.7027027027027*1</f>
        <v>46.702702702702702</v>
      </c>
      <c r="AI108">
        <f>1.32897722100104*1</f>
        <v>1.32897722100104</v>
      </c>
      <c r="AJ108">
        <v>1</v>
      </c>
      <c r="AK108">
        <v>0</v>
      </c>
      <c r="AL108">
        <v>0</v>
      </c>
    </row>
    <row r="109" spans="1:38" hidden="1" x14ac:dyDescent="0.2">
      <c r="A109" t="s">
        <v>266</v>
      </c>
      <c r="B109" t="s">
        <v>267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5.5</v>
      </c>
      <c r="AE109">
        <v>484</v>
      </c>
      <c r="AF109">
        <v>73.945945945945937</v>
      </c>
      <c r="AG109">
        <v>73.945945945945937</v>
      </c>
      <c r="AH109">
        <f>32.8648648648648*1</f>
        <v>32.864864864864799</v>
      </c>
      <c r="AI109">
        <f>1.08153740649041*1</f>
        <v>1.08153740649041</v>
      </c>
      <c r="AJ109">
        <v>1</v>
      </c>
      <c r="AK109">
        <v>0</v>
      </c>
      <c r="AL109">
        <v>0</v>
      </c>
    </row>
    <row r="110" spans="1:38" hidden="1" x14ac:dyDescent="0.2">
      <c r="A110" t="s">
        <v>269</v>
      </c>
      <c r="B110" t="s">
        <v>270</v>
      </c>
      <c r="C110" t="s">
        <v>270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6.4</v>
      </c>
      <c r="AE110">
        <v>492</v>
      </c>
      <c r="AF110">
        <v>99.243243243243242</v>
      </c>
      <c r="AG110">
        <v>99.243243243243242</v>
      </c>
      <c r="AH110">
        <f>44.1081081081081*1</f>
        <v>44.108108108108098</v>
      </c>
      <c r="AI110">
        <f>1.2108501761736*1</f>
        <v>1.2108501761735999</v>
      </c>
      <c r="AJ110">
        <v>1</v>
      </c>
      <c r="AK110">
        <v>0</v>
      </c>
      <c r="AL110">
        <v>0</v>
      </c>
    </row>
    <row r="111" spans="1:38" hidden="1" x14ac:dyDescent="0.2">
      <c r="A111" t="s">
        <v>271</v>
      </c>
      <c r="B111" t="s">
        <v>272</v>
      </c>
      <c r="C111" t="s">
        <v>273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5.5</v>
      </c>
      <c r="AE111">
        <v>497</v>
      </c>
      <c r="AF111">
        <v>79.78378378378379</v>
      </c>
      <c r="AG111">
        <v>79.78378378378379</v>
      </c>
      <c r="AH111">
        <f>35.4594594594594*1</f>
        <v>35.459459459459403</v>
      </c>
      <c r="AI111">
        <f>1.23973572881032*1</f>
        <v>1.2397357288103199</v>
      </c>
      <c r="AJ111">
        <v>1</v>
      </c>
      <c r="AK111">
        <v>0</v>
      </c>
      <c r="AL111">
        <v>0</v>
      </c>
    </row>
    <row r="112" spans="1:38" x14ac:dyDescent="0.2">
      <c r="A112" t="s">
        <v>305</v>
      </c>
      <c r="B112" t="s">
        <v>306</v>
      </c>
      <c r="C112" t="s">
        <v>306</v>
      </c>
      <c r="D112" t="s">
        <v>3</v>
      </c>
      <c r="E112">
        <v>1</v>
      </c>
      <c r="F112">
        <v>0</v>
      </c>
      <c r="G112">
        <v>0</v>
      </c>
      <c r="H112">
        <v>0</v>
      </c>
      <c r="I112" t="s">
        <v>27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5</v>
      </c>
      <c r="AE112">
        <v>533</v>
      </c>
      <c r="AF112">
        <v>139.1351351351351</v>
      </c>
      <c r="AG112">
        <v>139.1351351351351</v>
      </c>
      <c r="AH112">
        <f>61.8378378378378*1</f>
        <v>61.837837837837803</v>
      </c>
      <c r="AI112">
        <f>1.62677265218858*1</f>
        <v>1.6267726521885799</v>
      </c>
      <c r="AJ112">
        <v>1</v>
      </c>
      <c r="AK112">
        <v>1</v>
      </c>
      <c r="AL112">
        <v>1</v>
      </c>
    </row>
    <row r="113" spans="1:38" hidden="1" x14ac:dyDescent="0.2">
      <c r="A113" t="s">
        <v>103</v>
      </c>
      <c r="B113" t="s">
        <v>276</v>
      </c>
      <c r="C113" t="s">
        <v>276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5.5</v>
      </c>
      <c r="AE113">
        <v>501</v>
      </c>
      <c r="AF113">
        <v>129.40540540540539</v>
      </c>
      <c r="AG113">
        <v>129.40540540540539</v>
      </c>
      <c r="AH113">
        <f>57.5135135135135*1</f>
        <v>57.513513513513502</v>
      </c>
      <c r="AI113">
        <f>1.50457493488662*1</f>
        <v>1.50457493488662</v>
      </c>
      <c r="AJ113">
        <v>1</v>
      </c>
      <c r="AK113">
        <v>0</v>
      </c>
      <c r="AL113">
        <v>0</v>
      </c>
    </row>
    <row r="114" spans="1:38" hidden="1" x14ac:dyDescent="0.2">
      <c r="A114" t="s">
        <v>277</v>
      </c>
      <c r="B114" t="s">
        <v>278</v>
      </c>
      <c r="C114" t="s">
        <v>278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5.5</v>
      </c>
      <c r="AE114">
        <v>502</v>
      </c>
      <c r="AF114">
        <v>122.5945945945946</v>
      </c>
      <c r="AG114">
        <v>122.5945945945946</v>
      </c>
      <c r="AH114">
        <f>54.4864864864864*1</f>
        <v>54.486486486486399</v>
      </c>
      <c r="AI114">
        <f>1.45391477521764*1</f>
        <v>1.45391477521764</v>
      </c>
      <c r="AJ114">
        <v>1</v>
      </c>
      <c r="AK114">
        <v>0</v>
      </c>
      <c r="AL114">
        <v>0</v>
      </c>
    </row>
    <row r="115" spans="1:38" hidden="1" x14ac:dyDescent="0.2">
      <c r="A115" t="s">
        <v>279</v>
      </c>
      <c r="B115" t="s">
        <v>280</v>
      </c>
      <c r="C115" t="s">
        <v>280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504</v>
      </c>
      <c r="AF115">
        <v>115.7837837837838</v>
      </c>
      <c r="AG115">
        <v>115.7837837837838</v>
      </c>
      <c r="AH115">
        <f>51.4594594594594*1</f>
        <v>51.459459459459403</v>
      </c>
      <c r="AI115">
        <f>1.34490936852833*1</f>
        <v>1.34490936852833</v>
      </c>
      <c r="AJ115">
        <v>1</v>
      </c>
      <c r="AK115">
        <v>0</v>
      </c>
      <c r="AL115">
        <v>0</v>
      </c>
    </row>
    <row r="116" spans="1:38" hidden="1" x14ac:dyDescent="0.2">
      <c r="A116" t="s">
        <v>281</v>
      </c>
      <c r="B116" t="s">
        <v>282</v>
      </c>
      <c r="C116" t="s">
        <v>282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505</v>
      </c>
      <c r="AF116">
        <v>106.05405405405411</v>
      </c>
      <c r="AG116">
        <v>106.05405405405411</v>
      </c>
      <c r="AH116">
        <f>47.1351351351351*1</f>
        <v>47.135135135135101</v>
      </c>
      <c r="AI116">
        <f>1.14405663980648*1</f>
        <v>1.14405663980648</v>
      </c>
      <c r="AJ116">
        <v>1</v>
      </c>
      <c r="AK116">
        <v>0</v>
      </c>
      <c r="AL116">
        <v>0</v>
      </c>
    </row>
    <row r="117" spans="1:38" hidden="1" x14ac:dyDescent="0.2">
      <c r="A117" t="s">
        <v>283</v>
      </c>
      <c r="B117" t="s">
        <v>284</v>
      </c>
      <c r="C117" t="s">
        <v>284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506</v>
      </c>
      <c r="AF117">
        <v>102.1621621621622</v>
      </c>
      <c r="AG117">
        <v>102.1621621621622</v>
      </c>
      <c r="AH117">
        <f>45.4054054054053*1</f>
        <v>45.405405405405297</v>
      </c>
      <c r="AI117">
        <f>2.48952742047133*1</f>
        <v>2.48952742047133</v>
      </c>
      <c r="AJ117">
        <v>1</v>
      </c>
      <c r="AK117">
        <v>0</v>
      </c>
      <c r="AL117">
        <v>0</v>
      </c>
    </row>
    <row r="118" spans="1:38" hidden="1" x14ac:dyDescent="0.2">
      <c r="A118" t="s">
        <v>285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7.5</v>
      </c>
      <c r="AE118">
        <v>513</v>
      </c>
      <c r="AF118">
        <v>132.32432432432429</v>
      </c>
      <c r="AG118">
        <v>132.32432432432429</v>
      </c>
      <c r="AH118">
        <f>58.8108108108108*1</f>
        <v>58.8108108108108</v>
      </c>
      <c r="AI118">
        <f>1.00584757232032*1</f>
        <v>1.00584757232032</v>
      </c>
      <c r="AJ118">
        <v>1</v>
      </c>
      <c r="AK118">
        <v>0</v>
      </c>
      <c r="AL118">
        <v>0</v>
      </c>
    </row>
    <row r="119" spans="1:38" hidden="1" x14ac:dyDescent="0.2">
      <c r="A119" t="s">
        <v>285</v>
      </c>
      <c r="B119" t="s">
        <v>287</v>
      </c>
      <c r="C119" t="s">
        <v>287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</v>
      </c>
      <c r="AE119">
        <v>514</v>
      </c>
      <c r="AF119">
        <v>147.8918918918919</v>
      </c>
      <c r="AG119">
        <v>147.8918918918919</v>
      </c>
      <c r="AH119">
        <f>65.7297297297297*1</f>
        <v>65.729729729729698</v>
      </c>
      <c r="AI119">
        <f>1.5619203389891*1</f>
        <v>1.5619203389891001</v>
      </c>
      <c r="AJ119">
        <v>1</v>
      </c>
      <c r="AK119">
        <v>0</v>
      </c>
      <c r="AL119">
        <v>0</v>
      </c>
    </row>
    <row r="120" spans="1:38" hidden="1" x14ac:dyDescent="0.2">
      <c r="A120" t="s">
        <v>288</v>
      </c>
      <c r="B120" t="s">
        <v>289</v>
      </c>
      <c r="C120" t="s">
        <v>289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6.5</v>
      </c>
      <c r="AE120">
        <v>515</v>
      </c>
      <c r="AF120">
        <v>125.5135135135135</v>
      </c>
      <c r="AG120">
        <v>125.5135135135135</v>
      </c>
      <c r="AH120">
        <f>55.7837837837837*1</f>
        <v>55.783783783783697</v>
      </c>
      <c r="AI120">
        <f>1.58104630442152*1</f>
        <v>1.5810463044215199</v>
      </c>
      <c r="AJ120">
        <v>1</v>
      </c>
      <c r="AK120">
        <v>0</v>
      </c>
      <c r="AL120">
        <v>0</v>
      </c>
    </row>
    <row r="121" spans="1:38" hidden="1" x14ac:dyDescent="0.2">
      <c r="A121" t="s">
        <v>261</v>
      </c>
      <c r="B121" t="s">
        <v>290</v>
      </c>
      <c r="C121" t="s">
        <v>291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6.5</v>
      </c>
      <c r="AE121">
        <v>516</v>
      </c>
      <c r="AF121">
        <v>127.4594594594595</v>
      </c>
      <c r="AG121">
        <v>127.4594594594595</v>
      </c>
      <c r="AH121">
        <f>56.6486486486486*1</f>
        <v>56.648648648648603</v>
      </c>
      <c r="AI121">
        <f>1.66055112540101*1</f>
        <v>1.6605511254010099</v>
      </c>
      <c r="AJ121">
        <v>1</v>
      </c>
      <c r="AK121">
        <v>0</v>
      </c>
      <c r="AL121">
        <v>0</v>
      </c>
    </row>
    <row r="122" spans="1:38" x14ac:dyDescent="0.2">
      <c r="A122" t="s">
        <v>271</v>
      </c>
      <c r="B122" t="s">
        <v>292</v>
      </c>
      <c r="C122" t="s">
        <v>293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6.4</v>
      </c>
      <c r="AE122">
        <v>517</v>
      </c>
      <c r="AF122">
        <v>162.48648648648651</v>
      </c>
      <c r="AG122">
        <v>162.48648648648651</v>
      </c>
      <c r="AH122">
        <f>72.2162162162162*1</f>
        <v>72.216216216216196</v>
      </c>
      <c r="AI122">
        <f>1.60679984500997*1</f>
        <v>1.6067998450099701</v>
      </c>
      <c r="AJ122">
        <v>1</v>
      </c>
      <c r="AK122">
        <v>1</v>
      </c>
      <c r="AL122">
        <v>1</v>
      </c>
    </row>
    <row r="123" spans="1:38" hidden="1" x14ac:dyDescent="0.2">
      <c r="A123" t="s">
        <v>294</v>
      </c>
      <c r="B123" t="s">
        <v>295</v>
      </c>
      <c r="C123" t="s">
        <v>296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518</v>
      </c>
      <c r="AF123">
        <v>107.027027027027</v>
      </c>
      <c r="AG123">
        <v>107.027027027027</v>
      </c>
      <c r="AH123">
        <f>47.5675675675675*1</f>
        <v>47.567567567567501</v>
      </c>
      <c r="AI123">
        <f>1.08912298261649*1</f>
        <v>1.0891229826164901</v>
      </c>
      <c r="AJ123">
        <v>1</v>
      </c>
      <c r="AK123">
        <v>0</v>
      </c>
      <c r="AL123">
        <v>0</v>
      </c>
    </row>
    <row r="124" spans="1:38" hidden="1" x14ac:dyDescent="0.2">
      <c r="A124" t="s">
        <v>297</v>
      </c>
      <c r="B124" t="s">
        <v>298</v>
      </c>
      <c r="C124" t="s">
        <v>298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5.5</v>
      </c>
      <c r="AE124">
        <v>519</v>
      </c>
      <c r="AF124">
        <v>99.243243243243242</v>
      </c>
      <c r="AG124">
        <v>99.243243243243242</v>
      </c>
      <c r="AH124">
        <f>44.1081081081081*1</f>
        <v>44.108108108108098</v>
      </c>
      <c r="AI124">
        <f>1.41054880120752*1</f>
        <v>1.41054880120752</v>
      </c>
      <c r="AJ124">
        <v>1</v>
      </c>
      <c r="AK124">
        <v>0</v>
      </c>
      <c r="AL124">
        <v>0</v>
      </c>
    </row>
    <row r="125" spans="1:38" hidden="1" x14ac:dyDescent="0.2">
      <c r="A125" t="s">
        <v>299</v>
      </c>
      <c r="B125" t="s">
        <v>300</v>
      </c>
      <c r="C125" t="s">
        <v>300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</v>
      </c>
      <c r="AE125">
        <v>521</v>
      </c>
      <c r="AF125">
        <v>52.54054054054054</v>
      </c>
      <c r="AG125">
        <v>52.54054054054054</v>
      </c>
      <c r="AH125">
        <f>23.3513513513513*1</f>
        <v>23.351351351351301</v>
      </c>
      <c r="AI125">
        <f>0.771637506030106*1</f>
        <v>0.77163750603010595</v>
      </c>
      <c r="AJ125">
        <v>1</v>
      </c>
      <c r="AK125">
        <v>0</v>
      </c>
      <c r="AL125">
        <v>0</v>
      </c>
    </row>
    <row r="126" spans="1:38" hidden="1" x14ac:dyDescent="0.2">
      <c r="A126" t="s">
        <v>301</v>
      </c>
      <c r="B126" t="s">
        <v>302</v>
      </c>
      <c r="C126" t="s">
        <v>302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10.4</v>
      </c>
      <c r="AE126">
        <v>526</v>
      </c>
      <c r="AF126">
        <v>235.45945945945951</v>
      </c>
      <c r="AG126">
        <v>235.45945945945951</v>
      </c>
      <c r="AH126">
        <f>104.648648648648*1</f>
        <v>104.64864864864801</v>
      </c>
      <c r="AI126">
        <f>2.53047921596939*1</f>
        <v>2.5304792159693901</v>
      </c>
      <c r="AJ126">
        <v>1</v>
      </c>
      <c r="AK126">
        <v>0</v>
      </c>
      <c r="AL126">
        <v>0</v>
      </c>
    </row>
    <row r="127" spans="1:38" hidden="1" x14ac:dyDescent="0.2">
      <c r="A127" t="s">
        <v>303</v>
      </c>
      <c r="B127" t="s">
        <v>304</v>
      </c>
      <c r="C127" t="s">
        <v>304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529</v>
      </c>
      <c r="AF127">
        <v>119.67567567567571</v>
      </c>
      <c r="AG127">
        <v>119.67567567567571</v>
      </c>
      <c r="AH127">
        <f>53.1891891891891*1</f>
        <v>53.189189189189101</v>
      </c>
      <c r="AI127">
        <f>1.57839750461753*1</f>
        <v>1.57839750461753</v>
      </c>
      <c r="AJ127">
        <v>1</v>
      </c>
      <c r="AK127">
        <v>0</v>
      </c>
      <c r="AL127">
        <v>0</v>
      </c>
    </row>
    <row r="128" spans="1:38" x14ac:dyDescent="0.2">
      <c r="A128" t="s">
        <v>307</v>
      </c>
      <c r="B128" t="s">
        <v>308</v>
      </c>
      <c r="C128" t="s">
        <v>308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</v>
      </c>
      <c r="AE128">
        <v>538</v>
      </c>
      <c r="AF128">
        <v>129.40540540540539</v>
      </c>
      <c r="AG128">
        <v>129.40540540540539</v>
      </c>
      <c r="AH128">
        <f>57.5135135135135*1</f>
        <v>57.513513513513502</v>
      </c>
      <c r="AI128">
        <f>1.38308652017128*1</f>
        <v>1.3830865201712801</v>
      </c>
      <c r="AJ128">
        <v>1</v>
      </c>
      <c r="AK128">
        <v>1</v>
      </c>
      <c r="AL128">
        <v>1</v>
      </c>
    </row>
    <row r="129" spans="1:38" x14ac:dyDescent="0.2">
      <c r="A129" t="s">
        <v>303</v>
      </c>
      <c r="B129" t="s">
        <v>349</v>
      </c>
      <c r="C129" t="s">
        <v>349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30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4.5</v>
      </c>
      <c r="AE129">
        <v>653</v>
      </c>
      <c r="AF129">
        <v>114.81081081081081</v>
      </c>
      <c r="AG129">
        <v>114.81081081081081</v>
      </c>
      <c r="AH129">
        <f>51.027027027027*1</f>
        <v>51.027027027027003</v>
      </c>
      <c r="AI129">
        <f>1.34139928542839*1</f>
        <v>1.34139928542839</v>
      </c>
      <c r="AJ129">
        <v>1</v>
      </c>
      <c r="AK129">
        <v>1</v>
      </c>
      <c r="AL129">
        <v>1</v>
      </c>
    </row>
    <row r="130" spans="1:38" hidden="1" x14ac:dyDescent="0.2">
      <c r="A130" t="s">
        <v>309</v>
      </c>
      <c r="B130" t="s">
        <v>310</v>
      </c>
      <c r="C130" t="s">
        <v>311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539</v>
      </c>
      <c r="AF130">
        <v>108.972972972973</v>
      </c>
      <c r="AG130">
        <v>108.972972972973</v>
      </c>
      <c r="AH130">
        <f>48.4324324324324*1</f>
        <v>48.4324324324324</v>
      </c>
      <c r="AI130">
        <f>0.962514358830319*1</f>
        <v>0.96251435883031899</v>
      </c>
      <c r="AJ130">
        <v>1</v>
      </c>
      <c r="AK130">
        <v>0</v>
      </c>
      <c r="AL130">
        <v>0</v>
      </c>
    </row>
    <row r="131" spans="1:38" hidden="1" x14ac:dyDescent="0.2">
      <c r="A131" t="s">
        <v>75</v>
      </c>
      <c r="B131" t="s">
        <v>312</v>
      </c>
      <c r="C131" t="s">
        <v>312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7.5</v>
      </c>
      <c r="AE131">
        <v>546</v>
      </c>
      <c r="AF131">
        <v>158.59459459459461</v>
      </c>
      <c r="AG131">
        <v>158.59459459459461</v>
      </c>
      <c r="AH131">
        <f>70.4864864864864*1</f>
        <v>70.486486486486399</v>
      </c>
      <c r="AI131">
        <f>1.80521918938987*1</f>
        <v>1.8052191893898699</v>
      </c>
      <c r="AJ131">
        <v>1</v>
      </c>
      <c r="AK131">
        <v>0</v>
      </c>
      <c r="AL131">
        <v>0</v>
      </c>
    </row>
    <row r="132" spans="1:38" hidden="1" x14ac:dyDescent="0.2">
      <c r="A132" t="s">
        <v>313</v>
      </c>
      <c r="B132" t="s">
        <v>314</v>
      </c>
      <c r="C132" t="s">
        <v>314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6</v>
      </c>
      <c r="AE132">
        <v>547</v>
      </c>
      <c r="AF132">
        <v>137.18918918918919</v>
      </c>
      <c r="AG132">
        <v>137.18918918918919</v>
      </c>
      <c r="AH132">
        <f>60.9729729729729*1</f>
        <v>60.972972972972897</v>
      </c>
      <c r="AI132">
        <f>2.05096286512528*1</f>
        <v>2.05096286512528</v>
      </c>
      <c r="AJ132">
        <v>1</v>
      </c>
      <c r="AK132">
        <v>0</v>
      </c>
      <c r="AL132">
        <v>0</v>
      </c>
    </row>
    <row r="133" spans="1:38" hidden="1" x14ac:dyDescent="0.2">
      <c r="A133" t="s">
        <v>315</v>
      </c>
      <c r="B133" t="s">
        <v>316</v>
      </c>
      <c r="C133" t="s">
        <v>316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5.5</v>
      </c>
      <c r="AE133">
        <v>548</v>
      </c>
      <c r="AF133">
        <v>108</v>
      </c>
      <c r="AG133">
        <v>108</v>
      </c>
      <c r="AH133">
        <f>48*1</f>
        <v>48</v>
      </c>
      <c r="AI133">
        <f>0.957066717719764*1</f>
        <v>0.95706671771976404</v>
      </c>
      <c r="AJ133">
        <v>1</v>
      </c>
      <c r="AK133">
        <v>0</v>
      </c>
      <c r="AL133">
        <v>0</v>
      </c>
    </row>
    <row r="134" spans="1:38" hidden="1" x14ac:dyDescent="0.2">
      <c r="A134" t="s">
        <v>317</v>
      </c>
      <c r="B134" t="s">
        <v>318</v>
      </c>
      <c r="C134" t="s">
        <v>319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550</v>
      </c>
      <c r="AF134">
        <v>55.45945945945946</v>
      </c>
      <c r="AG134">
        <v>55.45945945945946</v>
      </c>
      <c r="AH134">
        <f>24.6486486486486*1</f>
        <v>24.648648648648599</v>
      </c>
      <c r="AI134">
        <f>0.82707537389916*1</f>
        <v>0.82707537389915997</v>
      </c>
      <c r="AJ134">
        <v>1</v>
      </c>
      <c r="AK134">
        <v>0</v>
      </c>
      <c r="AL134">
        <v>0</v>
      </c>
    </row>
    <row r="135" spans="1:38" hidden="1" x14ac:dyDescent="0.2">
      <c r="A135" t="s">
        <v>101</v>
      </c>
      <c r="B135" t="s">
        <v>320</v>
      </c>
      <c r="C135" t="s">
        <v>320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</v>
      </c>
      <c r="AE135">
        <v>553</v>
      </c>
      <c r="AF135">
        <v>67.13513513513513</v>
      </c>
      <c r="AG135">
        <v>67.13513513513513</v>
      </c>
      <c r="AH135">
        <f>29.8378378378378*1</f>
        <v>29.8378378378378</v>
      </c>
      <c r="AI135">
        <f>0.825338311269312*1</f>
        <v>0.82533831126931201</v>
      </c>
      <c r="AJ135">
        <v>1</v>
      </c>
      <c r="AK135">
        <v>0</v>
      </c>
      <c r="AL135">
        <v>0</v>
      </c>
    </row>
    <row r="136" spans="1:38" x14ac:dyDescent="0.2">
      <c r="A136" t="s">
        <v>257</v>
      </c>
      <c r="B136" t="s">
        <v>258</v>
      </c>
      <c r="C136" t="s">
        <v>259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</v>
      </c>
      <c r="AE136">
        <v>467</v>
      </c>
      <c r="AF136">
        <v>109.94594594594589</v>
      </c>
      <c r="AG136">
        <v>109.94594594594589</v>
      </c>
      <c r="AH136">
        <f>48.8648648648648*1</f>
        <v>48.864864864864799</v>
      </c>
      <c r="AI136">
        <f>1.30355046293956*1</f>
        <v>1.30355046293956</v>
      </c>
      <c r="AJ136">
        <v>1</v>
      </c>
      <c r="AK136">
        <v>1</v>
      </c>
      <c r="AL136">
        <v>1</v>
      </c>
    </row>
    <row r="137" spans="1:38" hidden="1" x14ac:dyDescent="0.2">
      <c r="A137" t="s">
        <v>323</v>
      </c>
      <c r="B137" t="s">
        <v>324</v>
      </c>
      <c r="C137" t="s">
        <v>324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5.4</v>
      </c>
      <c r="AE137">
        <v>558</v>
      </c>
      <c r="AF137">
        <v>61.297297297297291</v>
      </c>
      <c r="AG137">
        <v>61.297297297297291</v>
      </c>
      <c r="AH137">
        <f>27.2432432432432*1</f>
        <v>27.243243243243199</v>
      </c>
      <c r="AI137">
        <f>0.49458771782434*1</f>
        <v>0.49458771782434002</v>
      </c>
      <c r="AJ137">
        <v>1</v>
      </c>
      <c r="AK137">
        <v>0</v>
      </c>
      <c r="AL137">
        <v>0</v>
      </c>
    </row>
    <row r="138" spans="1:38" hidden="1" x14ac:dyDescent="0.2">
      <c r="A138" t="s">
        <v>325</v>
      </c>
      <c r="B138" t="s">
        <v>326</v>
      </c>
      <c r="C138" t="s">
        <v>326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5.5</v>
      </c>
      <c r="AE138">
        <v>580</v>
      </c>
      <c r="AF138">
        <v>75.891891891891888</v>
      </c>
      <c r="AG138">
        <v>75.891891891891888</v>
      </c>
      <c r="AH138">
        <f>33.7297297297297*1</f>
        <v>33.729729729729698</v>
      </c>
      <c r="AI138">
        <f>1.06696263251355*1</f>
        <v>1.0669626325135499</v>
      </c>
      <c r="AJ138">
        <v>1</v>
      </c>
      <c r="AK138">
        <v>0</v>
      </c>
      <c r="AL138">
        <v>0</v>
      </c>
    </row>
    <row r="139" spans="1:38" hidden="1" x14ac:dyDescent="0.2">
      <c r="A139" t="s">
        <v>327</v>
      </c>
      <c r="B139" t="s">
        <v>328</v>
      </c>
      <c r="C139" t="s">
        <v>328</v>
      </c>
      <c r="D139" t="s">
        <v>3</v>
      </c>
      <c r="E139">
        <v>1</v>
      </c>
      <c r="F139">
        <v>0</v>
      </c>
      <c r="G139">
        <v>0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</v>
      </c>
      <c r="AE139">
        <v>607</v>
      </c>
      <c r="AF139">
        <v>110.91891891891891</v>
      </c>
      <c r="AG139">
        <v>110.91891891891891</v>
      </c>
      <c r="AH139">
        <f>49.2972972972972*1</f>
        <v>49.297297297297199</v>
      </c>
      <c r="AI139">
        <f>1.86514417155816*1</f>
        <v>1.86514417155816</v>
      </c>
      <c r="AJ139">
        <v>1</v>
      </c>
      <c r="AK139">
        <v>0</v>
      </c>
      <c r="AL139">
        <v>0</v>
      </c>
    </row>
    <row r="140" spans="1:38" hidden="1" x14ac:dyDescent="0.2">
      <c r="A140" t="s">
        <v>329</v>
      </c>
      <c r="B140" t="s">
        <v>330</v>
      </c>
      <c r="C140" t="s">
        <v>329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8.5</v>
      </c>
      <c r="AE140">
        <v>621</v>
      </c>
      <c r="AF140">
        <v>150.81081081081081</v>
      </c>
      <c r="AG140">
        <v>150.81081081081081</v>
      </c>
      <c r="AH140">
        <f>67.027027027027*1</f>
        <v>67.027027027027003</v>
      </c>
      <c r="AI140">
        <f>2.44400278021487*1</f>
        <v>2.4440027802148698</v>
      </c>
      <c r="AJ140">
        <v>1</v>
      </c>
      <c r="AK140">
        <v>0</v>
      </c>
      <c r="AL140">
        <v>0</v>
      </c>
    </row>
    <row r="141" spans="1:38" hidden="1" x14ac:dyDescent="0.2">
      <c r="A141" t="s">
        <v>331</v>
      </c>
      <c r="B141" t="s">
        <v>332</v>
      </c>
      <c r="C141" t="s">
        <v>332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7.1</v>
      </c>
      <c r="AE141">
        <v>622</v>
      </c>
      <c r="AF141">
        <v>157.62162162162161</v>
      </c>
      <c r="AG141">
        <v>157.62162162162161</v>
      </c>
      <c r="AH141">
        <f>70.054054054054*1</f>
        <v>70.054054054054006</v>
      </c>
      <c r="AI141">
        <f>1.65201640782804*1</f>
        <v>1.6520164078280399</v>
      </c>
      <c r="AJ141">
        <v>1</v>
      </c>
      <c r="AK141">
        <v>0</v>
      </c>
      <c r="AL141">
        <v>0</v>
      </c>
    </row>
    <row r="142" spans="1:38" hidden="1" x14ac:dyDescent="0.2">
      <c r="A142" t="s">
        <v>178</v>
      </c>
      <c r="B142" t="s">
        <v>333</v>
      </c>
      <c r="C142" t="s">
        <v>333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6.9</v>
      </c>
      <c r="AE142">
        <v>623</v>
      </c>
      <c r="AF142">
        <v>142.05405405405409</v>
      </c>
      <c r="AG142">
        <v>142.05405405405409</v>
      </c>
      <c r="AH142">
        <f>63.1351351351351*1</f>
        <v>63.135135135135101</v>
      </c>
      <c r="AI142">
        <f>1.98760352846485*1</f>
        <v>1.9876035284648499</v>
      </c>
      <c r="AJ142">
        <v>1</v>
      </c>
      <c r="AK142">
        <v>0</v>
      </c>
      <c r="AL142">
        <v>0</v>
      </c>
    </row>
    <row r="143" spans="1:38" hidden="1" x14ac:dyDescent="0.2">
      <c r="A143" t="s">
        <v>334</v>
      </c>
      <c r="B143" t="s">
        <v>335</v>
      </c>
      <c r="C143" t="s">
        <v>335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6.6</v>
      </c>
      <c r="AE143">
        <v>624</v>
      </c>
      <c r="AF143">
        <v>129.40540540540539</v>
      </c>
      <c r="AG143">
        <v>129.40540540540539</v>
      </c>
      <c r="AH143">
        <f>57.5135135135135*1</f>
        <v>57.513513513513502</v>
      </c>
      <c r="AI143">
        <f>1.58011347824682*1</f>
        <v>1.58011347824682</v>
      </c>
      <c r="AJ143">
        <v>1</v>
      </c>
      <c r="AK143">
        <v>0</v>
      </c>
      <c r="AL143">
        <v>0</v>
      </c>
    </row>
    <row r="144" spans="1:38" hidden="1" x14ac:dyDescent="0.2">
      <c r="A144" t="s">
        <v>336</v>
      </c>
      <c r="B144" t="s">
        <v>337</v>
      </c>
      <c r="C144" t="s">
        <v>337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6.5</v>
      </c>
      <c r="AE144">
        <v>625</v>
      </c>
      <c r="AF144">
        <v>135.2432432432432</v>
      </c>
      <c r="AG144">
        <v>135.2432432432432</v>
      </c>
      <c r="AH144">
        <f>60.1081081081081*1</f>
        <v>60.108108108108098</v>
      </c>
      <c r="AI144">
        <f>1.68306119885452*1</f>
        <v>1.6830611988545201</v>
      </c>
      <c r="AJ144">
        <v>1</v>
      </c>
      <c r="AK144">
        <v>0</v>
      </c>
      <c r="AL144">
        <v>0</v>
      </c>
    </row>
    <row r="145" spans="1:38" hidden="1" x14ac:dyDescent="0.2">
      <c r="A145" t="s">
        <v>209</v>
      </c>
      <c r="B145" t="s">
        <v>338</v>
      </c>
      <c r="C145" t="s">
        <v>338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5.5</v>
      </c>
      <c r="AE145">
        <v>627</v>
      </c>
      <c r="AF145">
        <v>63.243243243243242</v>
      </c>
      <c r="AG145">
        <v>63.243243243243242</v>
      </c>
      <c r="AH145">
        <f>28.1081081081081*1</f>
        <v>28.108108108108102</v>
      </c>
      <c r="AI145">
        <f>0.826662754764528*1</f>
        <v>0.826662754764528</v>
      </c>
      <c r="AJ145">
        <v>1</v>
      </c>
      <c r="AK145">
        <v>0</v>
      </c>
      <c r="AL145">
        <v>0</v>
      </c>
    </row>
    <row r="146" spans="1:38" hidden="1" x14ac:dyDescent="0.2">
      <c r="A146" t="s">
        <v>339</v>
      </c>
      <c r="B146" t="s">
        <v>340</v>
      </c>
      <c r="C146" t="s">
        <v>340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5.4</v>
      </c>
      <c r="AE146">
        <v>629</v>
      </c>
      <c r="AF146">
        <v>62.270270270270267</v>
      </c>
      <c r="AG146">
        <v>62.270270270270267</v>
      </c>
      <c r="AH146">
        <f>27.6756756756756*1</f>
        <v>27.675675675675599</v>
      </c>
      <c r="AI146">
        <f>0.820470579687894*1</f>
        <v>0.82047057968789405</v>
      </c>
      <c r="AJ146">
        <v>1</v>
      </c>
      <c r="AK146">
        <v>0</v>
      </c>
      <c r="AL146">
        <v>0</v>
      </c>
    </row>
    <row r="147" spans="1:38" hidden="1" x14ac:dyDescent="0.2">
      <c r="A147" t="s">
        <v>341</v>
      </c>
      <c r="B147" t="s">
        <v>164</v>
      </c>
      <c r="C147" t="s">
        <v>342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5</v>
      </c>
      <c r="AE147">
        <v>635</v>
      </c>
      <c r="AF147">
        <v>75.891891891891888</v>
      </c>
      <c r="AG147">
        <v>75.891891891891888</v>
      </c>
      <c r="AH147">
        <f>33.7297297297297*1</f>
        <v>33.729729729729698</v>
      </c>
      <c r="AI147">
        <f>0.982962603229548*1</f>
        <v>0.98296260322954798</v>
      </c>
      <c r="AJ147">
        <v>1</v>
      </c>
      <c r="AK147">
        <v>0</v>
      </c>
      <c r="AL147">
        <v>0</v>
      </c>
    </row>
    <row r="148" spans="1:38" hidden="1" x14ac:dyDescent="0.2">
      <c r="A148" t="s">
        <v>343</v>
      </c>
      <c r="B148" t="s">
        <v>344</v>
      </c>
      <c r="C148" t="s">
        <v>344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4.4000000000000004</v>
      </c>
      <c r="AE148">
        <v>643</v>
      </c>
      <c r="AF148">
        <v>101.18918918918919</v>
      </c>
      <c r="AG148">
        <v>101.18918918918919</v>
      </c>
      <c r="AH148">
        <f>44.9729729729729*1</f>
        <v>44.972972972972897</v>
      </c>
      <c r="AI148">
        <f>1.74757801284666*1</f>
        <v>1.74757801284666</v>
      </c>
      <c r="AJ148">
        <v>1</v>
      </c>
      <c r="AK148">
        <v>0</v>
      </c>
      <c r="AL148">
        <v>0</v>
      </c>
    </row>
    <row r="149" spans="1:38" hidden="1" x14ac:dyDescent="0.2">
      <c r="A149" t="s">
        <v>345</v>
      </c>
      <c r="B149" t="s">
        <v>346</v>
      </c>
      <c r="C149" t="s">
        <v>345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4.4000000000000004</v>
      </c>
      <c r="AE149">
        <v>647</v>
      </c>
      <c r="AF149">
        <v>74.918918918918919</v>
      </c>
      <c r="AG149">
        <v>74.918918918918919</v>
      </c>
      <c r="AH149">
        <f>33.2972972972973*1</f>
        <v>33.297297297297298</v>
      </c>
      <c r="AI149">
        <f>0.835913659210847*1</f>
        <v>0.83591365921084704</v>
      </c>
      <c r="AJ149">
        <v>1</v>
      </c>
      <c r="AK149">
        <v>0</v>
      </c>
      <c r="AL149">
        <v>0</v>
      </c>
    </row>
    <row r="150" spans="1:38" hidden="1" x14ac:dyDescent="0.2">
      <c r="A150" t="s">
        <v>347</v>
      </c>
      <c r="B150" t="s">
        <v>348</v>
      </c>
      <c r="C150" t="s">
        <v>348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4.4000000000000004</v>
      </c>
      <c r="AE150">
        <v>649</v>
      </c>
      <c r="AF150">
        <v>49.621621621621621</v>
      </c>
      <c r="AG150">
        <v>49.621621621621621</v>
      </c>
      <c r="AH150">
        <f>22.054054054054*1</f>
        <v>22.054054054053999</v>
      </c>
      <c r="AI150">
        <f>0.76421218257451*1</f>
        <v>0.76421218257450996</v>
      </c>
      <c r="AJ150">
        <v>1</v>
      </c>
      <c r="AK150">
        <v>0</v>
      </c>
      <c r="AL150">
        <v>0</v>
      </c>
    </row>
    <row r="151" spans="1:38" x14ac:dyDescent="0.2">
      <c r="A151" t="s">
        <v>134</v>
      </c>
      <c r="B151" t="s">
        <v>162</v>
      </c>
      <c r="C151" t="s">
        <v>162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19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4.5</v>
      </c>
      <c r="AE151">
        <v>271</v>
      </c>
      <c r="AF151">
        <v>121.6216216216216</v>
      </c>
      <c r="AG151">
        <v>121.6216216216216</v>
      </c>
      <c r="AH151">
        <f>54.054054054054*1</f>
        <v>54.054054054053999</v>
      </c>
      <c r="AI151">
        <f>1.27057484826874*1</f>
        <v>1.27057484826874</v>
      </c>
      <c r="AJ151">
        <v>1</v>
      </c>
      <c r="AK151">
        <v>1</v>
      </c>
      <c r="AL151">
        <v>1</v>
      </c>
    </row>
    <row r="152" spans="1:38" hidden="1" x14ac:dyDescent="0.2">
      <c r="A152" t="s">
        <v>68</v>
      </c>
      <c r="B152" t="s">
        <v>350</v>
      </c>
      <c r="C152" t="s">
        <v>351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5.9</v>
      </c>
      <c r="AE152">
        <v>655</v>
      </c>
      <c r="AF152">
        <v>92.432432432432435</v>
      </c>
      <c r="AG152">
        <v>92.432432432432435</v>
      </c>
      <c r="AH152">
        <f>41.081081081081*1</f>
        <v>41.081081081081003</v>
      </c>
      <c r="AI152">
        <f>0.921991405428959*1</f>
        <v>0.92199140542895897</v>
      </c>
      <c r="AJ152">
        <v>1</v>
      </c>
      <c r="AK152">
        <v>0</v>
      </c>
      <c r="AL152">
        <v>0</v>
      </c>
    </row>
    <row r="153" spans="1:38" hidden="1" x14ac:dyDescent="0.2">
      <c r="A153" t="s">
        <v>352</v>
      </c>
      <c r="B153" t="s">
        <v>353</v>
      </c>
      <c r="C153" t="s">
        <v>353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5.9</v>
      </c>
      <c r="AE153">
        <v>656</v>
      </c>
      <c r="AF153">
        <v>125.5135135135135</v>
      </c>
      <c r="AG153">
        <v>125.5135135135135</v>
      </c>
      <c r="AH153">
        <f>55.7837837837837*1</f>
        <v>55.783783783783697</v>
      </c>
      <c r="AI153">
        <f>1.903192424643*1</f>
        <v>1.9031924246430001</v>
      </c>
      <c r="AJ153">
        <v>1</v>
      </c>
      <c r="AK153">
        <v>0</v>
      </c>
      <c r="AL153">
        <v>0</v>
      </c>
    </row>
    <row r="154" spans="1:38" hidden="1" x14ac:dyDescent="0.2">
      <c r="A154" t="s">
        <v>178</v>
      </c>
      <c r="B154" t="s">
        <v>354</v>
      </c>
      <c r="C154" t="s">
        <v>354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5.9</v>
      </c>
      <c r="AE154">
        <v>657</v>
      </c>
      <c r="AF154">
        <v>84.648648648648646</v>
      </c>
      <c r="AG154">
        <v>84.648648648648646</v>
      </c>
      <c r="AH154">
        <f>37.6216216216216*1</f>
        <v>37.6216216216216</v>
      </c>
      <c r="AI154">
        <f>1.54368365125643*1</f>
        <v>1.54368365125643</v>
      </c>
      <c r="AJ154">
        <v>1</v>
      </c>
      <c r="AK154">
        <v>0</v>
      </c>
      <c r="AL154">
        <v>0</v>
      </c>
    </row>
    <row r="155" spans="1:38" hidden="1" x14ac:dyDescent="0.2">
      <c r="A155" t="s">
        <v>355</v>
      </c>
      <c r="B155" t="s">
        <v>356</v>
      </c>
      <c r="C155" t="s">
        <v>357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4.9000000000000004</v>
      </c>
      <c r="AE155">
        <v>659</v>
      </c>
      <c r="AF155">
        <v>58.378378378378379</v>
      </c>
      <c r="AG155">
        <v>58.378378378378379</v>
      </c>
      <c r="AH155">
        <f>25.9459459459459*1</f>
        <v>25.945945945945901</v>
      </c>
      <c r="AI155">
        <f>0.72900530152536*1</f>
        <v>0.72900530152536003</v>
      </c>
      <c r="AJ155">
        <v>1</v>
      </c>
      <c r="AK155">
        <v>0</v>
      </c>
      <c r="AL155">
        <v>0</v>
      </c>
    </row>
    <row r="156" spans="1:38" x14ac:dyDescent="0.2">
      <c r="A156" t="s">
        <v>132</v>
      </c>
      <c r="B156" t="s">
        <v>133</v>
      </c>
      <c r="C156" t="s">
        <v>133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6.4</v>
      </c>
      <c r="AE156">
        <v>228</v>
      </c>
      <c r="AF156">
        <v>134.27027027027029</v>
      </c>
      <c r="AG156">
        <v>134.27027027027029</v>
      </c>
      <c r="AH156">
        <f>59.6756756756756*1</f>
        <v>59.675675675675599</v>
      </c>
      <c r="AI156">
        <f>1.25478436968997*1</f>
        <v>1.2547843696899701</v>
      </c>
      <c r="AJ156">
        <v>1</v>
      </c>
      <c r="AK156">
        <v>0</v>
      </c>
      <c r="AL156">
        <v>1</v>
      </c>
    </row>
    <row r="157" spans="1:38" hidden="1" x14ac:dyDescent="0.2">
      <c r="A157" t="s">
        <v>360</v>
      </c>
      <c r="B157" t="s">
        <v>361</v>
      </c>
      <c r="C157" t="s">
        <v>361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4.5</v>
      </c>
      <c r="AE157">
        <v>670</v>
      </c>
      <c r="AF157">
        <v>55.45945945945946</v>
      </c>
      <c r="AG157">
        <v>55.45945945945946</v>
      </c>
      <c r="AH157">
        <f>24.6486486486486*1</f>
        <v>24.648648648648599</v>
      </c>
      <c r="AI157">
        <f>0.623371741932859*1</f>
        <v>0.62337174193285905</v>
      </c>
      <c r="AJ157">
        <v>1</v>
      </c>
      <c r="AK157">
        <v>0</v>
      </c>
      <c r="AL157">
        <v>0</v>
      </c>
    </row>
    <row r="158" spans="1:38" hidden="1" x14ac:dyDescent="0.2">
      <c r="A158" t="s">
        <v>362</v>
      </c>
      <c r="B158" t="s">
        <v>363</v>
      </c>
      <c r="C158" t="s">
        <v>364</v>
      </c>
      <c r="D158" t="s">
        <v>3</v>
      </c>
      <c r="E158">
        <v>1</v>
      </c>
      <c r="F158">
        <v>0</v>
      </c>
      <c r="G158">
        <v>0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4.5</v>
      </c>
      <c r="AE158">
        <v>674</v>
      </c>
      <c r="AF158">
        <v>113.8378378378378</v>
      </c>
      <c r="AG158">
        <v>113.8378378378378</v>
      </c>
      <c r="AH158">
        <f>50.5945945945945*1</f>
        <v>50.594594594594497</v>
      </c>
      <c r="AI158">
        <f>1.67349825131467*1</f>
        <v>1.6734982513146699</v>
      </c>
      <c r="AJ158">
        <v>1</v>
      </c>
      <c r="AK158">
        <v>0</v>
      </c>
      <c r="AL158">
        <v>0</v>
      </c>
    </row>
    <row r="159" spans="1:38" hidden="1" x14ac:dyDescent="0.2">
      <c r="A159" t="s">
        <v>365</v>
      </c>
      <c r="B159" t="s">
        <v>366</v>
      </c>
      <c r="C159" t="s">
        <v>366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4.5</v>
      </c>
      <c r="AE159">
        <v>677</v>
      </c>
      <c r="AF159">
        <v>76.86486486486487</v>
      </c>
      <c r="AG159">
        <v>76.86486486486487</v>
      </c>
      <c r="AH159">
        <f>34.1621621621621*1</f>
        <v>34.162162162162097</v>
      </c>
      <c r="AI159">
        <f>0.932443785973547*1</f>
        <v>0.93244378597354705</v>
      </c>
      <c r="AJ159">
        <v>1</v>
      </c>
      <c r="AK159">
        <v>0</v>
      </c>
      <c r="AL159">
        <v>0</v>
      </c>
    </row>
    <row r="160" spans="1:38" hidden="1" x14ac:dyDescent="0.2">
      <c r="A160" t="s">
        <v>367</v>
      </c>
      <c r="B160" t="s">
        <v>368</v>
      </c>
      <c r="C160" t="s">
        <v>368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5.5</v>
      </c>
      <c r="AE160">
        <v>689</v>
      </c>
      <c r="AF160">
        <v>90.486486486486484</v>
      </c>
      <c r="AG160">
        <v>90.486486486486484</v>
      </c>
      <c r="AH160">
        <f>40.2162162162162*1</f>
        <v>40.216216216216203</v>
      </c>
      <c r="AI160">
        <f>0.779661016949152*1</f>
        <v>0.77966101694915202</v>
      </c>
      <c r="AJ160">
        <v>1</v>
      </c>
      <c r="AK160">
        <v>0</v>
      </c>
      <c r="AL160">
        <v>0</v>
      </c>
    </row>
    <row r="161" spans="1:38" hidden="1" x14ac:dyDescent="0.2">
      <c r="A161" t="s">
        <v>369</v>
      </c>
      <c r="B161" t="s">
        <v>370</v>
      </c>
      <c r="C161" t="s">
        <v>371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5.5</v>
      </c>
      <c r="AE161">
        <v>691</v>
      </c>
      <c r="AF161">
        <v>86.594594594594582</v>
      </c>
      <c r="AG161">
        <v>86.594594594594582</v>
      </c>
      <c r="AH161">
        <f>38.4864864864864*1</f>
        <v>38.486486486486399</v>
      </c>
      <c r="AI161">
        <f>0.97187534197126*1</f>
        <v>0.97187534197126002</v>
      </c>
      <c r="AJ161">
        <v>1</v>
      </c>
      <c r="AK161">
        <v>0</v>
      </c>
      <c r="AL161">
        <v>0</v>
      </c>
    </row>
    <row r="162" spans="1:38" hidden="1" x14ac:dyDescent="0.2">
      <c r="A162" t="s">
        <v>372</v>
      </c>
      <c r="B162" t="s">
        <v>373</v>
      </c>
      <c r="C162" t="s">
        <v>374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5.5</v>
      </c>
      <c r="AE162">
        <v>692</v>
      </c>
      <c r="AF162">
        <v>75.891891891891888</v>
      </c>
      <c r="AG162">
        <v>75.891891891891888</v>
      </c>
      <c r="AH162">
        <f>33.7297297297297*1</f>
        <v>33.729729729729698</v>
      </c>
      <c r="AI162">
        <f>0.932365996766023*1</f>
        <v>0.93236599676602305</v>
      </c>
      <c r="AJ162">
        <v>1</v>
      </c>
      <c r="AK162">
        <v>0</v>
      </c>
      <c r="AL16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2025-08-29T12:39:54Z</dcterms:created>
  <dcterms:modified xsi:type="dcterms:W3CDTF">2025-08-29T12:45:15Z</dcterms:modified>
</cp:coreProperties>
</file>