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ridog/Documents/FPL-predictor/Predictions/2024-25/"/>
    </mc:Choice>
  </mc:AlternateContent>
  <xr:revisionPtr revIDLastSave="0" documentId="13_ncr:1_{73ED54B9-FD0E-8747-B9CE-8C423B2F0716}" xr6:coauthVersionLast="47" xr6:coauthVersionMax="47" xr10:uidLastSave="{00000000-0000-0000-0000-000000000000}"/>
  <bookViews>
    <workbookView xWindow="240" yWindow="760" windowWidth="34320" windowHeight="21580" xr2:uid="{00000000-000D-0000-FFFF-FFFF00000000}"/>
  </bookViews>
  <sheets>
    <sheet name="Sheet1" sheetId="1" r:id="rId1"/>
  </sheets>
  <definedNames>
    <definedName name="solver_adj" localSheetId="0" hidden="1">Sheet1!$AJ$2:$AJ$157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Sheet1!$AJ$2:$AJ$157</definedName>
    <definedName name="solver_lhs2" localSheetId="0" hidden="1">Sheet1!$AN$4:$AN$8</definedName>
    <definedName name="solver_lhs3" localSheetId="0" hidden="1">Sheet1!$AN$4:$AN$8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Sheet1!$AM$2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3</definedName>
    <definedName name="solver_rhs1" localSheetId="0" hidden="1">"binary"</definedName>
    <definedName name="solver_rhs2" localSheetId="0" hidden="1">Sheet1!$AO$4:$AO$8</definedName>
    <definedName name="solver_rhs3" localSheetId="0" hidden="1">Sheet1!$AM$4:$AM$8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51" i="1" l="1"/>
  <c r="AH150" i="1"/>
  <c r="AH149" i="1"/>
  <c r="AH148" i="1"/>
  <c r="AH147" i="1"/>
  <c r="AH146" i="1"/>
  <c r="AH145" i="1"/>
  <c r="AH144" i="1"/>
  <c r="AH143" i="1"/>
  <c r="AH142" i="1"/>
  <c r="AH141" i="1"/>
  <c r="AH140" i="1"/>
  <c r="AH65" i="1"/>
  <c r="AH138" i="1"/>
  <c r="AH137" i="1"/>
  <c r="AH112" i="1"/>
  <c r="AH111" i="1"/>
  <c r="AH110" i="1"/>
  <c r="AH109" i="1"/>
  <c r="AH108" i="1"/>
  <c r="AH107" i="1"/>
  <c r="AH106" i="1"/>
  <c r="AH105" i="1"/>
  <c r="AH86" i="1"/>
  <c r="AH87" i="1"/>
  <c r="AH84" i="1"/>
  <c r="AH83" i="1"/>
  <c r="AH81" i="1"/>
  <c r="AH77" i="1"/>
  <c r="AH76" i="1"/>
  <c r="AH75" i="1"/>
  <c r="AH74" i="1"/>
  <c r="AH73" i="1"/>
  <c r="AH72" i="1"/>
  <c r="AH71" i="1"/>
  <c r="AH70" i="1"/>
  <c r="AH139" i="1"/>
  <c r="AH68" i="1"/>
  <c r="AH67" i="1"/>
  <c r="AH64" i="1"/>
  <c r="AH63" i="1"/>
  <c r="AH62" i="1"/>
  <c r="AH61" i="1"/>
  <c r="AH59" i="1"/>
  <c r="AH57" i="1"/>
  <c r="AH56" i="1"/>
  <c r="AH55" i="1"/>
  <c r="AH54" i="1"/>
  <c r="AH53" i="1"/>
  <c r="AH52" i="1"/>
  <c r="AH41" i="1"/>
  <c r="AH36" i="1"/>
  <c r="AH35" i="1"/>
  <c r="AH34" i="1"/>
  <c r="AH33" i="1"/>
  <c r="AH31" i="1"/>
  <c r="AH23" i="1"/>
  <c r="AH19" i="1"/>
  <c r="AH18" i="1"/>
  <c r="AH17" i="1"/>
  <c r="AH16" i="1"/>
  <c r="AH15" i="1"/>
  <c r="AH14" i="1"/>
  <c r="AH13" i="1"/>
  <c r="AH12" i="1"/>
  <c r="AH157" i="1"/>
  <c r="AH156" i="1"/>
  <c r="AH155" i="1"/>
  <c r="AH154" i="1"/>
  <c r="AH129" i="1"/>
  <c r="AH152" i="1"/>
  <c r="AH136" i="1"/>
  <c r="AH135" i="1"/>
  <c r="AH134" i="1"/>
  <c r="AH133" i="1"/>
  <c r="AH132" i="1"/>
  <c r="AH131" i="1"/>
  <c r="AH123" i="1"/>
  <c r="AH32" i="1"/>
  <c r="AH128" i="1"/>
  <c r="AH127" i="1"/>
  <c r="AH126" i="1"/>
  <c r="AH125" i="1"/>
  <c r="AH124" i="1"/>
  <c r="AH93" i="1"/>
  <c r="AH122" i="1"/>
  <c r="AH121" i="1"/>
  <c r="AH120" i="1"/>
  <c r="AH119" i="1"/>
  <c r="AH118" i="1"/>
  <c r="AH117" i="1"/>
  <c r="AH116" i="1"/>
  <c r="AH115" i="1"/>
  <c r="AH114" i="1"/>
  <c r="AH113" i="1"/>
  <c r="AH104" i="1"/>
  <c r="AH103" i="1"/>
  <c r="AH102" i="1"/>
  <c r="AH101" i="1"/>
  <c r="AH100" i="1"/>
  <c r="AH99" i="1"/>
  <c r="AH98" i="1"/>
  <c r="AH97" i="1"/>
  <c r="AH96" i="1"/>
  <c r="AH95" i="1"/>
  <c r="AH94" i="1"/>
  <c r="AH8" i="1"/>
  <c r="AH92" i="1"/>
  <c r="AH91" i="1"/>
  <c r="AH90" i="1"/>
  <c r="AH89" i="1"/>
  <c r="AH88" i="1"/>
  <c r="AH130" i="1"/>
  <c r="AH85" i="1"/>
  <c r="AH82" i="1"/>
  <c r="AH80" i="1"/>
  <c r="AH79" i="1"/>
  <c r="AH78" i="1"/>
  <c r="AH66" i="1"/>
  <c r="AH60" i="1"/>
  <c r="AH51" i="1"/>
  <c r="AH50" i="1"/>
  <c r="AH49" i="1"/>
  <c r="AH48" i="1"/>
  <c r="AH47" i="1"/>
  <c r="AH46" i="1"/>
  <c r="AH45" i="1"/>
  <c r="AH44" i="1"/>
  <c r="AH43" i="1"/>
  <c r="AH42" i="1"/>
  <c r="AH153" i="1"/>
  <c r="AH40" i="1"/>
  <c r="AH39" i="1"/>
  <c r="AH38" i="1"/>
  <c r="AH30" i="1"/>
  <c r="AH29" i="1"/>
  <c r="AH28" i="1"/>
  <c r="AH27" i="1"/>
  <c r="AH26" i="1"/>
  <c r="AH25" i="1"/>
  <c r="AH24" i="1"/>
  <c r="AH69" i="1"/>
  <c r="AH22" i="1"/>
  <c r="AH21" i="1"/>
  <c r="AH20" i="1"/>
  <c r="AH11" i="1"/>
  <c r="AH10" i="1"/>
  <c r="AN7" i="1"/>
  <c r="AH9" i="1"/>
  <c r="AN6" i="1"/>
  <c r="AH37" i="1"/>
  <c r="AN5" i="1"/>
  <c r="AH7" i="1"/>
  <c r="AN4" i="1"/>
  <c r="AH6" i="1"/>
  <c r="AH5" i="1"/>
  <c r="AH4" i="1"/>
  <c r="AH3" i="1"/>
  <c r="AH2" i="1"/>
  <c r="AM2" i="1" s="1"/>
  <c r="AN8" i="1" l="1"/>
</calcChain>
</file>

<file path=xl/sharedStrings.xml><?xml version="1.0" encoding="utf-8"?>
<sst xmlns="http://schemas.openxmlformats.org/spreadsheetml/2006/main" count="822" uniqueCount="372">
  <si>
    <t>Total Points</t>
  </si>
  <si>
    <t>MAX</t>
  </si>
  <si>
    <t>GKP</t>
  </si>
  <si>
    <t>DEF</t>
  </si>
  <si>
    <t>MID</t>
  </si>
  <si>
    <t>FWD</t>
  </si>
  <si>
    <t>ARS</t>
  </si>
  <si>
    <t>AVL</t>
  </si>
  <si>
    <t>BOU</t>
  </si>
  <si>
    <t>BRE</t>
  </si>
  <si>
    <t>BHA</t>
  </si>
  <si>
    <t>CHE</t>
  </si>
  <si>
    <t>CRY</t>
  </si>
  <si>
    <t>EVE</t>
  </si>
  <si>
    <t>FUL</t>
  </si>
  <si>
    <t>IPS</t>
  </si>
  <si>
    <t>LEI</t>
  </si>
  <si>
    <t>LIV</t>
  </si>
  <si>
    <t>MCI</t>
  </si>
  <si>
    <t>MUN</t>
  </si>
  <si>
    <t>NEW</t>
  </si>
  <si>
    <t>NFO</t>
  </si>
  <si>
    <t>SOU</t>
  </si>
  <si>
    <t>TOT</t>
  </si>
  <si>
    <t>WHU</t>
  </si>
  <si>
    <t>WOL</t>
  </si>
  <si>
    <t>First Name</t>
  </si>
  <si>
    <t>Surname</t>
  </si>
  <si>
    <t>Web Name</t>
  </si>
  <si>
    <t>Position</t>
  </si>
  <si>
    <t>Team</t>
  </si>
  <si>
    <t>ID</t>
  </si>
  <si>
    <t>ARIMA</t>
  </si>
  <si>
    <t>LSTM</t>
  </si>
  <si>
    <t>FOREST</t>
  </si>
  <si>
    <t>NEXT</t>
  </si>
  <si>
    <t>Health</t>
  </si>
  <si>
    <t>Selected</t>
  </si>
  <si>
    <t>Gabriel</t>
  </si>
  <si>
    <t>dos Santos Magalhães</t>
  </si>
  <si>
    <t>Kai</t>
  </si>
  <si>
    <t>Havertz</t>
  </si>
  <si>
    <t>Jurriën</t>
  </si>
  <si>
    <t>Timber</t>
  </si>
  <si>
    <t>J.Timber</t>
  </si>
  <si>
    <t>Martinelli Silva</t>
  </si>
  <si>
    <t>Martinelli</t>
  </si>
  <si>
    <t>David</t>
  </si>
  <si>
    <t>Raya Martin</t>
  </si>
  <si>
    <t>Raya</t>
  </si>
  <si>
    <t>Declan</t>
  </si>
  <si>
    <t>Rice</t>
  </si>
  <si>
    <t>Bukayo</t>
  </si>
  <si>
    <t>Saka</t>
  </si>
  <si>
    <t>William</t>
  </si>
  <si>
    <t>Saliba</t>
  </si>
  <si>
    <t>Thomas</t>
  </si>
  <si>
    <t>Partey</t>
  </si>
  <si>
    <t>Leandro</t>
  </si>
  <si>
    <t>Trossard</t>
  </si>
  <si>
    <t>Ross</t>
  </si>
  <si>
    <t>Barkley</t>
  </si>
  <si>
    <t>Jhon</t>
  </si>
  <si>
    <t>Durán</t>
  </si>
  <si>
    <t>Duran</t>
  </si>
  <si>
    <t>Ezri</t>
  </si>
  <si>
    <t>Konsa Ngoyo</t>
  </si>
  <si>
    <t>Konsa</t>
  </si>
  <si>
    <t>Emiliano</t>
  </si>
  <si>
    <t>Martínez Romero</t>
  </si>
  <si>
    <t>Martinez</t>
  </si>
  <si>
    <t>John</t>
  </si>
  <si>
    <t>McGinn</t>
  </si>
  <si>
    <t>Morgan</t>
  </si>
  <si>
    <t>Rogers</t>
  </si>
  <si>
    <t>Youri</t>
  </si>
  <si>
    <t>Tielemans</t>
  </si>
  <si>
    <t>Ollie</t>
  </si>
  <si>
    <t>Watkins</t>
  </si>
  <si>
    <t>Ryan</t>
  </si>
  <si>
    <t>Christie</t>
  </si>
  <si>
    <t>Lewis</t>
  </si>
  <si>
    <t>Cook</t>
  </si>
  <si>
    <t>Enes</t>
  </si>
  <si>
    <t>Ünal</t>
  </si>
  <si>
    <t>Enes Ünal</t>
  </si>
  <si>
    <t>Milos</t>
  </si>
  <si>
    <t>Kerkez</t>
  </si>
  <si>
    <t>Justin</t>
  </si>
  <si>
    <t>Kluivert</t>
  </si>
  <si>
    <t>Dango</t>
  </si>
  <si>
    <t>Ouattara</t>
  </si>
  <si>
    <t>O.Dango</t>
  </si>
  <si>
    <t>Antoine</t>
  </si>
  <si>
    <t>Semenyo</t>
  </si>
  <si>
    <t>Adam</t>
  </si>
  <si>
    <t>Smith</t>
  </si>
  <si>
    <t>Marcus</t>
  </si>
  <si>
    <t>Tavernier</t>
  </si>
  <si>
    <t>Illia</t>
  </si>
  <si>
    <t>Zabarnyi</t>
  </si>
  <si>
    <t>Francisco Evanilson</t>
  </si>
  <si>
    <t>de Lima Barbosa</t>
  </si>
  <si>
    <t>Evanilson</t>
  </si>
  <si>
    <t>Nathan</t>
  </si>
  <si>
    <t>Collins</t>
  </si>
  <si>
    <t>Mikkel</t>
  </si>
  <si>
    <t>Damsgaard</t>
  </si>
  <si>
    <t>Mark</t>
  </si>
  <si>
    <t>Flekken</t>
  </si>
  <si>
    <t>Vitaly</t>
  </si>
  <si>
    <t>Janelt</t>
  </si>
  <si>
    <t>Bryan</t>
  </si>
  <si>
    <t>Mbeumo</t>
  </si>
  <si>
    <t>Ethan</t>
  </si>
  <si>
    <t>Pinnock</t>
  </si>
  <si>
    <t>Yoane</t>
  </si>
  <si>
    <t>Wissa</t>
  </si>
  <si>
    <t>Carlos</t>
  </si>
  <si>
    <t>Baleba</t>
  </si>
  <si>
    <t>Mitoma</t>
  </si>
  <si>
    <t>Kaoru</t>
  </si>
  <si>
    <t>Danny</t>
  </si>
  <si>
    <t>Welbeck</t>
  </si>
  <si>
    <t>Georginio</t>
  </si>
  <si>
    <t>Rutter</t>
  </si>
  <si>
    <t>Moisés</t>
  </si>
  <si>
    <t>Caicedo Corozo</t>
  </si>
  <si>
    <t>Caicedo</t>
  </si>
  <si>
    <t>Levi</t>
  </si>
  <si>
    <t>Colwill</t>
  </si>
  <si>
    <t>Marc</t>
  </si>
  <si>
    <t>Cucurella Saseta</t>
  </si>
  <si>
    <t>Cucurella</t>
  </si>
  <si>
    <t>Enzo</t>
  </si>
  <si>
    <t>Fernández</t>
  </si>
  <si>
    <t>Noni</t>
  </si>
  <si>
    <t>Madueke</t>
  </si>
  <si>
    <t>Nicolas</t>
  </si>
  <si>
    <t>Jackson</t>
  </si>
  <si>
    <t>N.Jackson</t>
  </si>
  <si>
    <t>Christopher</t>
  </si>
  <si>
    <t>Nkunku</t>
  </si>
  <si>
    <t>Cole</t>
  </si>
  <si>
    <t>Palmer</t>
  </si>
  <si>
    <t>Robert</t>
  </si>
  <si>
    <t>Sánchez</t>
  </si>
  <si>
    <t>Pedro</t>
  </si>
  <si>
    <t>Lomba Neto</t>
  </si>
  <si>
    <t>Neto</t>
  </si>
  <si>
    <t>Eberechi</t>
  </si>
  <si>
    <t>Eze</t>
  </si>
  <si>
    <t>Guéhi</t>
  </si>
  <si>
    <t>Dean</t>
  </si>
  <si>
    <t>Henderson</t>
  </si>
  <si>
    <t>Will</t>
  </si>
  <si>
    <t>Hughes</t>
  </si>
  <si>
    <t>Jean-Philippe</t>
  </si>
  <si>
    <t>Mateta</t>
  </si>
  <si>
    <t>Tyrick</t>
  </si>
  <si>
    <t>Mitchell</t>
  </si>
  <si>
    <t>Daniel</t>
  </si>
  <si>
    <t>Muñoz</t>
  </si>
  <si>
    <t>Ismaïla</t>
  </si>
  <si>
    <t>Sarr</t>
  </si>
  <si>
    <t>I.Sarr</t>
  </si>
  <si>
    <t>Maxence</t>
  </si>
  <si>
    <t>Lacroix</t>
  </si>
  <si>
    <t>Abdoulaye</t>
  </si>
  <si>
    <t>Doucouré</t>
  </si>
  <si>
    <t>A.Doucoure</t>
  </si>
  <si>
    <t>Dominic</t>
  </si>
  <si>
    <t>Calvert-Lewin</t>
  </si>
  <si>
    <t>Idrissa</t>
  </si>
  <si>
    <t>Gueye</t>
  </si>
  <si>
    <t>Gana</t>
  </si>
  <si>
    <t>Dwight</t>
  </si>
  <si>
    <t>McNeil</t>
  </si>
  <si>
    <t>Vitalii</t>
  </si>
  <si>
    <t>Mykolenko</t>
  </si>
  <si>
    <t>Iliman</t>
  </si>
  <si>
    <t>Ndiaye</t>
  </si>
  <si>
    <t>Jordan</t>
  </si>
  <si>
    <t>Pickford</t>
  </si>
  <si>
    <t>James</t>
  </si>
  <si>
    <t>Tarkowski</t>
  </si>
  <si>
    <t>Ashley</t>
  </si>
  <si>
    <t>Young</t>
  </si>
  <si>
    <t>Orel</t>
  </si>
  <si>
    <t>Mangala</t>
  </si>
  <si>
    <t>Reiss</t>
  </si>
  <si>
    <t>Nelson</t>
  </si>
  <si>
    <t>Andreas</t>
  </si>
  <si>
    <t>Hoelgebaum Pereira</t>
  </si>
  <si>
    <t>Alex</t>
  </si>
  <si>
    <t>Iwobi</t>
  </si>
  <si>
    <t>Rodrigo</t>
  </si>
  <si>
    <t>Muniz Carvalho</t>
  </si>
  <si>
    <t>Muniz</t>
  </si>
  <si>
    <t>Raúl</t>
  </si>
  <si>
    <t>Jiménez</t>
  </si>
  <si>
    <t>Antonee</t>
  </si>
  <si>
    <t>Robinson</t>
  </si>
  <si>
    <t>Kenny</t>
  </si>
  <si>
    <t>Tete</t>
  </si>
  <si>
    <t>Conor</t>
  </si>
  <si>
    <t>Chaplin</t>
  </si>
  <si>
    <t>Omari</t>
  </si>
  <si>
    <t>Giraud-Hutchinson</t>
  </si>
  <si>
    <t>Hutchinson</t>
  </si>
  <si>
    <t>Sam</t>
  </si>
  <si>
    <t>Morsy</t>
  </si>
  <si>
    <t>Arijanet</t>
  </si>
  <si>
    <t>Muric</t>
  </si>
  <si>
    <t>Szmodics</t>
  </si>
  <si>
    <t>Facundo</t>
  </si>
  <si>
    <t>Buonanotte</t>
  </si>
  <si>
    <t>Ayew</t>
  </si>
  <si>
    <t>J.Ayew</t>
  </si>
  <si>
    <t>Mads</t>
  </si>
  <si>
    <t>Hermansen</t>
  </si>
  <si>
    <t>Jamie</t>
  </si>
  <si>
    <t>Vardy</t>
  </si>
  <si>
    <t>Trent</t>
  </si>
  <si>
    <t>Alexander-Arnold</t>
  </si>
  <si>
    <t>Darwin</t>
  </si>
  <si>
    <t>Núñez Ribeiro</t>
  </si>
  <si>
    <t>Cody</t>
  </si>
  <si>
    <t>Gakpo</t>
  </si>
  <si>
    <t>Gravenberch</t>
  </si>
  <si>
    <t>Curtis</t>
  </si>
  <si>
    <t>Jones</t>
  </si>
  <si>
    <t>Luis</t>
  </si>
  <si>
    <t>Díaz</t>
  </si>
  <si>
    <t>Luis Díaz</t>
  </si>
  <si>
    <t>Mohamed</t>
  </si>
  <si>
    <t>Salah</t>
  </si>
  <si>
    <t>M.Salah</t>
  </si>
  <si>
    <t>Andrew</t>
  </si>
  <si>
    <t>Robertson</t>
  </si>
  <si>
    <t>Dominik</t>
  </si>
  <si>
    <t>Szoboszlai</t>
  </si>
  <si>
    <t>Virgil</t>
  </si>
  <si>
    <t>van Dijk</t>
  </si>
  <si>
    <t>Bernardo</t>
  </si>
  <si>
    <t>Veiga de Carvalho e Silva</t>
  </si>
  <si>
    <t>Jérémy</t>
  </si>
  <si>
    <t>Doku</t>
  </si>
  <si>
    <t>Ederson</t>
  </si>
  <si>
    <t>Santana de Moraes</t>
  </si>
  <si>
    <t>Ederson M.</t>
  </si>
  <si>
    <t>Joško</t>
  </si>
  <si>
    <t>Gvardiol</t>
  </si>
  <si>
    <t>Erling</t>
  </si>
  <si>
    <t>Haaland</t>
  </si>
  <si>
    <t>Mateo</t>
  </si>
  <si>
    <t>Kovačić</t>
  </si>
  <si>
    <t>Matheus Luiz</t>
  </si>
  <si>
    <t>Nunes</t>
  </si>
  <si>
    <t>Matheus N.</t>
  </si>
  <si>
    <t>Rúben</t>
  </si>
  <si>
    <t>Gato Alves Dias</t>
  </si>
  <si>
    <t>Amad</t>
  </si>
  <si>
    <t>Diallo</t>
  </si>
  <si>
    <t>Bruno</t>
  </si>
  <si>
    <t>Borges Fernandes</t>
  </si>
  <si>
    <t>B.Fernandes</t>
  </si>
  <si>
    <t>Carlos Henrique</t>
  </si>
  <si>
    <t>Casimiro</t>
  </si>
  <si>
    <t>Casemiro</t>
  </si>
  <si>
    <t>Diogo</t>
  </si>
  <si>
    <t>Dalot Teixeira</t>
  </si>
  <si>
    <t>Dalot</t>
  </si>
  <si>
    <t>Alejandro</t>
  </si>
  <si>
    <t>Garnacho</t>
  </si>
  <si>
    <t>Lisandro</t>
  </si>
  <si>
    <t>Martínez</t>
  </si>
  <si>
    <t>André</t>
  </si>
  <si>
    <t>Onana</t>
  </si>
  <si>
    <t>Rashford</t>
  </si>
  <si>
    <t>Joshua</t>
  </si>
  <si>
    <t>Zirkzee</t>
  </si>
  <si>
    <t>Harvey</t>
  </si>
  <si>
    <t>Barnes</t>
  </si>
  <si>
    <t>Guimarães Rodriguez Moura</t>
  </si>
  <si>
    <t>Bruno G.</t>
  </si>
  <si>
    <t>Dan</t>
  </si>
  <si>
    <t>Burn</t>
  </si>
  <si>
    <t>Anthony</t>
  </si>
  <si>
    <t>Gordon</t>
  </si>
  <si>
    <t>Hall</t>
  </si>
  <si>
    <t>Alexander</t>
  </si>
  <si>
    <t>Isak</t>
  </si>
  <si>
    <t>Jacob</t>
  </si>
  <si>
    <t>Murphy</t>
  </si>
  <si>
    <t>J.Murphy</t>
  </si>
  <si>
    <t>Tino</t>
  </si>
  <si>
    <t>Livramento</t>
  </si>
  <si>
    <t>Fabian</t>
  </si>
  <si>
    <t>Schär</t>
  </si>
  <si>
    <t>Ola</t>
  </si>
  <si>
    <t>Aina</t>
  </si>
  <si>
    <t>Elliot</t>
  </si>
  <si>
    <t>Anderson</t>
  </si>
  <si>
    <t>Elanga</t>
  </si>
  <si>
    <t>Gibbs-White</t>
  </si>
  <si>
    <t>Callum</t>
  </si>
  <si>
    <t>Hudson-Odoi</t>
  </si>
  <si>
    <t>Murillo</t>
  </si>
  <si>
    <t>Santiago Costa dos Santos</t>
  </si>
  <si>
    <t>Matz</t>
  </si>
  <si>
    <t>Sels</t>
  </si>
  <si>
    <t>Chris</t>
  </si>
  <si>
    <t>Wood</t>
  </si>
  <si>
    <t>Nikola</t>
  </si>
  <si>
    <t>Milenković</t>
  </si>
  <si>
    <t>Joe</t>
  </si>
  <si>
    <t>Aribo</t>
  </si>
  <si>
    <t>Armstrong</t>
  </si>
  <si>
    <t>Flynn</t>
  </si>
  <si>
    <t>Downes</t>
  </si>
  <si>
    <t>Mateus Gonçalo</t>
  </si>
  <si>
    <t>Espanha Fernandes</t>
  </si>
  <si>
    <t>M.Fernandes</t>
  </si>
  <si>
    <t>Solanke-Mitchell</t>
  </si>
  <si>
    <t>Solanke</t>
  </si>
  <si>
    <t>Brennan</t>
  </si>
  <si>
    <t>Johnson</t>
  </si>
  <si>
    <t>Dejan</t>
  </si>
  <si>
    <t>Kulusevski</t>
  </si>
  <si>
    <t>Maddison</t>
  </si>
  <si>
    <t>Porro</t>
  </si>
  <si>
    <t>Pedro Porro</t>
  </si>
  <si>
    <t>Pape Matar</t>
  </si>
  <si>
    <t>P.M.Sarr</t>
  </si>
  <si>
    <t>Son</t>
  </si>
  <si>
    <t>Heung-min</t>
  </si>
  <si>
    <t>Destiny</t>
  </si>
  <si>
    <t>Udogie</t>
  </si>
  <si>
    <t>Guglielmo</t>
  </si>
  <si>
    <t>Vicario</t>
  </si>
  <si>
    <t>Timo</t>
  </si>
  <si>
    <t>Werner</t>
  </si>
  <si>
    <t>Aaron</t>
  </si>
  <si>
    <t>Wan-Bissaka</t>
  </si>
  <si>
    <t>Jarrod</t>
  </si>
  <si>
    <t>Bowen</t>
  </si>
  <si>
    <t>Emerson</t>
  </si>
  <si>
    <t>Palmieri dos Santos</t>
  </si>
  <si>
    <t>Max</t>
  </si>
  <si>
    <t>Kilman</t>
  </si>
  <si>
    <t>Lucas</t>
  </si>
  <si>
    <t>Tolentino Coelho de Lima</t>
  </si>
  <si>
    <t>L.Paquetá</t>
  </si>
  <si>
    <t>Tomáš</t>
  </si>
  <si>
    <t>Souček</t>
  </si>
  <si>
    <t>Jean-Ricner</t>
  </si>
  <si>
    <t>Bellegarde</t>
  </si>
  <si>
    <t>Matheus</t>
  </si>
  <si>
    <t>Santos Carneiro Da Cunha</t>
  </si>
  <si>
    <t>Cunha</t>
  </si>
  <si>
    <t>Gonçalo Manuel</t>
  </si>
  <si>
    <t>Ganchinho Guedes</t>
  </si>
  <si>
    <t>Guedes</t>
  </si>
  <si>
    <t>João Victor</t>
  </si>
  <si>
    <t>Gomes da Silva</t>
  </si>
  <si>
    <t>J.Gomes</t>
  </si>
  <si>
    <t>Mario</t>
  </si>
  <si>
    <t>Lemina</t>
  </si>
  <si>
    <t>Mario Jr.</t>
  </si>
  <si>
    <t>Jørgen</t>
  </si>
  <si>
    <t>Strand Larsen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</si>
</sst>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J157" totalsRowShown="0">
  <autoFilter ref="A1:AJ157" xr:uid="{00000000-0009-0000-0100-000001000000}">
    <filterColumn colId="35">
      <filters>
        <filter val="1"/>
      </filters>
    </filterColumn>
  </autoFilter>
  <sortState xmlns:xlrd2="http://schemas.microsoft.com/office/spreadsheetml/2017/richdata2" ref="A23:AJ140">
    <sortCondition descending="1" ref="AH1:AH157"/>
  </sortState>
  <tableColumns count="36">
    <tableColumn id="1" xr3:uid="{00000000-0010-0000-0000-000001000000}" name="First Name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OU"/>
    <tableColumn id="13" xr3:uid="{00000000-0010-0000-0000-00000D000000}" name="BRE"/>
    <tableColumn id="14" xr3:uid="{00000000-0010-0000-0000-00000E000000}" name="BHA"/>
    <tableColumn id="15" xr3:uid="{00000000-0010-0000-0000-00000F000000}" name="CHE"/>
    <tableColumn id="16" xr3:uid="{00000000-0010-0000-0000-000010000000}" name="CRY"/>
    <tableColumn id="17" xr3:uid="{00000000-0010-0000-0000-000011000000}" name="EVE"/>
    <tableColumn id="18" xr3:uid="{00000000-0010-0000-0000-000012000000}" name="FUL"/>
    <tableColumn id="19" xr3:uid="{00000000-0010-0000-0000-000013000000}" name="IPS"/>
    <tableColumn id="20" xr3:uid="{00000000-0010-0000-0000-000014000000}" name="LEI"/>
    <tableColumn id="21" xr3:uid="{00000000-0010-0000-0000-000015000000}" name="LIV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OU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4" xr3:uid="{00000000-0010-0000-0000-000022000000}" name="FOREST"/>
    <tableColumn id="36" xr3:uid="{00000000-0010-0000-0000-000024000000}" name="NEXT"/>
    <tableColumn id="37" xr3:uid="{00000000-0010-0000-0000-000025000000}" name="Health"/>
    <tableColumn id="39" xr3:uid="{00000000-0010-0000-0000-000027000000}" name="Select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57"/>
  <sheetViews>
    <sheetView tabSelected="1" zoomScale="120" zoomScaleNormal="120" workbookViewId="0">
      <selection activeCell="C140" sqref="C140"/>
    </sheetView>
  </sheetViews>
  <sheetFormatPr baseColWidth="10" defaultColWidth="8.83203125" defaultRowHeight="15" x14ac:dyDescent="0.2"/>
  <cols>
    <col min="5" max="8" width="0" hidden="1" customWidth="1"/>
    <col min="10" max="33" width="0" hidden="1" customWidth="1"/>
  </cols>
  <sheetData>
    <row r="1" spans="1:41" x14ac:dyDescent="0.2">
      <c r="A1" t="s">
        <v>26</v>
      </c>
      <c r="B1" t="s">
        <v>27</v>
      </c>
      <c r="C1" t="s">
        <v>28</v>
      </c>
      <c r="D1" t="s">
        <v>29</v>
      </c>
      <c r="E1" t="s">
        <v>2</v>
      </c>
      <c r="F1" t="s">
        <v>3</v>
      </c>
      <c r="G1" t="s">
        <v>4</v>
      </c>
      <c r="H1" t="s">
        <v>5</v>
      </c>
      <c r="I1" t="s">
        <v>30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</row>
    <row r="2" spans="1:41" hidden="1" x14ac:dyDescent="0.2">
      <c r="A2" t="s">
        <v>38</v>
      </c>
      <c r="B2" t="s">
        <v>39</v>
      </c>
      <c r="C2" t="s">
        <v>38</v>
      </c>
      <c r="D2" t="s">
        <v>3</v>
      </c>
      <c r="E2">
        <v>0</v>
      </c>
      <c r="F2">
        <v>1</v>
      </c>
      <c r="G2">
        <v>0</v>
      </c>
      <c r="H2">
        <v>0</v>
      </c>
      <c r="I2" t="s">
        <v>6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2</v>
      </c>
      <c r="AE2">
        <v>20.653049085619479</v>
      </c>
      <c r="AF2">
        <v>19.62221591232888</v>
      </c>
      <c r="AG2">
        <v>36.439251369163649</v>
      </c>
      <c r="AH2">
        <f>1.38424572896654*1</f>
        <v>1.38424572896654</v>
      </c>
      <c r="AI2">
        <v>1</v>
      </c>
      <c r="AJ2">
        <v>0</v>
      </c>
      <c r="AL2" t="s">
        <v>0</v>
      </c>
      <c r="AM2">
        <f>SUMPRODUCT(Table1[Selected], Table1[NEXT])</f>
        <v>96.833760330168488</v>
      </c>
      <c r="AN2" t="s">
        <v>1</v>
      </c>
    </row>
    <row r="3" spans="1:41" hidden="1" x14ac:dyDescent="0.2">
      <c r="A3" t="s">
        <v>40</v>
      </c>
      <c r="B3" t="s">
        <v>41</v>
      </c>
      <c r="C3" t="s">
        <v>41</v>
      </c>
      <c r="D3" t="s">
        <v>5</v>
      </c>
      <c r="E3">
        <v>0</v>
      </c>
      <c r="F3">
        <v>0</v>
      </c>
      <c r="G3">
        <v>0</v>
      </c>
      <c r="H3">
        <v>1</v>
      </c>
      <c r="I3" t="s">
        <v>6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3</v>
      </c>
      <c r="AE3">
        <v>17.800715450413879</v>
      </c>
      <c r="AF3">
        <v>14.03783472692335</v>
      </c>
      <c r="AG3">
        <v>18.368605347967812</v>
      </c>
      <c r="AH3">
        <f>2.3625238016614*1</f>
        <v>2.3625238016613999</v>
      </c>
      <c r="AI3">
        <v>1</v>
      </c>
      <c r="AJ3">
        <v>0</v>
      </c>
    </row>
    <row r="4" spans="1:41" hidden="1" x14ac:dyDescent="0.2">
      <c r="A4" t="s">
        <v>42</v>
      </c>
      <c r="B4" t="s">
        <v>43</v>
      </c>
      <c r="C4" t="s">
        <v>44</v>
      </c>
      <c r="D4" t="s">
        <v>3</v>
      </c>
      <c r="E4">
        <v>0</v>
      </c>
      <c r="F4">
        <v>1</v>
      </c>
      <c r="G4">
        <v>0</v>
      </c>
      <c r="H4">
        <v>0</v>
      </c>
      <c r="I4" t="s">
        <v>6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5</v>
      </c>
      <c r="AE4">
        <v>0</v>
      </c>
      <c r="AF4">
        <v>0</v>
      </c>
      <c r="AG4">
        <v>0</v>
      </c>
      <c r="AH4">
        <f>0*1</f>
        <v>0</v>
      </c>
      <c r="AI4">
        <v>1</v>
      </c>
      <c r="AJ4">
        <v>0</v>
      </c>
      <c r="AL4" t="s">
        <v>2</v>
      </c>
      <c r="AM4">
        <v>1</v>
      </c>
      <c r="AN4">
        <f>SUMPRODUCT(Table1[Selected],Table1[GKP])</f>
        <v>1</v>
      </c>
      <c r="AO4">
        <v>1</v>
      </c>
    </row>
    <row r="5" spans="1:41" hidden="1" x14ac:dyDescent="0.2">
      <c r="A5" t="s">
        <v>38</v>
      </c>
      <c r="B5" t="s">
        <v>45</v>
      </c>
      <c r="C5" t="s">
        <v>46</v>
      </c>
      <c r="D5" t="s">
        <v>4</v>
      </c>
      <c r="E5">
        <v>0</v>
      </c>
      <c r="F5">
        <v>0</v>
      </c>
      <c r="G5">
        <v>1</v>
      </c>
      <c r="H5">
        <v>0</v>
      </c>
      <c r="I5" t="s">
        <v>6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8</v>
      </c>
      <c r="AE5">
        <v>21.64634146341464</v>
      </c>
      <c r="AF5">
        <v>23.03651821005802</v>
      </c>
      <c r="AG5">
        <v>13.420759356934839</v>
      </c>
      <c r="AH5">
        <f>2.84997311999322*1</f>
        <v>2.8499731199932201</v>
      </c>
      <c r="AI5">
        <v>1</v>
      </c>
      <c r="AJ5">
        <v>0</v>
      </c>
      <c r="AL5" t="s">
        <v>3</v>
      </c>
      <c r="AM5">
        <v>3</v>
      </c>
      <c r="AN5">
        <f>SUMPRODUCT(Table1[Selected],Table1[DEF])</f>
        <v>4</v>
      </c>
      <c r="AO5">
        <v>4</v>
      </c>
    </row>
    <row r="6" spans="1:41" hidden="1" x14ac:dyDescent="0.2">
      <c r="A6" t="s">
        <v>47</v>
      </c>
      <c r="B6" t="s">
        <v>48</v>
      </c>
      <c r="C6" t="s">
        <v>49</v>
      </c>
      <c r="D6" t="s">
        <v>2</v>
      </c>
      <c r="E6">
        <v>1</v>
      </c>
      <c r="F6">
        <v>0</v>
      </c>
      <c r="G6">
        <v>0</v>
      </c>
      <c r="H6">
        <v>0</v>
      </c>
      <c r="I6" t="s">
        <v>6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11</v>
      </c>
      <c r="AE6">
        <v>20.607476635514001</v>
      </c>
      <c r="AF6">
        <v>21.159534427985541</v>
      </c>
      <c r="AG6">
        <v>19.492853327799981</v>
      </c>
      <c r="AH6">
        <f>2.70572493639419*1</f>
        <v>2.7057249363941902</v>
      </c>
      <c r="AI6">
        <v>1</v>
      </c>
      <c r="AJ6">
        <v>0</v>
      </c>
      <c r="AL6" t="s">
        <v>4</v>
      </c>
      <c r="AM6">
        <v>2</v>
      </c>
      <c r="AN6">
        <f>SUMPRODUCT(Table1[Selected],Table1[MID])</f>
        <v>3</v>
      </c>
      <c r="AO6">
        <v>3</v>
      </c>
    </row>
    <row r="7" spans="1:41" hidden="1" x14ac:dyDescent="0.2">
      <c r="A7" t="s">
        <v>50</v>
      </c>
      <c r="B7" t="s">
        <v>51</v>
      </c>
      <c r="C7" t="s">
        <v>51</v>
      </c>
      <c r="D7" t="s">
        <v>4</v>
      </c>
      <c r="E7">
        <v>0</v>
      </c>
      <c r="F7">
        <v>0</v>
      </c>
      <c r="G7">
        <v>1</v>
      </c>
      <c r="H7">
        <v>0</v>
      </c>
      <c r="I7" t="s">
        <v>6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12</v>
      </c>
      <c r="AE7">
        <v>17.261867388539251</v>
      </c>
      <c r="AF7">
        <v>14.437576181266691</v>
      </c>
      <c r="AG7">
        <v>12.671428571428571</v>
      </c>
      <c r="AH7">
        <f>2.61886745866769*1</f>
        <v>2.6188674586676899</v>
      </c>
      <c r="AI7">
        <v>1</v>
      </c>
      <c r="AJ7">
        <v>0</v>
      </c>
      <c r="AL7" t="s">
        <v>5</v>
      </c>
      <c r="AM7">
        <v>1</v>
      </c>
      <c r="AN7">
        <f>SUMPRODUCT(Table1[Selected],Table1[FWD])</f>
        <v>1</v>
      </c>
      <c r="AO7">
        <v>3</v>
      </c>
    </row>
    <row r="8" spans="1:41" hidden="1" x14ac:dyDescent="0.2">
      <c r="A8" t="s">
        <v>235</v>
      </c>
      <c r="B8" t="s">
        <v>236</v>
      </c>
      <c r="C8" t="s">
        <v>237</v>
      </c>
      <c r="D8" t="s">
        <v>4</v>
      </c>
      <c r="E8">
        <v>0</v>
      </c>
      <c r="F8">
        <v>0</v>
      </c>
      <c r="G8">
        <v>1</v>
      </c>
      <c r="H8">
        <v>0</v>
      </c>
      <c r="I8" t="s">
        <v>17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405</v>
      </c>
      <c r="AE8">
        <v>35.366972477064252</v>
      </c>
      <c r="AF8">
        <v>34.405343538854389</v>
      </c>
      <c r="AG8">
        <v>50.75498060799039</v>
      </c>
      <c r="AH8">
        <f>9.37530029776734*1</f>
        <v>9.3753002977673408</v>
      </c>
      <c r="AI8">
        <v>1</v>
      </c>
      <c r="AJ8">
        <v>0</v>
      </c>
      <c r="AM8">
        <v>9</v>
      </c>
      <c r="AN8">
        <f>SUM(AN4:AN7)</f>
        <v>9</v>
      </c>
      <c r="AO8">
        <v>9</v>
      </c>
    </row>
    <row r="9" spans="1:41" hidden="1" x14ac:dyDescent="0.2">
      <c r="A9" t="s">
        <v>54</v>
      </c>
      <c r="B9" t="s">
        <v>55</v>
      </c>
      <c r="C9" t="s">
        <v>55</v>
      </c>
      <c r="D9" t="s">
        <v>3</v>
      </c>
      <c r="E9">
        <v>0</v>
      </c>
      <c r="F9">
        <v>1</v>
      </c>
      <c r="G9">
        <v>0</v>
      </c>
      <c r="H9">
        <v>0</v>
      </c>
      <c r="I9" t="s">
        <v>6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14</v>
      </c>
      <c r="AE9">
        <v>21.168831168831161</v>
      </c>
      <c r="AF9">
        <v>19.172582344173229</v>
      </c>
      <c r="AG9">
        <v>24.947911497133841</v>
      </c>
      <c r="AH9">
        <f>4.07321510966339*1</f>
        <v>4.0732151096633897</v>
      </c>
      <c r="AI9">
        <v>1</v>
      </c>
      <c r="AJ9">
        <v>0</v>
      </c>
    </row>
    <row r="10" spans="1:41" hidden="1" x14ac:dyDescent="0.2">
      <c r="A10" t="s">
        <v>56</v>
      </c>
      <c r="B10" t="s">
        <v>57</v>
      </c>
      <c r="C10" t="s">
        <v>56</v>
      </c>
      <c r="D10" t="s">
        <v>4</v>
      </c>
      <c r="E10">
        <v>0</v>
      </c>
      <c r="F10">
        <v>0</v>
      </c>
      <c r="G10">
        <v>1</v>
      </c>
      <c r="H10">
        <v>0</v>
      </c>
      <c r="I10" t="s">
        <v>6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15</v>
      </c>
      <c r="AE10">
        <v>12.09523809523809</v>
      </c>
      <c r="AF10">
        <v>10.1530512741748</v>
      </c>
      <c r="AG10">
        <v>10.81080132514121</v>
      </c>
      <c r="AH10">
        <f>2.34986289103381*1</f>
        <v>2.3498628910338102</v>
      </c>
      <c r="AI10">
        <v>1</v>
      </c>
      <c r="AJ10">
        <v>0</v>
      </c>
    </row>
    <row r="11" spans="1:41" hidden="1" x14ac:dyDescent="0.2">
      <c r="A11" t="s">
        <v>58</v>
      </c>
      <c r="B11" t="s">
        <v>59</v>
      </c>
      <c r="C11" t="s">
        <v>59</v>
      </c>
      <c r="D11" t="s">
        <v>4</v>
      </c>
      <c r="E11">
        <v>0</v>
      </c>
      <c r="F11">
        <v>0</v>
      </c>
      <c r="G11">
        <v>1</v>
      </c>
      <c r="H11">
        <v>0</v>
      </c>
      <c r="I11" t="s">
        <v>6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18</v>
      </c>
      <c r="AE11">
        <v>19.19889502762431</v>
      </c>
      <c r="AF11">
        <v>19.659603000787349</v>
      </c>
      <c r="AG11">
        <v>8.3575282473271351</v>
      </c>
      <c r="AH11">
        <f>2.21057325492056*1</f>
        <v>2.2105732549205599</v>
      </c>
      <c r="AI11">
        <v>1</v>
      </c>
      <c r="AJ11">
        <v>0</v>
      </c>
    </row>
    <row r="12" spans="1:41" hidden="1" x14ac:dyDescent="0.2">
      <c r="A12" t="s">
        <v>60</v>
      </c>
      <c r="B12" t="s">
        <v>61</v>
      </c>
      <c r="C12" t="s">
        <v>61</v>
      </c>
      <c r="D12" t="s">
        <v>4</v>
      </c>
      <c r="E12">
        <v>0</v>
      </c>
      <c r="F12">
        <v>0</v>
      </c>
      <c r="G12">
        <v>1</v>
      </c>
      <c r="H12">
        <v>0</v>
      </c>
      <c r="I12" t="s">
        <v>7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34</v>
      </c>
      <c r="AE12">
        <v>14.46280991735536</v>
      </c>
      <c r="AF12">
        <v>15.55042019566244</v>
      </c>
      <c r="AG12">
        <v>5.7662167758264093</v>
      </c>
      <c r="AH12">
        <f>1.79196491109277*1*2</f>
        <v>3.58392982218554</v>
      </c>
      <c r="AI12">
        <v>1</v>
      </c>
      <c r="AJ12">
        <v>0</v>
      </c>
    </row>
    <row r="13" spans="1:41" hidden="1" x14ac:dyDescent="0.2">
      <c r="A13" t="s">
        <v>62</v>
      </c>
      <c r="B13" t="s">
        <v>63</v>
      </c>
      <c r="C13" t="s">
        <v>64</v>
      </c>
      <c r="D13" t="s">
        <v>5</v>
      </c>
      <c r="E13">
        <v>0</v>
      </c>
      <c r="F13">
        <v>0</v>
      </c>
      <c r="G13">
        <v>0</v>
      </c>
      <c r="H13">
        <v>1</v>
      </c>
      <c r="I13" t="s">
        <v>7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43</v>
      </c>
      <c r="AE13">
        <v>10.490196078431371</v>
      </c>
      <c r="AF13">
        <v>13.93131507764828</v>
      </c>
      <c r="AG13">
        <v>25.251111111111111</v>
      </c>
      <c r="AH13">
        <f>1.41608540473664*1*2</f>
        <v>2.83217080947328</v>
      </c>
      <c r="AI13">
        <v>1</v>
      </c>
      <c r="AJ13">
        <v>0</v>
      </c>
    </row>
    <row r="14" spans="1:41" hidden="1" x14ac:dyDescent="0.2">
      <c r="A14" t="s">
        <v>65</v>
      </c>
      <c r="B14" t="s">
        <v>66</v>
      </c>
      <c r="C14" t="s">
        <v>67</v>
      </c>
      <c r="D14" t="s">
        <v>3</v>
      </c>
      <c r="E14">
        <v>0</v>
      </c>
      <c r="F14">
        <v>1</v>
      </c>
      <c r="G14">
        <v>0</v>
      </c>
      <c r="H14">
        <v>0</v>
      </c>
      <c r="I14" t="s">
        <v>7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49</v>
      </c>
      <c r="AE14">
        <v>13.80116959064326</v>
      </c>
      <c r="AF14">
        <v>14.140078143688729</v>
      </c>
      <c r="AG14">
        <v>22.895988739731379</v>
      </c>
      <c r="AH14">
        <f>1.26355020577216*1*2</f>
        <v>2.5271004115443199</v>
      </c>
      <c r="AI14">
        <v>1</v>
      </c>
      <c r="AJ14">
        <v>0</v>
      </c>
    </row>
    <row r="15" spans="1:41" hidden="1" x14ac:dyDescent="0.2">
      <c r="A15" t="s">
        <v>68</v>
      </c>
      <c r="B15" t="s">
        <v>69</v>
      </c>
      <c r="C15" t="s">
        <v>70</v>
      </c>
      <c r="D15" t="s">
        <v>2</v>
      </c>
      <c r="E15">
        <v>1</v>
      </c>
      <c r="F15">
        <v>0</v>
      </c>
      <c r="G15">
        <v>0</v>
      </c>
      <c r="H15">
        <v>0</v>
      </c>
      <c r="I15" t="s">
        <v>7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52</v>
      </c>
      <c r="AE15">
        <v>16.70588235294117</v>
      </c>
      <c r="AF15">
        <v>18.320942852622281</v>
      </c>
      <c r="AG15">
        <v>9.9696104332172073</v>
      </c>
      <c r="AH15">
        <f>1.61139713038515*1*2</f>
        <v>3.2227942607703</v>
      </c>
      <c r="AI15">
        <v>1</v>
      </c>
      <c r="AJ15">
        <v>0</v>
      </c>
    </row>
    <row r="16" spans="1:41" hidden="1" x14ac:dyDescent="0.2">
      <c r="A16" t="s">
        <v>71</v>
      </c>
      <c r="B16" t="s">
        <v>72</v>
      </c>
      <c r="C16" t="s">
        <v>72</v>
      </c>
      <c r="D16" t="s">
        <v>4</v>
      </c>
      <c r="E16">
        <v>0</v>
      </c>
      <c r="F16">
        <v>0</v>
      </c>
      <c r="G16">
        <v>1</v>
      </c>
      <c r="H16">
        <v>0</v>
      </c>
      <c r="I16" t="s">
        <v>7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53</v>
      </c>
      <c r="AE16">
        <v>14.886363636363649</v>
      </c>
      <c r="AF16">
        <v>15.63734861320121</v>
      </c>
      <c r="AG16">
        <v>22.973682527076448</v>
      </c>
      <c r="AH16">
        <f>2.52922267915025*1*2</f>
        <v>5.0584453583005002</v>
      </c>
      <c r="AI16">
        <v>1</v>
      </c>
      <c r="AJ16">
        <v>0</v>
      </c>
    </row>
    <row r="17" spans="1:36" hidden="1" x14ac:dyDescent="0.2">
      <c r="A17" t="s">
        <v>73</v>
      </c>
      <c r="B17" t="s">
        <v>74</v>
      </c>
      <c r="C17" t="s">
        <v>74</v>
      </c>
      <c r="D17" t="s">
        <v>4</v>
      </c>
      <c r="E17">
        <v>0</v>
      </c>
      <c r="F17">
        <v>0</v>
      </c>
      <c r="G17">
        <v>1</v>
      </c>
      <c r="H17">
        <v>0</v>
      </c>
      <c r="I17" t="s">
        <v>7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59</v>
      </c>
      <c r="AE17">
        <v>17.777777777777779</v>
      </c>
      <c r="AF17">
        <v>24.047973736819419</v>
      </c>
      <c r="AG17">
        <v>15.53993939706465</v>
      </c>
      <c r="AH17">
        <f>1.72000420890911*1*2</f>
        <v>3.4400084178182202</v>
      </c>
      <c r="AI17">
        <v>1</v>
      </c>
      <c r="AJ17">
        <v>0</v>
      </c>
    </row>
    <row r="18" spans="1:36" hidden="1" x14ac:dyDescent="0.2">
      <c r="A18" t="s">
        <v>75</v>
      </c>
      <c r="B18" t="s">
        <v>76</v>
      </c>
      <c r="C18" t="s">
        <v>76</v>
      </c>
      <c r="D18" t="s">
        <v>4</v>
      </c>
      <c r="E18">
        <v>0</v>
      </c>
      <c r="F18">
        <v>0</v>
      </c>
      <c r="G18">
        <v>1</v>
      </c>
      <c r="H18">
        <v>0</v>
      </c>
      <c r="I18" t="s">
        <v>7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62</v>
      </c>
      <c r="AE18">
        <v>14.045431382372371</v>
      </c>
      <c r="AF18">
        <v>16.930727079932389</v>
      </c>
      <c r="AG18">
        <v>10.53151910650756</v>
      </c>
      <c r="AH18">
        <f>2.0061003881042*1*2</f>
        <v>4.0122007762083998</v>
      </c>
      <c r="AI18">
        <v>1</v>
      </c>
      <c r="AJ18">
        <v>0</v>
      </c>
    </row>
    <row r="19" spans="1:36" hidden="1" x14ac:dyDescent="0.2">
      <c r="A19" t="s">
        <v>77</v>
      </c>
      <c r="B19" t="s">
        <v>78</v>
      </c>
      <c r="C19" t="s">
        <v>78</v>
      </c>
      <c r="D19" t="s">
        <v>5</v>
      </c>
      <c r="E19">
        <v>0</v>
      </c>
      <c r="F19">
        <v>0</v>
      </c>
      <c r="G19">
        <v>0</v>
      </c>
      <c r="H19">
        <v>1</v>
      </c>
      <c r="I19" t="s">
        <v>7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63</v>
      </c>
      <c r="AE19">
        <v>23.942307692307669</v>
      </c>
      <c r="AF19">
        <v>22.472859042492651</v>
      </c>
      <c r="AG19">
        <v>15.43019234506623</v>
      </c>
      <c r="AH19">
        <f>2.23418118966694*1*2</f>
        <v>4.4683623793338798</v>
      </c>
      <c r="AI19">
        <v>1</v>
      </c>
      <c r="AJ19">
        <v>0</v>
      </c>
    </row>
    <row r="20" spans="1:36" hidden="1" x14ac:dyDescent="0.2">
      <c r="A20" t="s">
        <v>79</v>
      </c>
      <c r="B20" t="s">
        <v>80</v>
      </c>
      <c r="C20" t="s">
        <v>80</v>
      </c>
      <c r="D20" t="s">
        <v>4</v>
      </c>
      <c r="E20">
        <v>0</v>
      </c>
      <c r="F20">
        <v>0</v>
      </c>
      <c r="G20">
        <v>1</v>
      </c>
      <c r="H20">
        <v>0</v>
      </c>
      <c r="I20" t="s">
        <v>8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75</v>
      </c>
      <c r="AE20">
        <v>10.510948718100821</v>
      </c>
      <c r="AF20">
        <v>8.7242927980269407</v>
      </c>
      <c r="AG20">
        <v>18.88349983349984</v>
      </c>
      <c r="AH20">
        <f>2.53085790471922*1</f>
        <v>2.5308579047192201</v>
      </c>
      <c r="AI20">
        <v>1</v>
      </c>
      <c r="AJ20">
        <v>0</v>
      </c>
    </row>
    <row r="21" spans="1:36" hidden="1" x14ac:dyDescent="0.2">
      <c r="A21" t="s">
        <v>81</v>
      </c>
      <c r="B21" t="s">
        <v>82</v>
      </c>
      <c r="C21" t="s">
        <v>82</v>
      </c>
      <c r="D21" t="s">
        <v>4</v>
      </c>
      <c r="E21">
        <v>0</v>
      </c>
      <c r="F21">
        <v>0</v>
      </c>
      <c r="G21">
        <v>1</v>
      </c>
      <c r="H21">
        <v>0</v>
      </c>
      <c r="I21" t="s">
        <v>8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76</v>
      </c>
      <c r="AE21">
        <v>11.57132545828744</v>
      </c>
      <c r="AF21">
        <v>7.9080002172880892</v>
      </c>
      <c r="AG21">
        <v>9.2809800623713521</v>
      </c>
      <c r="AH21">
        <f>0.692384167569122*1</f>
        <v>0.69238416756912202</v>
      </c>
      <c r="AI21">
        <v>1</v>
      </c>
      <c r="AJ21">
        <v>0</v>
      </c>
    </row>
    <row r="22" spans="1:36" hidden="1" x14ac:dyDescent="0.2">
      <c r="A22" t="s">
        <v>83</v>
      </c>
      <c r="B22" t="s">
        <v>84</v>
      </c>
      <c r="C22" t="s">
        <v>85</v>
      </c>
      <c r="D22" t="s">
        <v>5</v>
      </c>
      <c r="E22">
        <v>0</v>
      </c>
      <c r="F22">
        <v>0</v>
      </c>
      <c r="G22">
        <v>0</v>
      </c>
      <c r="H22">
        <v>1</v>
      </c>
      <c r="I22" t="s">
        <v>8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77</v>
      </c>
      <c r="AE22">
        <v>11.481481481481479</v>
      </c>
      <c r="AF22">
        <v>9.8538372065951876</v>
      </c>
      <c r="AG22">
        <v>22.798110885203702</v>
      </c>
      <c r="AH22">
        <f>2.9610676086533*1</f>
        <v>2.9610676086533001</v>
      </c>
      <c r="AI22">
        <v>1</v>
      </c>
      <c r="AJ22">
        <v>0</v>
      </c>
    </row>
    <row r="23" spans="1:36" x14ac:dyDescent="0.2">
      <c r="A23" t="s">
        <v>264</v>
      </c>
      <c r="B23" t="s">
        <v>265</v>
      </c>
      <c r="C23" s="1" t="s">
        <v>266</v>
      </c>
      <c r="D23" t="s">
        <v>4</v>
      </c>
      <c r="E23">
        <v>0</v>
      </c>
      <c r="F23">
        <v>0</v>
      </c>
      <c r="G23">
        <v>1</v>
      </c>
      <c r="H23">
        <v>0</v>
      </c>
      <c r="I23" t="s">
        <v>19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454</v>
      </c>
      <c r="AE23">
        <v>23.373493975903621</v>
      </c>
      <c r="AF23">
        <v>30.087412547884909</v>
      </c>
      <c r="AG23">
        <v>48.133396657103361</v>
      </c>
      <c r="AH23">
        <f>9.20764673276147*1*2</f>
        <v>18.415293465522939</v>
      </c>
      <c r="AI23">
        <v>1</v>
      </c>
      <c r="AJ23">
        <v>1</v>
      </c>
    </row>
    <row r="24" spans="1:36" hidden="1" x14ac:dyDescent="0.2">
      <c r="A24" t="s">
        <v>88</v>
      </c>
      <c r="B24" t="s">
        <v>89</v>
      </c>
      <c r="C24" t="s">
        <v>89</v>
      </c>
      <c r="D24" t="s">
        <v>4</v>
      </c>
      <c r="E24">
        <v>0</v>
      </c>
      <c r="F24">
        <v>0</v>
      </c>
      <c r="G24">
        <v>1</v>
      </c>
      <c r="H24">
        <v>0</v>
      </c>
      <c r="I24" t="s">
        <v>8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83</v>
      </c>
      <c r="AE24">
        <v>22.814761787597671</v>
      </c>
      <c r="AF24">
        <v>11.943263923910919</v>
      </c>
      <c r="AG24">
        <v>26.711605219394499</v>
      </c>
      <c r="AH24">
        <f>4.1819247610141*1</f>
        <v>4.1819247610141002</v>
      </c>
      <c r="AI24">
        <v>1</v>
      </c>
      <c r="AJ24">
        <v>0</v>
      </c>
    </row>
    <row r="25" spans="1:36" hidden="1" x14ac:dyDescent="0.2">
      <c r="A25" t="s">
        <v>90</v>
      </c>
      <c r="B25" t="s">
        <v>91</v>
      </c>
      <c r="C25" t="s">
        <v>92</v>
      </c>
      <c r="D25" t="s">
        <v>4</v>
      </c>
      <c r="E25">
        <v>0</v>
      </c>
      <c r="F25">
        <v>0</v>
      </c>
      <c r="G25">
        <v>1</v>
      </c>
      <c r="H25">
        <v>0</v>
      </c>
      <c r="I25" t="s">
        <v>8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85</v>
      </c>
      <c r="AE25">
        <v>10.749596997384479</v>
      </c>
      <c r="AF25">
        <v>8.2227587672698448</v>
      </c>
      <c r="AG25">
        <v>36.1</v>
      </c>
      <c r="AH25">
        <f>3.4684420323286*1</f>
        <v>3.4684420323285998</v>
      </c>
      <c r="AI25">
        <v>1</v>
      </c>
      <c r="AJ25">
        <v>0</v>
      </c>
    </row>
    <row r="26" spans="1:36" hidden="1" x14ac:dyDescent="0.2">
      <c r="A26" t="s">
        <v>93</v>
      </c>
      <c r="B26" t="s">
        <v>94</v>
      </c>
      <c r="C26" t="s">
        <v>94</v>
      </c>
      <c r="D26" t="s">
        <v>4</v>
      </c>
      <c r="E26">
        <v>0</v>
      </c>
      <c r="F26">
        <v>0</v>
      </c>
      <c r="G26">
        <v>1</v>
      </c>
      <c r="H26">
        <v>0</v>
      </c>
      <c r="I26" t="s">
        <v>8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89</v>
      </c>
      <c r="AE26">
        <v>15.714285714285721</v>
      </c>
      <c r="AF26">
        <v>16.726554690248161</v>
      </c>
      <c r="AG26">
        <v>17.698545646293759</v>
      </c>
      <c r="AH26">
        <f>1.60261834178162*1</f>
        <v>1.60261834178162</v>
      </c>
      <c r="AI26">
        <v>1</v>
      </c>
      <c r="AJ26">
        <v>0</v>
      </c>
    </row>
    <row r="27" spans="1:36" hidden="1" x14ac:dyDescent="0.2">
      <c r="A27" t="s">
        <v>95</v>
      </c>
      <c r="B27" t="s">
        <v>96</v>
      </c>
      <c r="C27" t="s">
        <v>96</v>
      </c>
      <c r="D27" t="s">
        <v>3</v>
      </c>
      <c r="E27">
        <v>0</v>
      </c>
      <c r="F27">
        <v>1</v>
      </c>
      <c r="G27">
        <v>0</v>
      </c>
      <c r="H27">
        <v>0</v>
      </c>
      <c r="I27" t="s">
        <v>8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92</v>
      </c>
      <c r="AE27">
        <v>12.00787401574803</v>
      </c>
      <c r="AF27">
        <v>9.3639598619210034</v>
      </c>
      <c r="AG27">
        <v>13.570992559313529</v>
      </c>
      <c r="AH27">
        <f>1.93093294825082*1</f>
        <v>1.93093294825082</v>
      </c>
      <c r="AI27">
        <v>1</v>
      </c>
      <c r="AJ27">
        <v>0</v>
      </c>
    </row>
    <row r="28" spans="1:36" hidden="1" x14ac:dyDescent="0.2">
      <c r="A28" t="s">
        <v>97</v>
      </c>
      <c r="B28" t="s">
        <v>98</v>
      </c>
      <c r="C28" t="s">
        <v>98</v>
      </c>
      <c r="D28" t="s">
        <v>4</v>
      </c>
      <c r="E28">
        <v>0</v>
      </c>
      <c r="F28">
        <v>0</v>
      </c>
      <c r="G28">
        <v>1</v>
      </c>
      <c r="H28">
        <v>0</v>
      </c>
      <c r="I28" t="s">
        <v>8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93</v>
      </c>
      <c r="AE28">
        <v>16.81818181818182</v>
      </c>
      <c r="AF28">
        <v>20.55794486743795</v>
      </c>
      <c r="AG28">
        <v>22.9</v>
      </c>
      <c r="AH28">
        <f>2.53041974748556*1</f>
        <v>2.5304197474855599</v>
      </c>
      <c r="AI28">
        <v>1</v>
      </c>
      <c r="AJ28">
        <v>0</v>
      </c>
    </row>
    <row r="29" spans="1:36" hidden="1" x14ac:dyDescent="0.2">
      <c r="A29" t="s">
        <v>99</v>
      </c>
      <c r="B29" t="s">
        <v>100</v>
      </c>
      <c r="C29" t="s">
        <v>100</v>
      </c>
      <c r="D29" t="s">
        <v>3</v>
      </c>
      <c r="E29">
        <v>0</v>
      </c>
      <c r="F29">
        <v>1</v>
      </c>
      <c r="G29">
        <v>0</v>
      </c>
      <c r="H29">
        <v>0</v>
      </c>
      <c r="I29" t="s">
        <v>8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95</v>
      </c>
      <c r="AE29">
        <v>11.16071428571429</v>
      </c>
      <c r="AF29">
        <v>10.10517890476153</v>
      </c>
      <c r="AG29">
        <v>13.89081219815667</v>
      </c>
      <c r="AH29">
        <f>2.37808052199224*1</f>
        <v>2.3780805219922398</v>
      </c>
      <c r="AI29">
        <v>1</v>
      </c>
      <c r="AJ29">
        <v>0</v>
      </c>
    </row>
    <row r="30" spans="1:36" hidden="1" x14ac:dyDescent="0.2">
      <c r="A30" t="s">
        <v>101</v>
      </c>
      <c r="B30" t="s">
        <v>102</v>
      </c>
      <c r="C30" t="s">
        <v>103</v>
      </c>
      <c r="D30" t="s">
        <v>5</v>
      </c>
      <c r="E30">
        <v>0</v>
      </c>
      <c r="F30">
        <v>0</v>
      </c>
      <c r="G30">
        <v>0</v>
      </c>
      <c r="H30">
        <v>1</v>
      </c>
      <c r="I30" t="s">
        <v>8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100</v>
      </c>
      <c r="AE30">
        <v>0</v>
      </c>
      <c r="AF30">
        <v>0</v>
      </c>
      <c r="AG30">
        <v>0</v>
      </c>
      <c r="AH30">
        <f>0*1</f>
        <v>0</v>
      </c>
      <c r="AI30">
        <v>1</v>
      </c>
      <c r="AJ30">
        <v>0</v>
      </c>
    </row>
    <row r="31" spans="1:36" hidden="1" x14ac:dyDescent="0.2">
      <c r="A31" t="s">
        <v>104</v>
      </c>
      <c r="B31" t="s">
        <v>105</v>
      </c>
      <c r="C31" t="s">
        <v>105</v>
      </c>
      <c r="D31" t="s">
        <v>3</v>
      </c>
      <c r="E31">
        <v>0</v>
      </c>
      <c r="F31">
        <v>1</v>
      </c>
      <c r="G31">
        <v>0</v>
      </c>
      <c r="H31">
        <v>0</v>
      </c>
      <c r="I31" t="s">
        <v>9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105</v>
      </c>
      <c r="AE31">
        <v>12.747252747252739</v>
      </c>
      <c r="AF31">
        <v>10.42904941015942</v>
      </c>
      <c r="AG31">
        <v>20.04433824531899</v>
      </c>
      <c r="AH31">
        <f>1.42719953796517*1*2</f>
        <v>2.8543990759303401</v>
      </c>
      <c r="AI31">
        <v>1</v>
      </c>
      <c r="AJ31">
        <v>0</v>
      </c>
    </row>
    <row r="32" spans="1:36" hidden="1" x14ac:dyDescent="0.2">
      <c r="A32" t="s">
        <v>310</v>
      </c>
      <c r="B32" t="s">
        <v>311</v>
      </c>
      <c r="C32" t="s">
        <v>311</v>
      </c>
      <c r="D32" t="s">
        <v>2</v>
      </c>
      <c r="E32">
        <v>1</v>
      </c>
      <c r="F32">
        <v>0</v>
      </c>
      <c r="G32">
        <v>0</v>
      </c>
      <c r="H32">
        <v>0</v>
      </c>
      <c r="I32" t="s">
        <v>21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</v>
      </c>
      <c r="Z32">
        <v>0</v>
      </c>
      <c r="AA32">
        <v>0</v>
      </c>
      <c r="AB32">
        <v>0</v>
      </c>
      <c r="AC32">
        <v>0</v>
      </c>
      <c r="AD32">
        <v>541</v>
      </c>
      <c r="AE32">
        <v>15.3125</v>
      </c>
      <c r="AF32">
        <v>27.612218914614971</v>
      </c>
      <c r="AG32">
        <v>12.5</v>
      </c>
      <c r="AH32">
        <f>6.63532017071893*1</f>
        <v>6.6353201707189298</v>
      </c>
      <c r="AI32">
        <v>1</v>
      </c>
      <c r="AJ32">
        <v>0</v>
      </c>
    </row>
    <row r="33" spans="1:36" hidden="1" x14ac:dyDescent="0.2">
      <c r="A33" t="s">
        <v>108</v>
      </c>
      <c r="B33" t="s">
        <v>109</v>
      </c>
      <c r="C33" t="s">
        <v>109</v>
      </c>
      <c r="D33" t="s">
        <v>2</v>
      </c>
      <c r="E33">
        <v>1</v>
      </c>
      <c r="F33">
        <v>0</v>
      </c>
      <c r="G33">
        <v>0</v>
      </c>
      <c r="H33">
        <v>0</v>
      </c>
      <c r="I33" t="s">
        <v>9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108</v>
      </c>
      <c r="AE33">
        <v>16.05769230769231</v>
      </c>
      <c r="AF33">
        <v>18.497361945317849</v>
      </c>
      <c r="AG33">
        <v>14.97920849108065</v>
      </c>
      <c r="AH33">
        <f>2.64990426149126*1*2</f>
        <v>5.29980852298252</v>
      </c>
      <c r="AI33">
        <v>1</v>
      </c>
      <c r="AJ33">
        <v>0</v>
      </c>
    </row>
    <row r="34" spans="1:36" hidden="1" x14ac:dyDescent="0.2">
      <c r="A34" t="s">
        <v>110</v>
      </c>
      <c r="B34" t="s">
        <v>111</v>
      </c>
      <c r="C34" t="s">
        <v>111</v>
      </c>
      <c r="D34" t="s">
        <v>4</v>
      </c>
      <c r="E34">
        <v>0</v>
      </c>
      <c r="F34">
        <v>0</v>
      </c>
      <c r="G34">
        <v>1</v>
      </c>
      <c r="H34">
        <v>0</v>
      </c>
      <c r="I34" t="s">
        <v>9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111</v>
      </c>
      <c r="AE34">
        <v>13.260869565217391</v>
      </c>
      <c r="AF34">
        <v>11.968577124302501</v>
      </c>
      <c r="AG34">
        <v>11.51816841458092</v>
      </c>
      <c r="AH34">
        <f>2.68459432625921*1*2</f>
        <v>5.36918865251842</v>
      </c>
      <c r="AI34">
        <v>1</v>
      </c>
      <c r="AJ34">
        <v>0</v>
      </c>
    </row>
    <row r="35" spans="1:36" hidden="1" x14ac:dyDescent="0.2">
      <c r="A35" t="s">
        <v>112</v>
      </c>
      <c r="B35" t="s">
        <v>113</v>
      </c>
      <c r="C35" t="s">
        <v>113</v>
      </c>
      <c r="D35" t="s">
        <v>4</v>
      </c>
      <c r="E35">
        <v>0</v>
      </c>
      <c r="F35">
        <v>0</v>
      </c>
      <c r="G35">
        <v>1</v>
      </c>
      <c r="H35">
        <v>0</v>
      </c>
      <c r="I35" t="s">
        <v>9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116</v>
      </c>
      <c r="AE35">
        <v>28.58102358958865</v>
      </c>
      <c r="AF35">
        <v>19.09061504358159</v>
      </c>
      <c r="AG35">
        <v>51.657047890381222</v>
      </c>
      <c r="AH35">
        <f>4.16397848866602*1*2</f>
        <v>8.3279569773320397</v>
      </c>
      <c r="AI35">
        <v>1</v>
      </c>
      <c r="AJ35">
        <v>0</v>
      </c>
    </row>
    <row r="36" spans="1:36" hidden="1" x14ac:dyDescent="0.2">
      <c r="A36" t="s">
        <v>114</v>
      </c>
      <c r="B36" t="s">
        <v>115</v>
      </c>
      <c r="C36" t="s">
        <v>115</v>
      </c>
      <c r="D36" t="s">
        <v>3</v>
      </c>
      <c r="E36">
        <v>0</v>
      </c>
      <c r="F36">
        <v>1</v>
      </c>
      <c r="G36">
        <v>0</v>
      </c>
      <c r="H36">
        <v>0</v>
      </c>
      <c r="I36" t="s">
        <v>9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121</v>
      </c>
      <c r="AE36">
        <v>14.5631067961165</v>
      </c>
      <c r="AF36">
        <v>17.230483433898652</v>
      </c>
      <c r="AG36">
        <v>7.0692891579015784</v>
      </c>
      <c r="AH36">
        <f>1.75881800804172*1*2</f>
        <v>3.5176360160834399</v>
      </c>
      <c r="AI36">
        <v>1</v>
      </c>
      <c r="AJ36">
        <v>0</v>
      </c>
    </row>
    <row r="37" spans="1:36" hidden="1" x14ac:dyDescent="0.2">
      <c r="A37" t="s">
        <v>52</v>
      </c>
      <c r="B37" t="s">
        <v>53</v>
      </c>
      <c r="C37" t="s">
        <v>53</v>
      </c>
      <c r="D37" t="s">
        <v>4</v>
      </c>
      <c r="E37">
        <v>0</v>
      </c>
      <c r="F37">
        <v>0</v>
      </c>
      <c r="G37">
        <v>1</v>
      </c>
      <c r="H37">
        <v>0</v>
      </c>
      <c r="I37" t="s">
        <v>6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13</v>
      </c>
      <c r="AE37">
        <v>34.167955511908033</v>
      </c>
      <c r="AF37">
        <v>25.48397859787902</v>
      </c>
      <c r="AG37">
        <v>31.172120161947419</v>
      </c>
      <c r="AH37">
        <f>6.2842539472435*1</f>
        <v>6.2842539472435002</v>
      </c>
      <c r="AI37">
        <v>1</v>
      </c>
      <c r="AJ37">
        <v>0</v>
      </c>
    </row>
    <row r="38" spans="1:36" hidden="1" x14ac:dyDescent="0.2">
      <c r="A38" t="s">
        <v>118</v>
      </c>
      <c r="B38" t="s">
        <v>119</v>
      </c>
      <c r="C38" t="s">
        <v>119</v>
      </c>
      <c r="D38" t="s">
        <v>4</v>
      </c>
      <c r="E38">
        <v>0</v>
      </c>
      <c r="F38">
        <v>0</v>
      </c>
      <c r="G38">
        <v>1</v>
      </c>
      <c r="H38">
        <v>0</v>
      </c>
      <c r="I38" t="s">
        <v>10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139</v>
      </c>
      <c r="AE38">
        <v>8.9743589743589798</v>
      </c>
      <c r="AF38">
        <v>10.78073120733238</v>
      </c>
      <c r="AG38">
        <v>27.148888888888891</v>
      </c>
      <c r="AH38">
        <f>3.16860061983616*1</f>
        <v>3.1686006198361598</v>
      </c>
      <c r="AI38">
        <v>1</v>
      </c>
      <c r="AJ38">
        <v>0</v>
      </c>
    </row>
    <row r="39" spans="1:36" hidden="1" x14ac:dyDescent="0.2">
      <c r="A39" t="s">
        <v>120</v>
      </c>
      <c r="B39" t="s">
        <v>121</v>
      </c>
      <c r="C39" t="s">
        <v>120</v>
      </c>
      <c r="D39" t="s">
        <v>4</v>
      </c>
      <c r="E39">
        <v>0</v>
      </c>
      <c r="F39">
        <v>0</v>
      </c>
      <c r="G39">
        <v>1</v>
      </c>
      <c r="H39">
        <v>0</v>
      </c>
      <c r="I39" t="s">
        <v>10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159</v>
      </c>
      <c r="AE39">
        <v>0</v>
      </c>
      <c r="AF39">
        <v>0</v>
      </c>
      <c r="AG39">
        <v>0</v>
      </c>
      <c r="AH39">
        <f>0*1</f>
        <v>0</v>
      </c>
      <c r="AI39">
        <v>1</v>
      </c>
      <c r="AJ39">
        <v>0</v>
      </c>
    </row>
    <row r="40" spans="1:36" hidden="1" x14ac:dyDescent="0.2">
      <c r="A40" t="s">
        <v>122</v>
      </c>
      <c r="B40" t="s">
        <v>123</v>
      </c>
      <c r="C40" t="s">
        <v>123</v>
      </c>
      <c r="D40" t="s">
        <v>5</v>
      </c>
      <c r="E40">
        <v>0</v>
      </c>
      <c r="F40">
        <v>0</v>
      </c>
      <c r="G40">
        <v>0</v>
      </c>
      <c r="H40">
        <v>1</v>
      </c>
      <c r="I40" t="s">
        <v>10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171</v>
      </c>
      <c r="AE40">
        <v>15.41979931434447</v>
      </c>
      <c r="AF40">
        <v>11.81812192339059</v>
      </c>
      <c r="AG40">
        <v>8.9977403548832129</v>
      </c>
      <c r="AH40">
        <f>2.60248097992597*1</f>
        <v>2.6024809799259701</v>
      </c>
      <c r="AI40">
        <v>1</v>
      </c>
      <c r="AJ40">
        <v>0</v>
      </c>
    </row>
    <row r="41" spans="1:36" x14ac:dyDescent="0.2">
      <c r="A41" t="s">
        <v>182</v>
      </c>
      <c r="B41" t="s">
        <v>183</v>
      </c>
      <c r="C41" s="1" t="s">
        <v>183</v>
      </c>
      <c r="D41" t="s">
        <v>2</v>
      </c>
      <c r="E41">
        <v>1</v>
      </c>
      <c r="F41">
        <v>0</v>
      </c>
      <c r="G41">
        <v>0</v>
      </c>
      <c r="H41">
        <v>0</v>
      </c>
      <c r="I41" t="s">
        <v>13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279</v>
      </c>
      <c r="AE41">
        <v>18.258928571428569</v>
      </c>
      <c r="AF41">
        <v>16.84522064655793</v>
      </c>
      <c r="AG41">
        <v>31.49101996887951</v>
      </c>
      <c r="AH41">
        <f>6.09747719731519*1*2</f>
        <v>12.194954394630379</v>
      </c>
      <c r="AI41">
        <v>1</v>
      </c>
      <c r="AJ41">
        <v>1</v>
      </c>
    </row>
    <row r="42" spans="1:36" hidden="1" x14ac:dyDescent="0.2">
      <c r="A42" t="s">
        <v>126</v>
      </c>
      <c r="B42" t="s">
        <v>127</v>
      </c>
      <c r="C42" t="s">
        <v>128</v>
      </c>
      <c r="D42" t="s">
        <v>4</v>
      </c>
      <c r="E42">
        <v>0</v>
      </c>
      <c r="F42">
        <v>0</v>
      </c>
      <c r="G42">
        <v>1</v>
      </c>
      <c r="H42">
        <v>0</v>
      </c>
      <c r="I42" t="s">
        <v>11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189</v>
      </c>
      <c r="AE42">
        <v>16.28600756589443</v>
      </c>
      <c r="AF42">
        <v>8.4883090479954539</v>
      </c>
      <c r="AG42">
        <v>16.536595673615199</v>
      </c>
      <c r="AH42">
        <f>3.63675765449681*1</f>
        <v>3.6367576544968099</v>
      </c>
      <c r="AI42">
        <v>1</v>
      </c>
      <c r="AJ42">
        <v>0</v>
      </c>
    </row>
    <row r="43" spans="1:36" hidden="1" x14ac:dyDescent="0.2">
      <c r="A43" t="s">
        <v>129</v>
      </c>
      <c r="B43" t="s">
        <v>130</v>
      </c>
      <c r="C43" t="s">
        <v>130</v>
      </c>
      <c r="D43" t="s">
        <v>3</v>
      </c>
      <c r="E43">
        <v>0</v>
      </c>
      <c r="F43">
        <v>1</v>
      </c>
      <c r="G43">
        <v>0</v>
      </c>
      <c r="H43">
        <v>0</v>
      </c>
      <c r="I43" t="s">
        <v>11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193</v>
      </c>
      <c r="AE43">
        <v>12.962962962962971</v>
      </c>
      <c r="AF43">
        <v>15.064291408764619</v>
      </c>
      <c r="AG43">
        <v>17.44444444444445</v>
      </c>
      <c r="AH43">
        <f>1.23625054606796*1</f>
        <v>1.23625054606796</v>
      </c>
      <c r="AI43">
        <v>1</v>
      </c>
      <c r="AJ43">
        <v>0</v>
      </c>
    </row>
    <row r="44" spans="1:36" hidden="1" x14ac:dyDescent="0.2">
      <c r="A44" t="s">
        <v>131</v>
      </c>
      <c r="B44" t="s">
        <v>132</v>
      </c>
      <c r="C44" t="s">
        <v>133</v>
      </c>
      <c r="D44" t="s">
        <v>3</v>
      </c>
      <c r="E44">
        <v>0</v>
      </c>
      <c r="F44">
        <v>1</v>
      </c>
      <c r="G44">
        <v>0</v>
      </c>
      <c r="H44">
        <v>0</v>
      </c>
      <c r="I44" t="s">
        <v>11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194</v>
      </c>
      <c r="AE44">
        <v>13.214285714285721</v>
      </c>
      <c r="AF44">
        <v>11.825238481613651</v>
      </c>
      <c r="AG44">
        <v>21.11428571428571</v>
      </c>
      <c r="AH44">
        <f>2.60429359260228*1</f>
        <v>2.6042935926022799</v>
      </c>
      <c r="AI44">
        <v>1</v>
      </c>
      <c r="AJ44">
        <v>0</v>
      </c>
    </row>
    <row r="45" spans="1:36" hidden="1" x14ac:dyDescent="0.2">
      <c r="A45" t="s">
        <v>134</v>
      </c>
      <c r="B45" t="s">
        <v>135</v>
      </c>
      <c r="C45" t="s">
        <v>134</v>
      </c>
      <c r="D45" t="s">
        <v>4</v>
      </c>
      <c r="E45">
        <v>0</v>
      </c>
      <c r="F45">
        <v>0</v>
      </c>
      <c r="G45">
        <v>1</v>
      </c>
      <c r="H45">
        <v>0</v>
      </c>
      <c r="I45" t="s">
        <v>11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199</v>
      </c>
      <c r="AE45">
        <v>15.702085517971661</v>
      </c>
      <c r="AF45">
        <v>10.961605742434941</v>
      </c>
      <c r="AG45">
        <v>28.994399644116161</v>
      </c>
      <c r="AH45">
        <f>5.28063725653631*1</f>
        <v>5.28063725653631</v>
      </c>
      <c r="AI45">
        <v>1</v>
      </c>
      <c r="AJ45">
        <v>0</v>
      </c>
    </row>
    <row r="46" spans="1:36" hidden="1" x14ac:dyDescent="0.2">
      <c r="A46" t="s">
        <v>136</v>
      </c>
      <c r="B46" t="s">
        <v>137</v>
      </c>
      <c r="C46" t="s">
        <v>137</v>
      </c>
      <c r="D46" t="s">
        <v>4</v>
      </c>
      <c r="E46">
        <v>0</v>
      </c>
      <c r="F46">
        <v>0</v>
      </c>
      <c r="G46">
        <v>1</v>
      </c>
      <c r="H46">
        <v>0</v>
      </c>
      <c r="I46" t="s">
        <v>11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208</v>
      </c>
      <c r="AE46">
        <v>21.951618895986879</v>
      </c>
      <c r="AF46">
        <v>13.84117301189465</v>
      </c>
      <c r="AG46">
        <v>60.4</v>
      </c>
      <c r="AH46">
        <f>1.24247836226349*1</f>
        <v>1.2424783622634901</v>
      </c>
      <c r="AI46">
        <v>1</v>
      </c>
      <c r="AJ46">
        <v>0</v>
      </c>
    </row>
    <row r="47" spans="1:36" hidden="1" x14ac:dyDescent="0.2">
      <c r="A47" t="s">
        <v>138</v>
      </c>
      <c r="B47" t="s">
        <v>139</v>
      </c>
      <c r="C47" t="s">
        <v>140</v>
      </c>
      <c r="D47" t="s">
        <v>5</v>
      </c>
      <c r="E47">
        <v>0</v>
      </c>
      <c r="F47">
        <v>0</v>
      </c>
      <c r="G47">
        <v>0</v>
      </c>
      <c r="H47">
        <v>1</v>
      </c>
      <c r="I47" t="s">
        <v>11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211</v>
      </c>
      <c r="AE47">
        <v>29.106871659973251</v>
      </c>
      <c r="AF47">
        <v>19.317090943351111</v>
      </c>
      <c r="AG47">
        <v>33.099383406057868</v>
      </c>
      <c r="AH47">
        <f>2.54005271439421*1</f>
        <v>2.5400527143942102</v>
      </c>
      <c r="AI47">
        <v>1</v>
      </c>
      <c r="AJ47">
        <v>0</v>
      </c>
    </row>
    <row r="48" spans="1:36" hidden="1" x14ac:dyDescent="0.2">
      <c r="A48" t="s">
        <v>141</v>
      </c>
      <c r="B48" t="s">
        <v>142</v>
      </c>
      <c r="C48" t="s">
        <v>142</v>
      </c>
      <c r="D48" t="s">
        <v>4</v>
      </c>
      <c r="E48">
        <v>0</v>
      </c>
      <c r="F48">
        <v>0</v>
      </c>
      <c r="G48">
        <v>1</v>
      </c>
      <c r="H48">
        <v>0</v>
      </c>
      <c r="I48" t="s">
        <v>11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212</v>
      </c>
      <c r="AE48">
        <v>12</v>
      </c>
      <c r="AF48">
        <v>8.5187011697297077</v>
      </c>
      <c r="AG48">
        <v>7.2222222222222232</v>
      </c>
      <c r="AH48">
        <f>1.93614072689395*1</f>
        <v>1.9361407268939499</v>
      </c>
      <c r="AI48">
        <v>1</v>
      </c>
      <c r="AJ48">
        <v>0</v>
      </c>
    </row>
    <row r="49" spans="1:36" hidden="1" x14ac:dyDescent="0.2">
      <c r="A49" t="s">
        <v>143</v>
      </c>
      <c r="B49" t="s">
        <v>144</v>
      </c>
      <c r="C49" t="s">
        <v>144</v>
      </c>
      <c r="D49" t="s">
        <v>4</v>
      </c>
      <c r="E49">
        <v>0</v>
      </c>
      <c r="F49">
        <v>0</v>
      </c>
      <c r="G49">
        <v>1</v>
      </c>
      <c r="H49">
        <v>0</v>
      </c>
      <c r="I49" t="s">
        <v>11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213</v>
      </c>
      <c r="AE49">
        <v>40.710368889726318</v>
      </c>
      <c r="AF49">
        <v>31.901937192762929</v>
      </c>
      <c r="AG49">
        <v>67.437237444835489</v>
      </c>
      <c r="AH49">
        <f>2.63868559434364*1</f>
        <v>2.6386855943436398</v>
      </c>
      <c r="AI49">
        <v>1</v>
      </c>
      <c r="AJ49">
        <v>0</v>
      </c>
    </row>
    <row r="50" spans="1:36" hidden="1" x14ac:dyDescent="0.2">
      <c r="A50" t="s">
        <v>145</v>
      </c>
      <c r="B50" t="s">
        <v>146</v>
      </c>
      <c r="C50" t="s">
        <v>146</v>
      </c>
      <c r="D50" t="s">
        <v>2</v>
      </c>
      <c r="E50">
        <v>1</v>
      </c>
      <c r="F50">
        <v>0</v>
      </c>
      <c r="G50">
        <v>0</v>
      </c>
      <c r="H50">
        <v>0</v>
      </c>
      <c r="I50" t="s">
        <v>11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216</v>
      </c>
      <c r="AE50">
        <v>17.807017543859661</v>
      </c>
      <c r="AF50">
        <v>18.584874801272669</v>
      </c>
      <c r="AG50">
        <v>18.51548072092314</v>
      </c>
      <c r="AH50">
        <f>1.72605293468267*1</f>
        <v>1.7260529346826701</v>
      </c>
      <c r="AI50">
        <v>1</v>
      </c>
      <c r="AJ50">
        <v>0</v>
      </c>
    </row>
    <row r="51" spans="1:36" hidden="1" x14ac:dyDescent="0.2">
      <c r="A51" t="s">
        <v>147</v>
      </c>
      <c r="B51" t="s">
        <v>148</v>
      </c>
      <c r="C51" t="s">
        <v>149</v>
      </c>
      <c r="D51" t="s">
        <v>4</v>
      </c>
      <c r="E51">
        <v>0</v>
      </c>
      <c r="F51">
        <v>0</v>
      </c>
      <c r="G51">
        <v>1</v>
      </c>
      <c r="H51">
        <v>0</v>
      </c>
      <c r="I51" t="s">
        <v>11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220</v>
      </c>
      <c r="AE51">
        <v>14.445337869041341</v>
      </c>
      <c r="AF51">
        <v>17.523931275090291</v>
      </c>
      <c r="AG51">
        <v>14.70473848135474</v>
      </c>
      <c r="AH51">
        <f>3.4636061309472*1</f>
        <v>3.4636061309472002</v>
      </c>
      <c r="AI51">
        <v>1</v>
      </c>
      <c r="AJ51">
        <v>0</v>
      </c>
    </row>
    <row r="52" spans="1:36" hidden="1" x14ac:dyDescent="0.2">
      <c r="A52" t="s">
        <v>150</v>
      </c>
      <c r="B52" t="s">
        <v>151</v>
      </c>
      <c r="C52" t="s">
        <v>151</v>
      </c>
      <c r="D52" t="s">
        <v>4</v>
      </c>
      <c r="E52">
        <v>0</v>
      </c>
      <c r="F52">
        <v>0</v>
      </c>
      <c r="G52">
        <v>1</v>
      </c>
      <c r="H52">
        <v>0</v>
      </c>
      <c r="I52" t="s">
        <v>12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235</v>
      </c>
      <c r="AE52">
        <v>19.369747899159659</v>
      </c>
      <c r="AF52">
        <v>17.631386603717829</v>
      </c>
      <c r="AG52">
        <v>12.73080982803161</v>
      </c>
      <c r="AH52">
        <f>0.823867867677536*1*2</f>
        <v>1.6477357353550719</v>
      </c>
      <c r="AI52">
        <v>1</v>
      </c>
      <c r="AJ52">
        <v>0</v>
      </c>
    </row>
    <row r="53" spans="1:36" hidden="1" x14ac:dyDescent="0.2">
      <c r="A53" t="s">
        <v>131</v>
      </c>
      <c r="B53" t="s">
        <v>152</v>
      </c>
      <c r="C53" t="s">
        <v>152</v>
      </c>
      <c r="D53" t="s">
        <v>3</v>
      </c>
      <c r="E53">
        <v>0</v>
      </c>
      <c r="F53">
        <v>1</v>
      </c>
      <c r="G53">
        <v>0</v>
      </c>
      <c r="H53">
        <v>0</v>
      </c>
      <c r="I53" t="s">
        <v>12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236</v>
      </c>
      <c r="AE53">
        <v>14.454545454545441</v>
      </c>
      <c r="AF53">
        <v>15.54602128002584</v>
      </c>
      <c r="AG53">
        <v>5.8916371988895939</v>
      </c>
      <c r="AH53">
        <f>1.24883960092326*1*2</f>
        <v>2.4976792018465201</v>
      </c>
      <c r="AI53">
        <v>1</v>
      </c>
      <c r="AJ53">
        <v>0</v>
      </c>
    </row>
    <row r="54" spans="1:36" hidden="1" x14ac:dyDescent="0.2">
      <c r="A54" t="s">
        <v>153</v>
      </c>
      <c r="B54" t="s">
        <v>154</v>
      </c>
      <c r="C54" t="s">
        <v>154</v>
      </c>
      <c r="D54" t="s">
        <v>2</v>
      </c>
      <c r="E54">
        <v>1</v>
      </c>
      <c r="F54">
        <v>0</v>
      </c>
      <c r="G54">
        <v>0</v>
      </c>
      <c r="H54">
        <v>0</v>
      </c>
      <c r="I54" t="s">
        <v>12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237</v>
      </c>
      <c r="AE54">
        <v>19.183673469387749</v>
      </c>
      <c r="AF54">
        <v>22.140175594774782</v>
      </c>
      <c r="AG54">
        <v>14.10499154671445</v>
      </c>
      <c r="AH54">
        <f>3.61283444337251*1*2</f>
        <v>7.2256688867450203</v>
      </c>
      <c r="AI54">
        <v>1</v>
      </c>
      <c r="AJ54">
        <v>0</v>
      </c>
    </row>
    <row r="55" spans="1:36" hidden="1" x14ac:dyDescent="0.2">
      <c r="A55" t="s">
        <v>155</v>
      </c>
      <c r="B55" t="s">
        <v>156</v>
      </c>
      <c r="C55" t="s">
        <v>156</v>
      </c>
      <c r="D55" t="s">
        <v>4</v>
      </c>
      <c r="E55">
        <v>0</v>
      </c>
      <c r="F55">
        <v>0</v>
      </c>
      <c r="G55">
        <v>1</v>
      </c>
      <c r="H55">
        <v>0</v>
      </c>
      <c r="I55" t="s">
        <v>12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239</v>
      </c>
      <c r="AE55">
        <v>10.551724137931039</v>
      </c>
      <c r="AF55">
        <v>10.15355535261437</v>
      </c>
      <c r="AG55">
        <v>33.041594113488848</v>
      </c>
      <c r="AH55">
        <f>2.99515817380732*1*2</f>
        <v>5.9903163476146402</v>
      </c>
      <c r="AI55">
        <v>1</v>
      </c>
      <c r="AJ55">
        <v>0</v>
      </c>
    </row>
    <row r="56" spans="1:36" hidden="1" x14ac:dyDescent="0.2">
      <c r="A56" t="s">
        <v>157</v>
      </c>
      <c r="B56" t="s">
        <v>158</v>
      </c>
      <c r="C56" t="s">
        <v>158</v>
      </c>
      <c r="D56" t="s">
        <v>5</v>
      </c>
      <c r="E56">
        <v>0</v>
      </c>
      <c r="F56">
        <v>0</v>
      </c>
      <c r="G56">
        <v>0</v>
      </c>
      <c r="H56">
        <v>1</v>
      </c>
      <c r="I56" t="s">
        <v>12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242</v>
      </c>
      <c r="AE56">
        <v>19.700796200743799</v>
      </c>
      <c r="AF56">
        <v>12.29617518784125</v>
      </c>
      <c r="AG56">
        <v>15.741666666666671</v>
      </c>
      <c r="AH56">
        <f>2.55632169113864*1*2</f>
        <v>5.1126433822772803</v>
      </c>
      <c r="AI56">
        <v>1</v>
      </c>
      <c r="AJ56">
        <v>0</v>
      </c>
    </row>
    <row r="57" spans="1:36" hidden="1" x14ac:dyDescent="0.2">
      <c r="A57" t="s">
        <v>159</v>
      </c>
      <c r="B57" t="s">
        <v>160</v>
      </c>
      <c r="C57" t="s">
        <v>160</v>
      </c>
      <c r="D57" t="s">
        <v>3</v>
      </c>
      <c r="E57">
        <v>0</v>
      </c>
      <c r="F57">
        <v>1</v>
      </c>
      <c r="G57">
        <v>0</v>
      </c>
      <c r="H57">
        <v>0</v>
      </c>
      <c r="I57" t="s">
        <v>12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245</v>
      </c>
      <c r="AE57">
        <v>11.634570226840969</v>
      </c>
      <c r="AF57">
        <v>13.9962529153833</v>
      </c>
      <c r="AG57">
        <v>32.609804522147243</v>
      </c>
      <c r="AH57">
        <f>2.43139321415033*1*2</f>
        <v>4.8627864283006597</v>
      </c>
      <c r="AI57">
        <v>1</v>
      </c>
      <c r="AJ57">
        <v>0</v>
      </c>
    </row>
    <row r="58" spans="1:36" hidden="1" x14ac:dyDescent="0.2">
      <c r="A58" t="s">
        <v>161</v>
      </c>
      <c r="B58" t="s">
        <v>162</v>
      </c>
      <c r="C58" s="1" t="s">
        <v>162</v>
      </c>
      <c r="D58" t="s">
        <v>3</v>
      </c>
      <c r="E58">
        <v>0</v>
      </c>
      <c r="F58">
        <v>1</v>
      </c>
      <c r="G58">
        <v>0</v>
      </c>
      <c r="H58">
        <v>0</v>
      </c>
      <c r="I58" t="s">
        <v>12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246</v>
      </c>
      <c r="AE58">
        <v>17.096774193548381</v>
      </c>
      <c r="AF58">
        <v>18.404091071826379</v>
      </c>
      <c r="AG58">
        <v>25.232477668784309</v>
      </c>
      <c r="AH58">
        <v>0</v>
      </c>
      <c r="AI58">
        <v>0</v>
      </c>
      <c r="AJ58">
        <v>0</v>
      </c>
    </row>
    <row r="59" spans="1:36" hidden="1" x14ac:dyDescent="0.2">
      <c r="A59" t="s">
        <v>163</v>
      </c>
      <c r="B59" t="s">
        <v>164</v>
      </c>
      <c r="C59" t="s">
        <v>165</v>
      </c>
      <c r="D59" t="s">
        <v>4</v>
      </c>
      <c r="E59">
        <v>0</v>
      </c>
      <c r="F59">
        <v>0</v>
      </c>
      <c r="G59">
        <v>1</v>
      </c>
      <c r="H59">
        <v>0</v>
      </c>
      <c r="I59" t="s">
        <v>12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253</v>
      </c>
      <c r="AE59">
        <v>18.29545454545454</v>
      </c>
      <c r="AF59">
        <v>12.86747382056803</v>
      </c>
      <c r="AG59">
        <v>22.301058312403772</v>
      </c>
      <c r="AH59">
        <f>4.30519546322869*1*2</f>
        <v>8.6103909264573808</v>
      </c>
      <c r="AI59">
        <v>1</v>
      </c>
      <c r="AJ59">
        <v>0</v>
      </c>
    </row>
    <row r="60" spans="1:36" hidden="1" x14ac:dyDescent="0.2">
      <c r="A60" t="s">
        <v>166</v>
      </c>
      <c r="B60" t="s">
        <v>167</v>
      </c>
      <c r="C60" t="s">
        <v>167</v>
      </c>
      <c r="D60" t="s">
        <v>3</v>
      </c>
      <c r="E60">
        <v>0</v>
      </c>
      <c r="F60">
        <v>1</v>
      </c>
      <c r="G60">
        <v>0</v>
      </c>
      <c r="H60">
        <v>0</v>
      </c>
      <c r="I60" t="s">
        <v>12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258</v>
      </c>
      <c r="AE60">
        <v>0</v>
      </c>
      <c r="AF60">
        <v>0</v>
      </c>
      <c r="AG60">
        <v>0</v>
      </c>
      <c r="AH60">
        <f>0*1</f>
        <v>0</v>
      </c>
      <c r="AI60">
        <v>1</v>
      </c>
      <c r="AJ60">
        <v>0</v>
      </c>
    </row>
    <row r="61" spans="1:36" hidden="1" x14ac:dyDescent="0.2">
      <c r="A61" t="s">
        <v>168</v>
      </c>
      <c r="B61" t="s">
        <v>169</v>
      </c>
      <c r="C61" t="s">
        <v>170</v>
      </c>
      <c r="D61" t="s">
        <v>4</v>
      </c>
      <c r="E61">
        <v>0</v>
      </c>
      <c r="F61">
        <v>0</v>
      </c>
      <c r="G61">
        <v>1</v>
      </c>
      <c r="H61">
        <v>0</v>
      </c>
      <c r="I61" t="s">
        <v>13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262</v>
      </c>
      <c r="AE61">
        <v>15.57591623036649</v>
      </c>
      <c r="AF61">
        <v>15.792861048591931</v>
      </c>
      <c r="AG61">
        <v>12.125774963052169</v>
      </c>
      <c r="AH61">
        <f>2.18668772615659*1*2</f>
        <v>4.37337545231318</v>
      </c>
      <c r="AI61">
        <v>1</v>
      </c>
      <c r="AJ61">
        <v>0</v>
      </c>
    </row>
    <row r="62" spans="1:36" hidden="1" x14ac:dyDescent="0.2">
      <c r="A62" t="s">
        <v>171</v>
      </c>
      <c r="B62" t="s">
        <v>172</v>
      </c>
      <c r="C62" t="s">
        <v>172</v>
      </c>
      <c r="D62" t="s">
        <v>5</v>
      </c>
      <c r="E62">
        <v>0</v>
      </c>
      <c r="F62">
        <v>0</v>
      </c>
      <c r="G62">
        <v>0</v>
      </c>
      <c r="H62">
        <v>1</v>
      </c>
      <c r="I62" t="s">
        <v>13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265</v>
      </c>
      <c r="AE62">
        <v>16.657477639080749</v>
      </c>
      <c r="AF62">
        <v>18.1703288917473</v>
      </c>
      <c r="AG62">
        <v>17.935512109292919</v>
      </c>
      <c r="AH62">
        <f>1.7853303833086*1*2</f>
        <v>3.5706607666172001</v>
      </c>
      <c r="AI62">
        <v>1</v>
      </c>
      <c r="AJ62">
        <v>0</v>
      </c>
    </row>
    <row r="63" spans="1:36" hidden="1" x14ac:dyDescent="0.2">
      <c r="A63" t="s">
        <v>173</v>
      </c>
      <c r="B63" t="s">
        <v>174</v>
      </c>
      <c r="C63" t="s">
        <v>175</v>
      </c>
      <c r="D63" t="s">
        <v>4</v>
      </c>
      <c r="E63">
        <v>0</v>
      </c>
      <c r="F63">
        <v>0</v>
      </c>
      <c r="G63">
        <v>1</v>
      </c>
      <c r="H63">
        <v>0</v>
      </c>
      <c r="I63" t="s">
        <v>13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267</v>
      </c>
      <c r="AE63">
        <v>11.274493417657281</v>
      </c>
      <c r="AF63">
        <v>8.5728842492911514</v>
      </c>
      <c r="AG63">
        <v>11.766893010411881</v>
      </c>
      <c r="AH63">
        <f>1.58233730277981*1*2</f>
        <v>3.16467460555962</v>
      </c>
      <c r="AI63">
        <v>1</v>
      </c>
      <c r="AJ63">
        <v>0</v>
      </c>
    </row>
    <row r="64" spans="1:36" hidden="1" x14ac:dyDescent="0.2">
      <c r="A64" t="s">
        <v>176</v>
      </c>
      <c r="B64" t="s">
        <v>177</v>
      </c>
      <c r="C64" t="s">
        <v>177</v>
      </c>
      <c r="D64" t="s">
        <v>4</v>
      </c>
      <c r="E64">
        <v>0</v>
      </c>
      <c r="F64">
        <v>0</v>
      </c>
      <c r="G64">
        <v>1</v>
      </c>
      <c r="H64">
        <v>0</v>
      </c>
      <c r="I64" t="s">
        <v>13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275</v>
      </c>
      <c r="AE64">
        <v>16.411886341614011</v>
      </c>
      <c r="AF64">
        <v>15.10934559204148</v>
      </c>
      <c r="AG64">
        <v>20.065208390790129</v>
      </c>
      <c r="AH64">
        <f>2.70746701108695*1*2</f>
        <v>5.4149340221738997</v>
      </c>
      <c r="AI64">
        <v>1</v>
      </c>
      <c r="AJ64">
        <v>0</v>
      </c>
    </row>
    <row r="65" spans="1:36" x14ac:dyDescent="0.2">
      <c r="A65" t="s">
        <v>184</v>
      </c>
      <c r="B65" t="s">
        <v>330</v>
      </c>
      <c r="C65" s="1" t="s">
        <v>330</v>
      </c>
      <c r="D65" t="s">
        <v>4</v>
      </c>
      <c r="E65">
        <v>0</v>
      </c>
      <c r="F65">
        <v>0</v>
      </c>
      <c r="G65">
        <v>1</v>
      </c>
      <c r="H65">
        <v>0</v>
      </c>
      <c r="I65" t="s">
        <v>23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1</v>
      </c>
      <c r="AB65">
        <v>0</v>
      </c>
      <c r="AC65">
        <v>0</v>
      </c>
      <c r="AD65">
        <v>607</v>
      </c>
      <c r="AE65">
        <v>22.09999999999998</v>
      </c>
      <c r="AF65">
        <v>22.072234871638859</v>
      </c>
      <c r="AG65">
        <v>45.453078593328847</v>
      </c>
      <c r="AH65">
        <f>5.7131268336124*1*2</f>
        <v>11.426253667224801</v>
      </c>
      <c r="AI65">
        <v>1</v>
      </c>
      <c r="AJ65">
        <v>1</v>
      </c>
    </row>
    <row r="66" spans="1:36" hidden="1" x14ac:dyDescent="0.2">
      <c r="A66" t="s">
        <v>180</v>
      </c>
      <c r="B66" t="s">
        <v>181</v>
      </c>
      <c r="C66" t="s">
        <v>181</v>
      </c>
      <c r="D66" t="s">
        <v>5</v>
      </c>
      <c r="E66">
        <v>0</v>
      </c>
      <c r="F66">
        <v>0</v>
      </c>
      <c r="G66">
        <v>0</v>
      </c>
      <c r="H66">
        <v>1</v>
      </c>
      <c r="I66" t="s">
        <v>13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277</v>
      </c>
      <c r="AE66">
        <v>0</v>
      </c>
      <c r="AF66">
        <v>0</v>
      </c>
      <c r="AG66">
        <v>0</v>
      </c>
      <c r="AH66">
        <f>0*1</f>
        <v>0</v>
      </c>
      <c r="AI66">
        <v>1</v>
      </c>
      <c r="AJ66">
        <v>0</v>
      </c>
    </row>
    <row r="67" spans="1:36" x14ac:dyDescent="0.2">
      <c r="A67" t="s">
        <v>106</v>
      </c>
      <c r="B67" t="s">
        <v>107</v>
      </c>
      <c r="C67" s="1" t="s">
        <v>107</v>
      </c>
      <c r="D67" t="s">
        <v>4</v>
      </c>
      <c r="E67">
        <v>0</v>
      </c>
      <c r="F67">
        <v>0</v>
      </c>
      <c r="G67">
        <v>1</v>
      </c>
      <c r="H67">
        <v>0</v>
      </c>
      <c r="I67" t="s">
        <v>9</v>
      </c>
      <c r="J67">
        <v>0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106</v>
      </c>
      <c r="AE67">
        <v>24.83853031734397</v>
      </c>
      <c r="AF67">
        <v>7.0718939214549286</v>
      </c>
      <c r="AG67">
        <v>15.38418864515503</v>
      </c>
      <c r="AH67">
        <f>5.58202744693939*1*2</f>
        <v>11.164054893878779</v>
      </c>
      <c r="AI67">
        <v>1</v>
      </c>
      <c r="AJ67">
        <v>1</v>
      </c>
    </row>
    <row r="68" spans="1:36" x14ac:dyDescent="0.2">
      <c r="A68" t="s">
        <v>178</v>
      </c>
      <c r="B68" t="s">
        <v>179</v>
      </c>
      <c r="C68" s="1" t="s">
        <v>179</v>
      </c>
      <c r="D68" t="s">
        <v>3</v>
      </c>
      <c r="E68">
        <v>0</v>
      </c>
      <c r="F68">
        <v>1</v>
      </c>
      <c r="G68">
        <v>0</v>
      </c>
      <c r="H68">
        <v>0</v>
      </c>
      <c r="I68" t="s">
        <v>13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276</v>
      </c>
      <c r="AE68">
        <v>15.27724115034558</v>
      </c>
      <c r="AF68">
        <v>17.116723455211559</v>
      </c>
      <c r="AG68">
        <v>25.788959706959709</v>
      </c>
      <c r="AH68">
        <f>5.1711157639748*1*2</f>
        <v>10.3422315279496</v>
      </c>
      <c r="AI68">
        <v>1</v>
      </c>
      <c r="AJ68">
        <v>1</v>
      </c>
    </row>
    <row r="69" spans="1:36" hidden="1" x14ac:dyDescent="0.2">
      <c r="A69" t="s">
        <v>86</v>
      </c>
      <c r="B69" t="s">
        <v>87</v>
      </c>
      <c r="C69" t="s">
        <v>87</v>
      </c>
      <c r="D69" t="s">
        <v>3</v>
      </c>
      <c r="E69">
        <v>0</v>
      </c>
      <c r="F69">
        <v>1</v>
      </c>
      <c r="G69">
        <v>0</v>
      </c>
      <c r="H69">
        <v>0</v>
      </c>
      <c r="I69" t="s">
        <v>8</v>
      </c>
      <c r="J69">
        <v>0</v>
      </c>
      <c r="K69">
        <v>0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82</v>
      </c>
      <c r="AE69">
        <v>12.209302325581399</v>
      </c>
      <c r="AF69">
        <v>9.8348804938069225</v>
      </c>
      <c r="AG69">
        <v>25.927031650343839</v>
      </c>
      <c r="AH69">
        <f>4.98734676145533*1</f>
        <v>4.9873467614553304</v>
      </c>
      <c r="AI69">
        <v>1</v>
      </c>
      <c r="AJ69">
        <v>0</v>
      </c>
    </row>
    <row r="70" spans="1:36" hidden="1" x14ac:dyDescent="0.2">
      <c r="A70" t="s">
        <v>188</v>
      </c>
      <c r="B70" t="s">
        <v>189</v>
      </c>
      <c r="C70" t="s">
        <v>189</v>
      </c>
      <c r="D70" t="s">
        <v>4</v>
      </c>
      <c r="E70">
        <v>0</v>
      </c>
      <c r="F70">
        <v>0</v>
      </c>
      <c r="G70">
        <v>1</v>
      </c>
      <c r="H70">
        <v>0</v>
      </c>
      <c r="I70" t="s">
        <v>13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289</v>
      </c>
      <c r="AE70">
        <v>9.7413793103448256</v>
      </c>
      <c r="AF70">
        <v>7.8569066954614062</v>
      </c>
      <c r="AG70">
        <v>18.090835948083491</v>
      </c>
      <c r="AH70">
        <f>1.77024520915558*1*2</f>
        <v>3.5404904183111601</v>
      </c>
      <c r="AI70">
        <v>1</v>
      </c>
      <c r="AJ70">
        <v>0</v>
      </c>
    </row>
    <row r="71" spans="1:36" hidden="1" x14ac:dyDescent="0.2">
      <c r="A71" t="s">
        <v>190</v>
      </c>
      <c r="B71" t="s">
        <v>191</v>
      </c>
      <c r="C71" t="s">
        <v>191</v>
      </c>
      <c r="D71" t="s">
        <v>4</v>
      </c>
      <c r="E71">
        <v>0</v>
      </c>
      <c r="F71">
        <v>0</v>
      </c>
      <c r="G71">
        <v>1</v>
      </c>
      <c r="H71">
        <v>0</v>
      </c>
      <c r="I71" t="s">
        <v>14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291</v>
      </c>
      <c r="AE71">
        <v>10.58287742507312</v>
      </c>
      <c r="AF71">
        <v>7.7209313886519046</v>
      </c>
      <c r="AG71">
        <v>11.08888888888889</v>
      </c>
      <c r="AH71">
        <f>1.66970393176901*1*2</f>
        <v>3.3394078635380202</v>
      </c>
      <c r="AI71">
        <v>1</v>
      </c>
      <c r="AJ71">
        <v>0</v>
      </c>
    </row>
    <row r="72" spans="1:36" hidden="1" x14ac:dyDescent="0.2">
      <c r="A72" t="s">
        <v>192</v>
      </c>
      <c r="B72" t="s">
        <v>193</v>
      </c>
      <c r="C72" t="s">
        <v>192</v>
      </c>
      <c r="D72" t="s">
        <v>4</v>
      </c>
      <c r="E72">
        <v>0</v>
      </c>
      <c r="F72">
        <v>0</v>
      </c>
      <c r="G72">
        <v>1</v>
      </c>
      <c r="H72">
        <v>0</v>
      </c>
      <c r="I72" t="s">
        <v>14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295</v>
      </c>
      <c r="AE72">
        <v>17.261904761904759</v>
      </c>
      <c r="AF72">
        <v>22.10425443644284</v>
      </c>
      <c r="AG72">
        <v>17.461188067660249</v>
      </c>
      <c r="AH72">
        <f>2.61174086999979*1*2</f>
        <v>5.2234817399995803</v>
      </c>
      <c r="AI72">
        <v>1</v>
      </c>
      <c r="AJ72">
        <v>0</v>
      </c>
    </row>
    <row r="73" spans="1:36" hidden="1" x14ac:dyDescent="0.2">
      <c r="A73" t="s">
        <v>194</v>
      </c>
      <c r="B73" t="s">
        <v>195</v>
      </c>
      <c r="C73" t="s">
        <v>195</v>
      </c>
      <c r="D73" t="s">
        <v>4</v>
      </c>
      <c r="E73">
        <v>0</v>
      </c>
      <c r="F73">
        <v>0</v>
      </c>
      <c r="G73">
        <v>1</v>
      </c>
      <c r="H73">
        <v>0</v>
      </c>
      <c r="I73" t="s">
        <v>14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302</v>
      </c>
      <c r="AE73">
        <v>20.259450289066098</v>
      </c>
      <c r="AF73">
        <v>12.68045920328311</v>
      </c>
      <c r="AG73">
        <v>21.938635638250378</v>
      </c>
      <c r="AH73">
        <f>5.01232896802837*1*2</f>
        <v>10.024657936056739</v>
      </c>
      <c r="AI73">
        <v>1</v>
      </c>
      <c r="AJ73">
        <v>0</v>
      </c>
    </row>
    <row r="74" spans="1:36" hidden="1" x14ac:dyDescent="0.2">
      <c r="A74" t="s">
        <v>196</v>
      </c>
      <c r="B74" t="s">
        <v>197</v>
      </c>
      <c r="C74" t="s">
        <v>198</v>
      </c>
      <c r="D74" t="s">
        <v>5</v>
      </c>
      <c r="E74">
        <v>0</v>
      </c>
      <c r="F74">
        <v>0</v>
      </c>
      <c r="G74">
        <v>0</v>
      </c>
      <c r="H74">
        <v>1</v>
      </c>
      <c r="I74" t="s">
        <v>14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306</v>
      </c>
      <c r="AE74">
        <v>17.669190979857191</v>
      </c>
      <c r="AF74">
        <v>14.88407337438025</v>
      </c>
      <c r="AG74">
        <v>19.06666666666667</v>
      </c>
      <c r="AH74">
        <f>1.50968954104534*1*2</f>
        <v>3.0193790820906798</v>
      </c>
      <c r="AI74">
        <v>1</v>
      </c>
      <c r="AJ74">
        <v>0</v>
      </c>
    </row>
    <row r="75" spans="1:36" hidden="1" x14ac:dyDescent="0.2">
      <c r="A75" t="s">
        <v>199</v>
      </c>
      <c r="B75" t="s">
        <v>200</v>
      </c>
      <c r="C75" t="s">
        <v>199</v>
      </c>
      <c r="D75" t="s">
        <v>5</v>
      </c>
      <c r="E75">
        <v>0</v>
      </c>
      <c r="F75">
        <v>0</v>
      </c>
      <c r="G75">
        <v>0</v>
      </c>
      <c r="H75">
        <v>1</v>
      </c>
      <c r="I75" t="s">
        <v>14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307</v>
      </c>
      <c r="AE75">
        <v>17.913919722668869</v>
      </c>
      <c r="AF75">
        <v>21.514611136605069</v>
      </c>
      <c r="AG75">
        <v>29.250383761958851</v>
      </c>
      <c r="AH75">
        <f>1.95101475002482*1*2</f>
        <v>3.9020295000496401</v>
      </c>
      <c r="AI75">
        <v>1</v>
      </c>
      <c r="AJ75">
        <v>0</v>
      </c>
    </row>
    <row r="76" spans="1:36" hidden="1" x14ac:dyDescent="0.2">
      <c r="A76" t="s">
        <v>201</v>
      </c>
      <c r="B76" t="s">
        <v>202</v>
      </c>
      <c r="C76" t="s">
        <v>202</v>
      </c>
      <c r="D76" t="s">
        <v>3</v>
      </c>
      <c r="E76">
        <v>0</v>
      </c>
      <c r="F76">
        <v>1</v>
      </c>
      <c r="G76">
        <v>0</v>
      </c>
      <c r="H76">
        <v>0</v>
      </c>
      <c r="I76" t="s">
        <v>14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310</v>
      </c>
      <c r="AE76">
        <v>13.31858407079647</v>
      </c>
      <c r="AF76">
        <v>10.11003052271791</v>
      </c>
      <c r="AG76">
        <v>24.975108014991839</v>
      </c>
      <c r="AH76">
        <f>1.08231127107013*1*2</f>
        <v>2.1646225421402598</v>
      </c>
      <c r="AI76">
        <v>1</v>
      </c>
      <c r="AJ76">
        <v>0</v>
      </c>
    </row>
    <row r="77" spans="1:36" hidden="1" x14ac:dyDescent="0.2">
      <c r="A77" t="s">
        <v>203</v>
      </c>
      <c r="B77" t="s">
        <v>204</v>
      </c>
      <c r="C77" t="s">
        <v>204</v>
      </c>
      <c r="D77" t="s">
        <v>3</v>
      </c>
      <c r="E77">
        <v>0</v>
      </c>
      <c r="F77">
        <v>1</v>
      </c>
      <c r="G77">
        <v>0</v>
      </c>
      <c r="H77">
        <v>0</v>
      </c>
      <c r="I77" t="s">
        <v>14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312</v>
      </c>
      <c r="AE77">
        <v>11.53737424753761</v>
      </c>
      <c r="AF77">
        <v>12.713234615450149</v>
      </c>
      <c r="AG77">
        <v>17.184006391769429</v>
      </c>
      <c r="AH77">
        <f>1.15715849197474*1*2</f>
        <v>2.3143169839494799</v>
      </c>
      <c r="AI77">
        <v>1</v>
      </c>
      <c r="AJ77">
        <v>0</v>
      </c>
    </row>
    <row r="78" spans="1:36" hidden="1" x14ac:dyDescent="0.2">
      <c r="A78" t="s">
        <v>205</v>
      </c>
      <c r="B78" t="s">
        <v>206</v>
      </c>
      <c r="C78" t="s">
        <v>206</v>
      </c>
      <c r="D78" t="s">
        <v>4</v>
      </c>
      <c r="E78">
        <v>0</v>
      </c>
      <c r="F78">
        <v>0</v>
      </c>
      <c r="G78">
        <v>1</v>
      </c>
      <c r="H78">
        <v>0</v>
      </c>
      <c r="I78" t="s">
        <v>15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326</v>
      </c>
      <c r="AE78">
        <v>0</v>
      </c>
      <c r="AF78">
        <v>0</v>
      </c>
      <c r="AG78">
        <v>0</v>
      </c>
      <c r="AH78">
        <f>0*1</f>
        <v>0</v>
      </c>
      <c r="AI78">
        <v>1</v>
      </c>
      <c r="AJ78">
        <v>0</v>
      </c>
    </row>
    <row r="79" spans="1:36" hidden="1" x14ac:dyDescent="0.2">
      <c r="A79" t="s">
        <v>207</v>
      </c>
      <c r="B79" t="s">
        <v>208</v>
      </c>
      <c r="C79" t="s">
        <v>209</v>
      </c>
      <c r="D79" t="s">
        <v>4</v>
      </c>
      <c r="E79">
        <v>0</v>
      </c>
      <c r="F79">
        <v>0</v>
      </c>
      <c r="G79">
        <v>1</v>
      </c>
      <c r="H79">
        <v>0</v>
      </c>
      <c r="I79" t="s">
        <v>15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335</v>
      </c>
      <c r="AE79">
        <v>0</v>
      </c>
      <c r="AF79">
        <v>0</v>
      </c>
      <c r="AG79">
        <v>0</v>
      </c>
      <c r="AH79">
        <f>0*1</f>
        <v>0</v>
      </c>
      <c r="AI79">
        <v>1</v>
      </c>
      <c r="AJ79">
        <v>0</v>
      </c>
    </row>
    <row r="80" spans="1:36" hidden="1" x14ac:dyDescent="0.2">
      <c r="A80" t="s">
        <v>210</v>
      </c>
      <c r="B80" t="s">
        <v>211</v>
      </c>
      <c r="C80" t="s">
        <v>211</v>
      </c>
      <c r="D80" t="s">
        <v>4</v>
      </c>
      <c r="E80">
        <v>0</v>
      </c>
      <c r="F80">
        <v>0</v>
      </c>
      <c r="G80">
        <v>1</v>
      </c>
      <c r="H80">
        <v>0</v>
      </c>
      <c r="I80" t="s">
        <v>15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339</v>
      </c>
      <c r="AE80">
        <v>0</v>
      </c>
      <c r="AF80">
        <v>0</v>
      </c>
      <c r="AG80">
        <v>0</v>
      </c>
      <c r="AH80">
        <f>0*1</f>
        <v>0</v>
      </c>
      <c r="AI80">
        <v>1</v>
      </c>
      <c r="AJ80">
        <v>0</v>
      </c>
    </row>
    <row r="81" spans="1:36" hidden="1" x14ac:dyDescent="0.2">
      <c r="A81" t="s">
        <v>212</v>
      </c>
      <c r="B81" t="s">
        <v>213</v>
      </c>
      <c r="C81" t="s">
        <v>213</v>
      </c>
      <c r="D81" t="s">
        <v>2</v>
      </c>
      <c r="E81">
        <v>1</v>
      </c>
      <c r="F81">
        <v>0</v>
      </c>
      <c r="G81">
        <v>0</v>
      </c>
      <c r="H81">
        <v>0</v>
      </c>
      <c r="I81" t="s">
        <v>15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347</v>
      </c>
      <c r="AE81">
        <v>18.907858857358701</v>
      </c>
      <c r="AF81">
        <v>31.634069456058128</v>
      </c>
      <c r="AG81">
        <v>13.46788301158521</v>
      </c>
      <c r="AH81">
        <f>2.80462346920178*1*2</f>
        <v>5.6092469384035599</v>
      </c>
      <c r="AI81">
        <v>1</v>
      </c>
      <c r="AJ81">
        <v>0</v>
      </c>
    </row>
    <row r="82" spans="1:36" hidden="1" x14ac:dyDescent="0.2">
      <c r="A82" t="s">
        <v>210</v>
      </c>
      <c r="B82" t="s">
        <v>214</v>
      </c>
      <c r="C82" t="s">
        <v>214</v>
      </c>
      <c r="D82" t="s">
        <v>4</v>
      </c>
      <c r="E82">
        <v>0</v>
      </c>
      <c r="F82">
        <v>0</v>
      </c>
      <c r="G82">
        <v>1</v>
      </c>
      <c r="H82">
        <v>0</v>
      </c>
      <c r="I82" t="s">
        <v>15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349</v>
      </c>
      <c r="AE82">
        <v>0</v>
      </c>
      <c r="AF82">
        <v>0</v>
      </c>
      <c r="AG82">
        <v>0</v>
      </c>
      <c r="AH82">
        <f>0*1</f>
        <v>0</v>
      </c>
      <c r="AI82">
        <v>1</v>
      </c>
      <c r="AJ82">
        <v>0</v>
      </c>
    </row>
    <row r="83" spans="1:36" hidden="1" x14ac:dyDescent="0.2">
      <c r="A83" t="s">
        <v>215</v>
      </c>
      <c r="B83" t="s">
        <v>216</v>
      </c>
      <c r="C83" t="s">
        <v>216</v>
      </c>
      <c r="D83" t="s">
        <v>4</v>
      </c>
      <c r="E83">
        <v>0</v>
      </c>
      <c r="F83">
        <v>0</v>
      </c>
      <c r="G83">
        <v>1</v>
      </c>
      <c r="H83">
        <v>0</v>
      </c>
      <c r="I83" t="s">
        <v>16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354</v>
      </c>
      <c r="AE83">
        <v>13.163265306122449</v>
      </c>
      <c r="AF83">
        <v>12.44231085634912</v>
      </c>
      <c r="AG83">
        <v>11.730017316017319</v>
      </c>
      <c r="AH83">
        <f>3.61865230206854*1*2</f>
        <v>7.2373046041370799</v>
      </c>
      <c r="AI83">
        <v>1</v>
      </c>
      <c r="AJ83">
        <v>0</v>
      </c>
    </row>
    <row r="84" spans="1:36" hidden="1" x14ac:dyDescent="0.2">
      <c r="A84" t="s">
        <v>182</v>
      </c>
      <c r="B84" t="s">
        <v>217</v>
      </c>
      <c r="C84" t="s">
        <v>218</v>
      </c>
      <c r="D84" t="s">
        <v>4</v>
      </c>
      <c r="E84">
        <v>0</v>
      </c>
      <c r="F84">
        <v>0</v>
      </c>
      <c r="G84">
        <v>1</v>
      </c>
      <c r="H84">
        <v>0</v>
      </c>
      <c r="I84" t="s">
        <v>16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355</v>
      </c>
      <c r="AE84">
        <v>13.89162561576355</v>
      </c>
      <c r="AF84">
        <v>13.0374735227497</v>
      </c>
      <c r="AG84">
        <v>8.4389145921333277</v>
      </c>
      <c r="AH84">
        <f>2.95671666863513*1*2</f>
        <v>5.9134333372702601</v>
      </c>
      <c r="AI84">
        <v>1</v>
      </c>
      <c r="AJ84">
        <v>0</v>
      </c>
    </row>
    <row r="85" spans="1:36" hidden="1" x14ac:dyDescent="0.2">
      <c r="A85" t="s">
        <v>219</v>
      </c>
      <c r="B85" t="s">
        <v>220</v>
      </c>
      <c r="C85" t="s">
        <v>220</v>
      </c>
      <c r="D85" t="s">
        <v>2</v>
      </c>
      <c r="E85">
        <v>1</v>
      </c>
      <c r="F85">
        <v>0</v>
      </c>
      <c r="G85">
        <v>0</v>
      </c>
      <c r="H85">
        <v>0</v>
      </c>
      <c r="I85" t="s">
        <v>16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365</v>
      </c>
      <c r="AE85">
        <v>0</v>
      </c>
      <c r="AF85">
        <v>0</v>
      </c>
      <c r="AG85">
        <v>0</v>
      </c>
      <c r="AH85">
        <f>0*1</f>
        <v>0</v>
      </c>
      <c r="AI85">
        <v>1</v>
      </c>
      <c r="AJ85">
        <v>0</v>
      </c>
    </row>
    <row r="86" spans="1:36" x14ac:dyDescent="0.2">
      <c r="A86" t="s">
        <v>186</v>
      </c>
      <c r="B86" t="s">
        <v>187</v>
      </c>
      <c r="C86" s="1" t="s">
        <v>187</v>
      </c>
      <c r="D86" t="s">
        <v>3</v>
      </c>
      <c r="E86">
        <v>0</v>
      </c>
      <c r="F86">
        <v>1</v>
      </c>
      <c r="G86">
        <v>0</v>
      </c>
      <c r="H86">
        <v>0</v>
      </c>
      <c r="I86" t="s">
        <v>13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282</v>
      </c>
      <c r="AE86">
        <v>13.134328358208951</v>
      </c>
      <c r="AF86">
        <v>10.85504566534315</v>
      </c>
      <c r="AG86">
        <v>53.943527779912401</v>
      </c>
      <c r="AH86">
        <f>4.63769981988064*1*2</f>
        <v>9.2753996397612806</v>
      </c>
      <c r="AI86">
        <v>1</v>
      </c>
      <c r="AJ86">
        <v>1</v>
      </c>
    </row>
    <row r="87" spans="1:36" x14ac:dyDescent="0.2">
      <c r="A87" t="s">
        <v>221</v>
      </c>
      <c r="B87" t="s">
        <v>222</v>
      </c>
      <c r="C87" s="1" t="s">
        <v>222</v>
      </c>
      <c r="D87" t="s">
        <v>5</v>
      </c>
      <c r="E87">
        <v>0</v>
      </c>
      <c r="F87">
        <v>0</v>
      </c>
      <c r="G87">
        <v>0</v>
      </c>
      <c r="H87">
        <v>1</v>
      </c>
      <c r="I87" t="s">
        <v>16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378</v>
      </c>
      <c r="AE87">
        <v>18.81962238671856</v>
      </c>
      <c r="AF87">
        <v>22.736771727758828</v>
      </c>
      <c r="AG87">
        <v>26.867205588401511</v>
      </c>
      <c r="AH87">
        <f>4.06379441892283*1*2</f>
        <v>8.1275888378456607</v>
      </c>
      <c r="AI87">
        <v>1</v>
      </c>
      <c r="AJ87">
        <v>1</v>
      </c>
    </row>
    <row r="88" spans="1:36" hidden="1" x14ac:dyDescent="0.2">
      <c r="A88" t="s">
        <v>225</v>
      </c>
      <c r="B88" t="s">
        <v>226</v>
      </c>
      <c r="C88" t="s">
        <v>225</v>
      </c>
      <c r="D88" t="s">
        <v>5</v>
      </c>
      <c r="E88">
        <v>0</v>
      </c>
      <c r="F88">
        <v>0</v>
      </c>
      <c r="G88">
        <v>0</v>
      </c>
      <c r="H88">
        <v>1</v>
      </c>
      <c r="I88" t="s">
        <v>17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393</v>
      </c>
      <c r="AE88">
        <v>17.500000000000011</v>
      </c>
      <c r="AF88">
        <v>20.076050124619549</v>
      </c>
      <c r="AG88">
        <v>6.0123869720023562</v>
      </c>
      <c r="AH88">
        <f>2.31969116041794*1</f>
        <v>2.31969116041794</v>
      </c>
      <c r="AI88">
        <v>1</v>
      </c>
      <c r="AJ88">
        <v>0</v>
      </c>
    </row>
    <row r="89" spans="1:36" hidden="1" x14ac:dyDescent="0.2">
      <c r="A89" t="s">
        <v>227</v>
      </c>
      <c r="B89" t="s">
        <v>228</v>
      </c>
      <c r="C89" t="s">
        <v>228</v>
      </c>
      <c r="D89" t="s">
        <v>5</v>
      </c>
      <c r="E89">
        <v>0</v>
      </c>
      <c r="F89">
        <v>0</v>
      </c>
      <c r="G89">
        <v>0</v>
      </c>
      <c r="H89">
        <v>1</v>
      </c>
      <c r="I89" t="s">
        <v>17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398</v>
      </c>
      <c r="AE89">
        <v>16.044776119402989</v>
      </c>
      <c r="AF89">
        <v>17.119403355362149</v>
      </c>
      <c r="AG89">
        <v>25.736111399067649</v>
      </c>
      <c r="AH89">
        <f>4.73961891304483*1</f>
        <v>4.7396189130448301</v>
      </c>
      <c r="AI89">
        <v>1</v>
      </c>
      <c r="AJ89">
        <v>0</v>
      </c>
    </row>
    <row r="90" spans="1:36" hidden="1" x14ac:dyDescent="0.2">
      <c r="A90" t="s">
        <v>79</v>
      </c>
      <c r="B90" t="s">
        <v>229</v>
      </c>
      <c r="C90" t="s">
        <v>229</v>
      </c>
      <c r="D90" t="s">
        <v>4</v>
      </c>
      <c r="E90">
        <v>0</v>
      </c>
      <c r="F90">
        <v>0</v>
      </c>
      <c r="G90">
        <v>1</v>
      </c>
      <c r="H90">
        <v>0</v>
      </c>
      <c r="I90" t="s">
        <v>17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400</v>
      </c>
      <c r="AE90">
        <v>10.125</v>
      </c>
      <c r="AF90">
        <v>12.37071230763817</v>
      </c>
      <c r="AG90">
        <v>9.7333403348787968</v>
      </c>
      <c r="AH90">
        <f>1.20447120799104*1</f>
        <v>1.20447120799104</v>
      </c>
      <c r="AI90">
        <v>1</v>
      </c>
      <c r="AJ90">
        <v>0</v>
      </c>
    </row>
    <row r="91" spans="1:36" hidden="1" x14ac:dyDescent="0.2">
      <c r="A91" t="s">
        <v>230</v>
      </c>
      <c r="B91" t="s">
        <v>231</v>
      </c>
      <c r="C91" t="s">
        <v>231</v>
      </c>
      <c r="D91" t="s">
        <v>4</v>
      </c>
      <c r="E91">
        <v>0</v>
      </c>
      <c r="F91">
        <v>0</v>
      </c>
      <c r="G91">
        <v>1</v>
      </c>
      <c r="H91">
        <v>0</v>
      </c>
      <c r="I91" t="s">
        <v>17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401</v>
      </c>
      <c r="AE91">
        <v>11.42105263157895</v>
      </c>
      <c r="AF91">
        <v>9.1901268107284952</v>
      </c>
      <c r="AG91">
        <v>18.971428571428572</v>
      </c>
      <c r="AH91">
        <f>3.57711578045412*1</f>
        <v>3.57711578045412</v>
      </c>
      <c r="AI91">
        <v>1</v>
      </c>
      <c r="AJ91">
        <v>0</v>
      </c>
    </row>
    <row r="92" spans="1:36" hidden="1" x14ac:dyDescent="0.2">
      <c r="A92" t="s">
        <v>232</v>
      </c>
      <c r="B92" t="s">
        <v>233</v>
      </c>
      <c r="C92" t="s">
        <v>234</v>
      </c>
      <c r="D92" t="s">
        <v>4</v>
      </c>
      <c r="E92">
        <v>0</v>
      </c>
      <c r="F92">
        <v>0</v>
      </c>
      <c r="G92">
        <v>1</v>
      </c>
      <c r="H92">
        <v>0</v>
      </c>
      <c r="I92" t="s">
        <v>17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404</v>
      </c>
      <c r="AE92">
        <v>19.53947368421052</v>
      </c>
      <c r="AF92">
        <v>14.22869548775151</v>
      </c>
      <c r="AG92">
        <v>12.856017184330859</v>
      </c>
      <c r="AH92">
        <f>0.873834349662596*1</f>
        <v>0.87383434966259599</v>
      </c>
      <c r="AI92">
        <v>1</v>
      </c>
      <c r="AJ92">
        <v>0</v>
      </c>
    </row>
    <row r="93" spans="1:36" hidden="1" x14ac:dyDescent="0.2">
      <c r="A93" t="s">
        <v>300</v>
      </c>
      <c r="B93" t="s">
        <v>301</v>
      </c>
      <c r="C93" t="s">
        <v>301</v>
      </c>
      <c r="D93" t="s">
        <v>3</v>
      </c>
      <c r="E93">
        <v>0</v>
      </c>
      <c r="F93">
        <v>1</v>
      </c>
      <c r="G93">
        <v>0</v>
      </c>
      <c r="H93">
        <v>0</v>
      </c>
      <c r="I93" t="s">
        <v>21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1</v>
      </c>
      <c r="Z93">
        <v>0</v>
      </c>
      <c r="AA93">
        <v>0</v>
      </c>
      <c r="AB93">
        <v>0</v>
      </c>
      <c r="AC93">
        <v>0</v>
      </c>
      <c r="AD93">
        <v>520</v>
      </c>
      <c r="AE93">
        <v>17.75806315280898</v>
      </c>
      <c r="AF93">
        <v>15.21058532156869</v>
      </c>
      <c r="AG93">
        <v>11.19645149699144</v>
      </c>
      <c r="AH93">
        <f>4.12026307572033*1</f>
        <v>4.12026307572033</v>
      </c>
      <c r="AI93">
        <v>1</v>
      </c>
      <c r="AJ93">
        <v>0</v>
      </c>
    </row>
    <row r="94" spans="1:36" hidden="1" x14ac:dyDescent="0.2">
      <c r="A94" t="s">
        <v>238</v>
      </c>
      <c r="B94" t="s">
        <v>239</v>
      </c>
      <c r="C94" t="s">
        <v>239</v>
      </c>
      <c r="D94" t="s">
        <v>3</v>
      </c>
      <c r="E94">
        <v>0</v>
      </c>
      <c r="F94">
        <v>1</v>
      </c>
      <c r="G94">
        <v>0</v>
      </c>
      <c r="H94">
        <v>0</v>
      </c>
      <c r="I94" t="s">
        <v>17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412</v>
      </c>
      <c r="AE94">
        <v>16.430471602539161</v>
      </c>
      <c r="AF94">
        <v>23.422493563375198</v>
      </c>
      <c r="AG94">
        <v>5.9310799767914357</v>
      </c>
      <c r="AH94">
        <f>1.37983069779591*1</f>
        <v>1.3798306977959101</v>
      </c>
      <c r="AI94">
        <v>1</v>
      </c>
      <c r="AJ94">
        <v>0</v>
      </c>
    </row>
    <row r="95" spans="1:36" hidden="1" x14ac:dyDescent="0.2">
      <c r="A95" t="s">
        <v>240</v>
      </c>
      <c r="B95" t="s">
        <v>241</v>
      </c>
      <c r="C95" t="s">
        <v>241</v>
      </c>
      <c r="D95" t="s">
        <v>4</v>
      </c>
      <c r="E95">
        <v>0</v>
      </c>
      <c r="F95">
        <v>0</v>
      </c>
      <c r="G95">
        <v>1</v>
      </c>
      <c r="H95">
        <v>0</v>
      </c>
      <c r="I95" t="s">
        <v>17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413</v>
      </c>
      <c r="AE95">
        <v>14.999999999999989</v>
      </c>
      <c r="AF95">
        <v>19.60771360577397</v>
      </c>
      <c r="AG95">
        <v>11.143708450719981</v>
      </c>
      <c r="AH95">
        <f>2.02427996875471*1</f>
        <v>2.0242799687547102</v>
      </c>
      <c r="AI95">
        <v>1</v>
      </c>
      <c r="AJ95">
        <v>0</v>
      </c>
    </row>
    <row r="96" spans="1:36" hidden="1" x14ac:dyDescent="0.2">
      <c r="A96" t="s">
        <v>242</v>
      </c>
      <c r="B96" t="s">
        <v>243</v>
      </c>
      <c r="C96" t="s">
        <v>242</v>
      </c>
      <c r="D96" t="s">
        <v>3</v>
      </c>
      <c r="E96">
        <v>0</v>
      </c>
      <c r="F96">
        <v>1</v>
      </c>
      <c r="G96">
        <v>0</v>
      </c>
      <c r="H96">
        <v>0</v>
      </c>
      <c r="I96" t="s">
        <v>17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415</v>
      </c>
      <c r="AE96">
        <v>20.21105058891235</v>
      </c>
      <c r="AF96">
        <v>24.90210370906809</v>
      </c>
      <c r="AG96">
        <v>13.762287330610871</v>
      </c>
      <c r="AH96">
        <f>3.31163824011422*1</f>
        <v>3.3116382401142199</v>
      </c>
      <c r="AI96">
        <v>1</v>
      </c>
      <c r="AJ96">
        <v>0</v>
      </c>
    </row>
    <row r="97" spans="1:36" hidden="1" x14ac:dyDescent="0.2">
      <c r="A97" t="s">
        <v>244</v>
      </c>
      <c r="B97" t="s">
        <v>245</v>
      </c>
      <c r="C97" t="s">
        <v>244</v>
      </c>
      <c r="D97" t="s">
        <v>4</v>
      </c>
      <c r="E97">
        <v>0</v>
      </c>
      <c r="F97">
        <v>0</v>
      </c>
      <c r="G97">
        <v>1</v>
      </c>
      <c r="H97">
        <v>0</v>
      </c>
      <c r="I97" t="s">
        <v>18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423</v>
      </c>
      <c r="AE97">
        <v>18.07692307692307</v>
      </c>
      <c r="AF97">
        <v>20.328334475031291</v>
      </c>
      <c r="AG97">
        <v>26.85862181574328</v>
      </c>
      <c r="AH97">
        <f>2.58420430110856*1</f>
        <v>2.58420430110856</v>
      </c>
      <c r="AI97">
        <v>1</v>
      </c>
      <c r="AJ97">
        <v>0</v>
      </c>
    </row>
    <row r="98" spans="1:36" hidden="1" x14ac:dyDescent="0.2">
      <c r="A98" t="s">
        <v>246</v>
      </c>
      <c r="B98" t="s">
        <v>247</v>
      </c>
      <c r="C98" t="s">
        <v>247</v>
      </c>
      <c r="D98" t="s">
        <v>4</v>
      </c>
      <c r="E98">
        <v>0</v>
      </c>
      <c r="F98">
        <v>0</v>
      </c>
      <c r="G98">
        <v>1</v>
      </c>
      <c r="H98">
        <v>0</v>
      </c>
      <c r="I98" t="s">
        <v>18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427</v>
      </c>
      <c r="AE98">
        <v>17.30769230769231</v>
      </c>
      <c r="AF98">
        <v>18.39876785115105</v>
      </c>
      <c r="AG98">
        <v>14.525103831973439</v>
      </c>
      <c r="AH98">
        <f>2.80566390782682*1</f>
        <v>2.80566390782682</v>
      </c>
      <c r="AI98">
        <v>1</v>
      </c>
      <c r="AJ98">
        <v>0</v>
      </c>
    </row>
    <row r="99" spans="1:36" hidden="1" x14ac:dyDescent="0.2">
      <c r="A99" t="s">
        <v>248</v>
      </c>
      <c r="B99" t="s">
        <v>249</v>
      </c>
      <c r="C99" t="s">
        <v>250</v>
      </c>
      <c r="D99" t="s">
        <v>2</v>
      </c>
      <c r="E99">
        <v>1</v>
      </c>
      <c r="F99">
        <v>0</v>
      </c>
      <c r="G99">
        <v>0</v>
      </c>
      <c r="H99">
        <v>0</v>
      </c>
      <c r="I99" t="s">
        <v>18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1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428</v>
      </c>
      <c r="AE99">
        <v>16.045089625927481</v>
      </c>
      <c r="AF99">
        <v>20.033657535147629</v>
      </c>
      <c r="AG99">
        <v>4.7994016355858458</v>
      </c>
      <c r="AH99">
        <f>1.20758597609573*1</f>
        <v>1.2075859760957299</v>
      </c>
      <c r="AI99">
        <v>1</v>
      </c>
      <c r="AJ99">
        <v>0</v>
      </c>
    </row>
    <row r="100" spans="1:36" hidden="1" x14ac:dyDescent="0.2">
      <c r="A100" t="s">
        <v>251</v>
      </c>
      <c r="B100" t="s">
        <v>252</v>
      </c>
      <c r="C100" t="s">
        <v>252</v>
      </c>
      <c r="D100" t="s">
        <v>3</v>
      </c>
      <c r="E100">
        <v>0</v>
      </c>
      <c r="F100">
        <v>1</v>
      </c>
      <c r="G100">
        <v>0</v>
      </c>
      <c r="H100">
        <v>0</v>
      </c>
      <c r="I100" t="s">
        <v>18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431</v>
      </c>
      <c r="AE100">
        <v>19.761904761904749</v>
      </c>
      <c r="AF100">
        <v>21.524101561986171</v>
      </c>
      <c r="AG100">
        <v>26.916251169902448</v>
      </c>
      <c r="AH100">
        <f>2.84927265390644*1</f>
        <v>2.8492726539064401</v>
      </c>
      <c r="AI100">
        <v>1</v>
      </c>
      <c r="AJ100">
        <v>0</v>
      </c>
    </row>
    <row r="101" spans="1:36" hidden="1" x14ac:dyDescent="0.2">
      <c r="A101" t="s">
        <v>253</v>
      </c>
      <c r="B101" t="s">
        <v>254</v>
      </c>
      <c r="C101" t="s">
        <v>254</v>
      </c>
      <c r="D101" t="s">
        <v>5</v>
      </c>
      <c r="E101">
        <v>0</v>
      </c>
      <c r="F101">
        <v>0</v>
      </c>
      <c r="G101">
        <v>0</v>
      </c>
      <c r="H101">
        <v>1</v>
      </c>
      <c r="I101" t="s">
        <v>18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432</v>
      </c>
      <c r="AE101">
        <v>37.499999999999993</v>
      </c>
      <c r="AF101">
        <v>46.119054356983192</v>
      </c>
      <c r="AG101">
        <v>34.824761904761907</v>
      </c>
      <c r="AH101">
        <f>2.98936632986449*1</f>
        <v>2.9893663298644899</v>
      </c>
      <c r="AI101">
        <v>1</v>
      </c>
      <c r="AJ101">
        <v>0</v>
      </c>
    </row>
    <row r="102" spans="1:36" hidden="1" x14ac:dyDescent="0.2">
      <c r="A102" t="s">
        <v>255</v>
      </c>
      <c r="B102" t="s">
        <v>256</v>
      </c>
      <c r="C102" t="s">
        <v>256</v>
      </c>
      <c r="D102" t="s">
        <v>4</v>
      </c>
      <c r="E102">
        <v>0</v>
      </c>
      <c r="F102">
        <v>0</v>
      </c>
      <c r="G102">
        <v>1</v>
      </c>
      <c r="H102">
        <v>0</v>
      </c>
      <c r="I102" t="s">
        <v>18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435</v>
      </c>
      <c r="AE102">
        <v>12.439024390243899</v>
      </c>
      <c r="AF102">
        <v>10.27155476218878</v>
      </c>
      <c r="AG102">
        <v>14.879517305089459</v>
      </c>
      <c r="AH102">
        <f>2.19680001880751*1</f>
        <v>2.1968000188075099</v>
      </c>
      <c r="AI102">
        <v>1</v>
      </c>
      <c r="AJ102">
        <v>0</v>
      </c>
    </row>
    <row r="103" spans="1:36" hidden="1" x14ac:dyDescent="0.2">
      <c r="A103" t="s">
        <v>257</v>
      </c>
      <c r="B103" t="s">
        <v>258</v>
      </c>
      <c r="C103" t="s">
        <v>259</v>
      </c>
      <c r="D103" t="s">
        <v>4</v>
      </c>
      <c r="E103">
        <v>0</v>
      </c>
      <c r="F103">
        <v>0</v>
      </c>
      <c r="G103">
        <v>1</v>
      </c>
      <c r="H103">
        <v>0</v>
      </c>
      <c r="I103" t="s">
        <v>18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437</v>
      </c>
      <c r="AE103">
        <v>11.015625</v>
      </c>
      <c r="AF103">
        <v>11.437052109200501</v>
      </c>
      <c r="AG103">
        <v>10.18140622272881</v>
      </c>
      <c r="AH103">
        <f>1.75359096804832*1</f>
        <v>1.7535909680483199</v>
      </c>
      <c r="AI103">
        <v>1</v>
      </c>
      <c r="AJ103">
        <v>0</v>
      </c>
    </row>
    <row r="104" spans="1:36" hidden="1" x14ac:dyDescent="0.2">
      <c r="A104" t="s">
        <v>260</v>
      </c>
      <c r="B104" t="s">
        <v>261</v>
      </c>
      <c r="C104" t="s">
        <v>260</v>
      </c>
      <c r="D104" t="s">
        <v>3</v>
      </c>
      <c r="E104">
        <v>0</v>
      </c>
      <c r="F104">
        <v>1</v>
      </c>
      <c r="G104">
        <v>0</v>
      </c>
      <c r="H104">
        <v>0</v>
      </c>
      <c r="I104" t="s">
        <v>18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441</v>
      </c>
      <c r="AE104">
        <v>14.30769230769231</v>
      </c>
      <c r="AF104">
        <v>19.093471975326729</v>
      </c>
      <c r="AG104">
        <v>8.4285714285714288</v>
      </c>
      <c r="AH104">
        <f>2.43643247226319*1</f>
        <v>2.4364324722631898</v>
      </c>
      <c r="AI104">
        <v>1</v>
      </c>
      <c r="AJ104">
        <v>0</v>
      </c>
    </row>
    <row r="105" spans="1:36" hidden="1" x14ac:dyDescent="0.2">
      <c r="A105" t="s">
        <v>262</v>
      </c>
      <c r="B105" t="s">
        <v>263</v>
      </c>
      <c r="C105" t="s">
        <v>262</v>
      </c>
      <c r="D105" t="s">
        <v>4</v>
      </c>
      <c r="E105">
        <v>0</v>
      </c>
      <c r="F105">
        <v>0</v>
      </c>
      <c r="G105">
        <v>1</v>
      </c>
      <c r="H105">
        <v>0</v>
      </c>
      <c r="I105" t="s">
        <v>19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1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452</v>
      </c>
      <c r="AE105">
        <v>18.8</v>
      </c>
      <c r="AF105">
        <v>13.306826759925229</v>
      </c>
      <c r="AG105">
        <v>31.008264811608129</v>
      </c>
      <c r="AH105">
        <f>4.30424721068128*1*2</f>
        <v>8.6084944213625594</v>
      </c>
      <c r="AI105">
        <v>1</v>
      </c>
      <c r="AJ105">
        <v>0</v>
      </c>
    </row>
    <row r="106" spans="1:36" hidden="1" x14ac:dyDescent="0.2">
      <c r="A106" t="s">
        <v>116</v>
      </c>
      <c r="B106" t="s">
        <v>117</v>
      </c>
      <c r="C106" s="1" t="s">
        <v>117</v>
      </c>
      <c r="D106" t="s">
        <v>5</v>
      </c>
      <c r="E106">
        <v>0</v>
      </c>
      <c r="F106">
        <v>0</v>
      </c>
      <c r="G106">
        <v>0</v>
      </c>
      <c r="H106">
        <v>1</v>
      </c>
      <c r="I106" t="s">
        <v>9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127</v>
      </c>
      <c r="AE106">
        <v>24.976502308463939</v>
      </c>
      <c r="AF106">
        <v>15.02988264803867</v>
      </c>
      <c r="AG106">
        <v>20.941715980849558</v>
      </c>
      <c r="AH106">
        <f>3.32488286395817*1*2</f>
        <v>6.64976572791634</v>
      </c>
      <c r="AI106">
        <v>1</v>
      </c>
      <c r="AJ106">
        <v>0</v>
      </c>
    </row>
    <row r="107" spans="1:36" hidden="1" x14ac:dyDescent="0.2">
      <c r="A107" t="s">
        <v>267</v>
      </c>
      <c r="B107" t="s">
        <v>268</v>
      </c>
      <c r="C107" t="s">
        <v>269</v>
      </c>
      <c r="D107" t="s">
        <v>4</v>
      </c>
      <c r="E107">
        <v>0</v>
      </c>
      <c r="F107">
        <v>0</v>
      </c>
      <c r="G107">
        <v>1</v>
      </c>
      <c r="H107">
        <v>0</v>
      </c>
      <c r="I107" t="s">
        <v>19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456</v>
      </c>
      <c r="AE107">
        <v>12.622950819672131</v>
      </c>
      <c r="AF107">
        <v>13.879081556088529</v>
      </c>
      <c r="AG107">
        <v>9.9550794836604144</v>
      </c>
      <c r="AH107">
        <f>2.22897465768172*1*2</f>
        <v>4.4579493153634404</v>
      </c>
      <c r="AI107">
        <v>1</v>
      </c>
      <c r="AJ107">
        <v>0</v>
      </c>
    </row>
    <row r="108" spans="1:36" hidden="1" x14ac:dyDescent="0.2">
      <c r="A108" t="s">
        <v>270</v>
      </c>
      <c r="B108" t="s">
        <v>271</v>
      </c>
      <c r="C108" t="s">
        <v>272</v>
      </c>
      <c r="D108" t="s">
        <v>3</v>
      </c>
      <c r="E108">
        <v>0</v>
      </c>
      <c r="F108">
        <v>1</v>
      </c>
      <c r="G108">
        <v>0</v>
      </c>
      <c r="H108">
        <v>0</v>
      </c>
      <c r="I108" t="s">
        <v>19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457</v>
      </c>
      <c r="AE108">
        <v>16.8</v>
      </c>
      <c r="AF108">
        <v>22.399308999070019</v>
      </c>
      <c r="AG108">
        <v>9.3089399755104232</v>
      </c>
      <c r="AH108">
        <f>1.30095417400391*1*2</f>
        <v>2.6019083480078198</v>
      </c>
      <c r="AI108">
        <v>1</v>
      </c>
      <c r="AJ108">
        <v>0</v>
      </c>
    </row>
    <row r="109" spans="1:36" hidden="1" x14ac:dyDescent="0.2">
      <c r="A109" t="s">
        <v>273</v>
      </c>
      <c r="B109" t="s">
        <v>274</v>
      </c>
      <c r="C109" t="s">
        <v>274</v>
      </c>
      <c r="D109" t="s">
        <v>4</v>
      </c>
      <c r="E109">
        <v>0</v>
      </c>
      <c r="F109">
        <v>0</v>
      </c>
      <c r="G109">
        <v>1</v>
      </c>
      <c r="H109">
        <v>0</v>
      </c>
      <c r="I109" t="s">
        <v>19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1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460</v>
      </c>
      <c r="AE109">
        <v>13.77826389312893</v>
      </c>
      <c r="AF109">
        <v>15.63155702085731</v>
      </c>
      <c r="AG109">
        <v>13.1018292548481</v>
      </c>
      <c r="AH109">
        <f>2.48022858602574*1*2</f>
        <v>4.9604571720514796</v>
      </c>
      <c r="AI109">
        <v>1</v>
      </c>
      <c r="AJ109">
        <v>0</v>
      </c>
    </row>
    <row r="110" spans="1:36" hidden="1" x14ac:dyDescent="0.2">
      <c r="A110" t="s">
        <v>275</v>
      </c>
      <c r="B110" t="s">
        <v>276</v>
      </c>
      <c r="C110" t="s">
        <v>70</v>
      </c>
      <c r="D110" t="s">
        <v>3</v>
      </c>
      <c r="E110">
        <v>0</v>
      </c>
      <c r="F110">
        <v>1</v>
      </c>
      <c r="G110">
        <v>0</v>
      </c>
      <c r="H110">
        <v>0</v>
      </c>
      <c r="I110" t="s">
        <v>19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468</v>
      </c>
      <c r="AE110">
        <v>13.750000000000011</v>
      </c>
      <c r="AF110">
        <v>12.57887836030396</v>
      </c>
      <c r="AG110">
        <v>18.476054062953001</v>
      </c>
      <c r="AH110">
        <f>2.39331471082928*1*2</f>
        <v>4.7866294216585601</v>
      </c>
      <c r="AI110">
        <v>1</v>
      </c>
      <c r="AJ110">
        <v>0</v>
      </c>
    </row>
    <row r="111" spans="1:36" hidden="1" x14ac:dyDescent="0.2">
      <c r="A111" t="s">
        <v>277</v>
      </c>
      <c r="B111" t="s">
        <v>278</v>
      </c>
      <c r="C111" t="s">
        <v>278</v>
      </c>
      <c r="D111" t="s">
        <v>2</v>
      </c>
      <c r="E111">
        <v>1</v>
      </c>
      <c r="F111">
        <v>0</v>
      </c>
      <c r="G111">
        <v>0</v>
      </c>
      <c r="H111">
        <v>0</v>
      </c>
      <c r="I111" t="s">
        <v>19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471</v>
      </c>
      <c r="AE111">
        <v>18.584905660377359</v>
      </c>
      <c r="AF111">
        <v>24.958227003437081</v>
      </c>
      <c r="AG111">
        <v>15.477079756899469</v>
      </c>
      <c r="AH111">
        <f>2.11001888564733*1*2</f>
        <v>4.2200377712946597</v>
      </c>
      <c r="AI111">
        <v>1</v>
      </c>
      <c r="AJ111">
        <v>0</v>
      </c>
    </row>
    <row r="112" spans="1:36" hidden="1" x14ac:dyDescent="0.2">
      <c r="A112" t="s">
        <v>97</v>
      </c>
      <c r="B112" t="s">
        <v>279</v>
      </c>
      <c r="C112" t="s">
        <v>279</v>
      </c>
      <c r="D112" t="s">
        <v>4</v>
      </c>
      <c r="E112">
        <v>0</v>
      </c>
      <c r="F112">
        <v>0</v>
      </c>
      <c r="G112">
        <v>1</v>
      </c>
      <c r="H112">
        <v>0</v>
      </c>
      <c r="I112" t="s">
        <v>19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473</v>
      </c>
      <c r="AE112">
        <v>21.827411167512679</v>
      </c>
      <c r="AF112">
        <v>22.870866810350709</v>
      </c>
      <c r="AG112">
        <v>15.361496366925509</v>
      </c>
      <c r="AH112">
        <f>3.55325029023484*1*2</f>
        <v>7.1065005804696799</v>
      </c>
      <c r="AI112">
        <v>1</v>
      </c>
      <c r="AJ112">
        <v>0</v>
      </c>
    </row>
    <row r="113" spans="1:36" hidden="1" x14ac:dyDescent="0.2">
      <c r="A113" t="s">
        <v>280</v>
      </c>
      <c r="B113" t="s">
        <v>281</v>
      </c>
      <c r="C113" t="s">
        <v>281</v>
      </c>
      <c r="D113" t="s">
        <v>5</v>
      </c>
      <c r="E113">
        <v>0</v>
      </c>
      <c r="F113">
        <v>0</v>
      </c>
      <c r="G113">
        <v>0</v>
      </c>
      <c r="H113">
        <v>1</v>
      </c>
      <c r="I113" t="s">
        <v>19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475</v>
      </c>
      <c r="AE113">
        <v>0</v>
      </c>
      <c r="AF113">
        <v>0</v>
      </c>
      <c r="AG113">
        <v>0</v>
      </c>
      <c r="AH113">
        <f>0*1</f>
        <v>0</v>
      </c>
      <c r="AI113">
        <v>1</v>
      </c>
      <c r="AJ113">
        <v>0</v>
      </c>
    </row>
    <row r="114" spans="1:36" hidden="1" x14ac:dyDescent="0.2">
      <c r="A114" t="s">
        <v>282</v>
      </c>
      <c r="B114" t="s">
        <v>283</v>
      </c>
      <c r="C114" t="s">
        <v>283</v>
      </c>
      <c r="D114" t="s">
        <v>4</v>
      </c>
      <c r="E114">
        <v>0</v>
      </c>
      <c r="F114">
        <v>0</v>
      </c>
      <c r="G114">
        <v>1</v>
      </c>
      <c r="H114">
        <v>0</v>
      </c>
      <c r="I114" t="s">
        <v>20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1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488</v>
      </c>
      <c r="AE114">
        <v>19.295866986108958</v>
      </c>
      <c r="AF114">
        <v>21.65054321543505</v>
      </c>
      <c r="AG114">
        <v>12.7398027899802</v>
      </c>
      <c r="AH114">
        <f>1.99219999158763*1</f>
        <v>1.9921999915876301</v>
      </c>
      <c r="AI114">
        <v>1</v>
      </c>
      <c r="AJ114">
        <v>0</v>
      </c>
    </row>
    <row r="115" spans="1:36" hidden="1" x14ac:dyDescent="0.2">
      <c r="A115" t="s">
        <v>264</v>
      </c>
      <c r="B115" t="s">
        <v>284</v>
      </c>
      <c r="C115" t="s">
        <v>285</v>
      </c>
      <c r="D115" t="s">
        <v>4</v>
      </c>
      <c r="E115">
        <v>0</v>
      </c>
      <c r="F115">
        <v>0</v>
      </c>
      <c r="G115">
        <v>1</v>
      </c>
      <c r="H115">
        <v>0</v>
      </c>
      <c r="I115" t="s">
        <v>20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1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490</v>
      </c>
      <c r="AE115">
        <v>18.4375</v>
      </c>
      <c r="AF115">
        <v>17.034413603202729</v>
      </c>
      <c r="AG115">
        <v>21.867998050306831</v>
      </c>
      <c r="AH115">
        <f>2.72699552991236*1</f>
        <v>2.7269955299123598</v>
      </c>
      <c r="AI115">
        <v>1</v>
      </c>
      <c r="AJ115">
        <v>0</v>
      </c>
    </row>
    <row r="116" spans="1:36" hidden="1" x14ac:dyDescent="0.2">
      <c r="A116" t="s">
        <v>286</v>
      </c>
      <c r="B116" t="s">
        <v>287</v>
      </c>
      <c r="C116" t="s">
        <v>287</v>
      </c>
      <c r="D116" t="s">
        <v>3</v>
      </c>
      <c r="E116">
        <v>0</v>
      </c>
      <c r="F116">
        <v>1</v>
      </c>
      <c r="G116">
        <v>0</v>
      </c>
      <c r="H116">
        <v>0</v>
      </c>
      <c r="I116" t="s">
        <v>20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1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491</v>
      </c>
      <c r="AE116">
        <v>14.27472845731919</v>
      </c>
      <c r="AF116">
        <v>15.724237605878839</v>
      </c>
      <c r="AG116">
        <v>17.308895582644801</v>
      </c>
      <c r="AH116">
        <f>2.88303521469578*1</f>
        <v>2.8830352146957798</v>
      </c>
      <c r="AI116">
        <v>1</v>
      </c>
      <c r="AJ116">
        <v>0</v>
      </c>
    </row>
    <row r="117" spans="1:36" hidden="1" x14ac:dyDescent="0.2">
      <c r="A117" t="s">
        <v>288</v>
      </c>
      <c r="B117" t="s">
        <v>289</v>
      </c>
      <c r="C117" t="s">
        <v>289</v>
      </c>
      <c r="D117" t="s">
        <v>4</v>
      </c>
      <c r="E117">
        <v>0</v>
      </c>
      <c r="F117">
        <v>0</v>
      </c>
      <c r="G117">
        <v>1</v>
      </c>
      <c r="H117">
        <v>0</v>
      </c>
      <c r="I117" t="s">
        <v>20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493</v>
      </c>
      <c r="AE117">
        <v>0</v>
      </c>
      <c r="AF117">
        <v>0</v>
      </c>
      <c r="AG117">
        <v>0</v>
      </c>
      <c r="AH117">
        <f>0*1</f>
        <v>0</v>
      </c>
      <c r="AI117">
        <v>1</v>
      </c>
      <c r="AJ117">
        <v>0</v>
      </c>
    </row>
    <row r="118" spans="1:36" hidden="1" x14ac:dyDescent="0.2">
      <c r="A118" t="s">
        <v>81</v>
      </c>
      <c r="B118" t="s">
        <v>290</v>
      </c>
      <c r="C118" t="s">
        <v>290</v>
      </c>
      <c r="D118" t="s">
        <v>3</v>
      </c>
      <c r="E118">
        <v>0</v>
      </c>
      <c r="F118">
        <v>1</v>
      </c>
      <c r="G118">
        <v>0</v>
      </c>
      <c r="H118">
        <v>0</v>
      </c>
      <c r="I118" t="s">
        <v>20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1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494</v>
      </c>
      <c r="AE118">
        <v>13.125</v>
      </c>
      <c r="AF118">
        <v>12.623859807264701</v>
      </c>
      <c r="AG118">
        <v>26.08</v>
      </c>
      <c r="AH118">
        <f>4.10827341022849*1</f>
        <v>4.1082734102284899</v>
      </c>
      <c r="AI118">
        <v>1</v>
      </c>
      <c r="AJ118">
        <v>0</v>
      </c>
    </row>
    <row r="119" spans="1:36" hidden="1" x14ac:dyDescent="0.2">
      <c r="A119" t="s">
        <v>291</v>
      </c>
      <c r="B119" t="s">
        <v>292</v>
      </c>
      <c r="C119" s="1" t="s">
        <v>292</v>
      </c>
      <c r="D119" t="s">
        <v>5</v>
      </c>
      <c r="E119">
        <v>0</v>
      </c>
      <c r="F119">
        <v>0</v>
      </c>
      <c r="G119">
        <v>0</v>
      </c>
      <c r="H119">
        <v>1</v>
      </c>
      <c r="I119" t="s">
        <v>20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496</v>
      </c>
      <c r="AE119">
        <v>27.222222222222221</v>
      </c>
      <c r="AF119">
        <v>26.54171313883516</v>
      </c>
      <c r="AG119">
        <v>39.263403170696691</v>
      </c>
      <c r="AH119">
        <f>6.24128881867905*1</f>
        <v>6.2412888186790498</v>
      </c>
      <c r="AI119">
        <v>1</v>
      </c>
      <c r="AJ119">
        <v>0</v>
      </c>
    </row>
    <row r="120" spans="1:36" hidden="1" x14ac:dyDescent="0.2">
      <c r="A120" t="s">
        <v>293</v>
      </c>
      <c r="B120" t="s">
        <v>294</v>
      </c>
      <c r="C120" t="s">
        <v>295</v>
      </c>
      <c r="D120" t="s">
        <v>4</v>
      </c>
      <c r="E120">
        <v>0</v>
      </c>
      <c r="F120">
        <v>0</v>
      </c>
      <c r="G120">
        <v>1</v>
      </c>
      <c r="H120">
        <v>0</v>
      </c>
      <c r="I120" t="s">
        <v>20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497</v>
      </c>
      <c r="AE120">
        <v>17.870969499018582</v>
      </c>
      <c r="AF120">
        <v>10.369809310997971</v>
      </c>
      <c r="AG120">
        <v>31.941190794499619</v>
      </c>
      <c r="AH120">
        <f>4.55229674602471*1</f>
        <v>4.5522967460247097</v>
      </c>
      <c r="AI120">
        <v>1</v>
      </c>
      <c r="AJ120">
        <v>0</v>
      </c>
    </row>
    <row r="121" spans="1:36" hidden="1" x14ac:dyDescent="0.2">
      <c r="A121" t="s">
        <v>296</v>
      </c>
      <c r="B121" t="s">
        <v>297</v>
      </c>
      <c r="C121" t="s">
        <v>297</v>
      </c>
      <c r="D121" t="s">
        <v>3</v>
      </c>
      <c r="E121">
        <v>0</v>
      </c>
      <c r="F121">
        <v>1</v>
      </c>
      <c r="G121">
        <v>0</v>
      </c>
      <c r="H121">
        <v>0</v>
      </c>
      <c r="I121" t="s">
        <v>20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1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504</v>
      </c>
      <c r="AE121">
        <v>10.52502913345038</v>
      </c>
      <c r="AF121">
        <v>16.036954237645531</v>
      </c>
      <c r="AG121">
        <v>10.277099054413499</v>
      </c>
      <c r="AH121">
        <f>2.52058513838878*1</f>
        <v>2.5205851383887801</v>
      </c>
      <c r="AI121">
        <v>1</v>
      </c>
      <c r="AJ121">
        <v>0</v>
      </c>
    </row>
    <row r="122" spans="1:36" hidden="1" x14ac:dyDescent="0.2">
      <c r="A122" t="s">
        <v>298</v>
      </c>
      <c r="B122" t="s">
        <v>299</v>
      </c>
      <c r="C122" t="s">
        <v>299</v>
      </c>
      <c r="D122" t="s">
        <v>3</v>
      </c>
      <c r="E122">
        <v>0</v>
      </c>
      <c r="F122">
        <v>1</v>
      </c>
      <c r="G122">
        <v>0</v>
      </c>
      <c r="H122">
        <v>0</v>
      </c>
      <c r="I122" t="s">
        <v>20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510</v>
      </c>
      <c r="AE122">
        <v>16.037684917462531</v>
      </c>
      <c r="AF122">
        <v>16.91484266847165</v>
      </c>
      <c r="AG122">
        <v>13.42369857931827</v>
      </c>
      <c r="AH122">
        <f>2.15268729418943*1</f>
        <v>2.1526872941894299</v>
      </c>
      <c r="AI122">
        <v>1</v>
      </c>
      <c r="AJ122">
        <v>0</v>
      </c>
    </row>
    <row r="123" spans="1:36" hidden="1" x14ac:dyDescent="0.2">
      <c r="A123" t="s">
        <v>312</v>
      </c>
      <c r="B123" t="s">
        <v>313</v>
      </c>
      <c r="C123" t="s">
        <v>313</v>
      </c>
      <c r="D123" t="s">
        <v>5</v>
      </c>
      <c r="E123">
        <v>0</v>
      </c>
      <c r="F123">
        <v>0</v>
      </c>
      <c r="G123">
        <v>0</v>
      </c>
      <c r="H123">
        <v>1</v>
      </c>
      <c r="I123" t="s">
        <v>21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1</v>
      </c>
      <c r="Z123">
        <v>0</v>
      </c>
      <c r="AA123">
        <v>0</v>
      </c>
      <c r="AB123">
        <v>0</v>
      </c>
      <c r="AC123">
        <v>0</v>
      </c>
      <c r="AD123">
        <v>544</v>
      </c>
      <c r="AE123">
        <v>18.257812390014681</v>
      </c>
      <c r="AF123">
        <v>19.369840878019051</v>
      </c>
      <c r="AG123">
        <v>23.514747779840381</v>
      </c>
      <c r="AH123">
        <f>2.75204636651706*1</f>
        <v>2.7520463665170598</v>
      </c>
      <c r="AI123">
        <v>1</v>
      </c>
      <c r="AJ123">
        <v>0</v>
      </c>
    </row>
    <row r="124" spans="1:36" hidden="1" x14ac:dyDescent="0.2">
      <c r="A124" t="s">
        <v>302</v>
      </c>
      <c r="B124" t="s">
        <v>303</v>
      </c>
      <c r="C124" t="s">
        <v>303</v>
      </c>
      <c r="D124" t="s">
        <v>4</v>
      </c>
      <c r="E124">
        <v>0</v>
      </c>
      <c r="F124">
        <v>0</v>
      </c>
      <c r="G124">
        <v>1</v>
      </c>
      <c r="H124">
        <v>0</v>
      </c>
      <c r="I124" t="s">
        <v>21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</v>
      </c>
      <c r="Z124">
        <v>0</v>
      </c>
      <c r="AA124">
        <v>0</v>
      </c>
      <c r="AB124">
        <v>0</v>
      </c>
      <c r="AC124">
        <v>0</v>
      </c>
      <c r="AD124">
        <v>521</v>
      </c>
      <c r="AE124">
        <v>15.074181735829301</v>
      </c>
      <c r="AF124">
        <v>8.3284162200802854</v>
      </c>
      <c r="AG124">
        <v>16.600000000000001</v>
      </c>
      <c r="AH124">
        <f>3.72838010489474*1</f>
        <v>3.72838010489474</v>
      </c>
      <c r="AI124">
        <v>1</v>
      </c>
      <c r="AJ124">
        <v>0</v>
      </c>
    </row>
    <row r="125" spans="1:36" hidden="1" x14ac:dyDescent="0.2">
      <c r="A125" t="s">
        <v>288</v>
      </c>
      <c r="B125" t="s">
        <v>304</v>
      </c>
      <c r="C125" t="s">
        <v>304</v>
      </c>
      <c r="D125" t="s">
        <v>4</v>
      </c>
      <c r="E125">
        <v>0</v>
      </c>
      <c r="F125">
        <v>0</v>
      </c>
      <c r="G125">
        <v>1</v>
      </c>
      <c r="H125">
        <v>0</v>
      </c>
      <c r="I125" t="s">
        <v>21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1</v>
      </c>
      <c r="Z125">
        <v>0</v>
      </c>
      <c r="AA125">
        <v>0</v>
      </c>
      <c r="AB125">
        <v>0</v>
      </c>
      <c r="AC125">
        <v>0</v>
      </c>
      <c r="AD125">
        <v>530</v>
      </c>
      <c r="AE125">
        <v>12.98595079261777</v>
      </c>
      <c r="AF125">
        <v>16.45198789045773</v>
      </c>
      <c r="AG125">
        <v>13.21818181818182</v>
      </c>
      <c r="AH125">
        <f>2.44071656374885*1</f>
        <v>2.4407165637488499</v>
      </c>
      <c r="AI125">
        <v>1</v>
      </c>
      <c r="AJ125">
        <v>0</v>
      </c>
    </row>
    <row r="126" spans="1:36" hidden="1" x14ac:dyDescent="0.2">
      <c r="A126" t="s">
        <v>73</v>
      </c>
      <c r="B126" t="s">
        <v>305</v>
      </c>
      <c r="C126" t="s">
        <v>305</v>
      </c>
      <c r="D126" t="s">
        <v>4</v>
      </c>
      <c r="E126">
        <v>0</v>
      </c>
      <c r="F126">
        <v>0</v>
      </c>
      <c r="G126">
        <v>1</v>
      </c>
      <c r="H126">
        <v>0</v>
      </c>
      <c r="I126" t="s">
        <v>21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1</v>
      </c>
      <c r="Z126">
        <v>0</v>
      </c>
      <c r="AA126">
        <v>0</v>
      </c>
      <c r="AB126">
        <v>0</v>
      </c>
      <c r="AC126">
        <v>0</v>
      </c>
      <c r="AD126">
        <v>531</v>
      </c>
      <c r="AE126">
        <v>21.12050669105529</v>
      </c>
      <c r="AF126">
        <v>14.148138002946689</v>
      </c>
      <c r="AG126">
        <v>45.825000000000003</v>
      </c>
      <c r="AH126">
        <f>2.1635721767314*1</f>
        <v>2.1635721767314</v>
      </c>
      <c r="AI126">
        <v>1</v>
      </c>
      <c r="AJ126">
        <v>0</v>
      </c>
    </row>
    <row r="127" spans="1:36" hidden="1" x14ac:dyDescent="0.2">
      <c r="A127" t="s">
        <v>306</v>
      </c>
      <c r="B127" t="s">
        <v>307</v>
      </c>
      <c r="C127" t="s">
        <v>307</v>
      </c>
      <c r="D127" t="s">
        <v>4</v>
      </c>
      <c r="E127">
        <v>0</v>
      </c>
      <c r="F127">
        <v>0</v>
      </c>
      <c r="G127">
        <v>1</v>
      </c>
      <c r="H127">
        <v>0</v>
      </c>
      <c r="I127" t="s">
        <v>21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1</v>
      </c>
      <c r="Z127">
        <v>0</v>
      </c>
      <c r="AA127">
        <v>0</v>
      </c>
      <c r="AB127">
        <v>0</v>
      </c>
      <c r="AC127">
        <v>0</v>
      </c>
      <c r="AD127">
        <v>532</v>
      </c>
      <c r="AE127">
        <v>17.23722191726733</v>
      </c>
      <c r="AF127">
        <v>13.649126846777881</v>
      </c>
      <c r="AG127">
        <v>27.583954055394489</v>
      </c>
      <c r="AH127">
        <f>2.15423610548234*1</f>
        <v>2.1542361054823398</v>
      </c>
      <c r="AI127">
        <v>1</v>
      </c>
      <c r="AJ127">
        <v>0</v>
      </c>
    </row>
    <row r="128" spans="1:36" hidden="1" x14ac:dyDescent="0.2">
      <c r="A128" t="s">
        <v>308</v>
      </c>
      <c r="B128" t="s">
        <v>309</v>
      </c>
      <c r="C128" t="s">
        <v>308</v>
      </c>
      <c r="D128" t="s">
        <v>3</v>
      </c>
      <c r="E128">
        <v>0</v>
      </c>
      <c r="F128">
        <v>1</v>
      </c>
      <c r="G128">
        <v>0</v>
      </c>
      <c r="H128">
        <v>0</v>
      </c>
      <c r="I128" t="s">
        <v>21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1</v>
      </c>
      <c r="Z128">
        <v>0</v>
      </c>
      <c r="AA128">
        <v>0</v>
      </c>
      <c r="AB128">
        <v>0</v>
      </c>
      <c r="AC128">
        <v>0</v>
      </c>
      <c r="AD128">
        <v>534</v>
      </c>
      <c r="AE128">
        <v>11.770833333333339</v>
      </c>
      <c r="AF128">
        <v>10.444471996893929</v>
      </c>
      <c r="AG128">
        <v>5.34</v>
      </c>
      <c r="AH128">
        <f>3.36550477868897*1</f>
        <v>3.3655047786889698</v>
      </c>
      <c r="AI128">
        <v>1</v>
      </c>
      <c r="AJ128">
        <v>0</v>
      </c>
    </row>
    <row r="129" spans="1:36" hidden="1" x14ac:dyDescent="0.2">
      <c r="A129" t="s">
        <v>358</v>
      </c>
      <c r="B129" t="s">
        <v>359</v>
      </c>
      <c r="C129" t="s">
        <v>360</v>
      </c>
      <c r="D129" t="s">
        <v>5</v>
      </c>
      <c r="E129">
        <v>0</v>
      </c>
      <c r="F129">
        <v>0</v>
      </c>
      <c r="G129">
        <v>0</v>
      </c>
      <c r="H129">
        <v>1</v>
      </c>
      <c r="I129" t="s">
        <v>25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1</v>
      </c>
      <c r="AD129">
        <v>670</v>
      </c>
      <c r="AE129">
        <v>27.217958126996951</v>
      </c>
      <c r="AF129">
        <v>19.588039217441938</v>
      </c>
      <c r="AG129">
        <v>37.237120998449278</v>
      </c>
      <c r="AH129">
        <f>2.29518365900812*1</f>
        <v>2.2951836590081198</v>
      </c>
      <c r="AI129">
        <v>1</v>
      </c>
      <c r="AJ129">
        <v>0</v>
      </c>
    </row>
    <row r="130" spans="1:36" hidden="1" x14ac:dyDescent="0.2">
      <c r="A130" t="s">
        <v>223</v>
      </c>
      <c r="B130" t="s">
        <v>224</v>
      </c>
      <c r="C130" t="s">
        <v>224</v>
      </c>
      <c r="D130" t="s">
        <v>3</v>
      </c>
      <c r="E130">
        <v>0</v>
      </c>
      <c r="F130">
        <v>1</v>
      </c>
      <c r="G130">
        <v>0</v>
      </c>
      <c r="H130">
        <v>0</v>
      </c>
      <c r="I130" t="s">
        <v>17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389</v>
      </c>
      <c r="AE130">
        <v>24.986264454104361</v>
      </c>
      <c r="AF130">
        <v>27.24536126328713</v>
      </c>
      <c r="AG130">
        <v>24.472777804625171</v>
      </c>
      <c r="AH130">
        <f>2.05210245176291*1</f>
        <v>2.0521024517629098</v>
      </c>
      <c r="AI130">
        <v>1</v>
      </c>
      <c r="AJ130">
        <v>0</v>
      </c>
    </row>
    <row r="131" spans="1:36" hidden="1" x14ac:dyDescent="0.2">
      <c r="A131" t="s">
        <v>314</v>
      </c>
      <c r="B131" t="s">
        <v>315</v>
      </c>
      <c r="C131" t="s">
        <v>315</v>
      </c>
      <c r="D131" t="s">
        <v>3</v>
      </c>
      <c r="E131">
        <v>0</v>
      </c>
      <c r="F131">
        <v>1</v>
      </c>
      <c r="G131">
        <v>0</v>
      </c>
      <c r="H131">
        <v>0</v>
      </c>
      <c r="I131" t="s">
        <v>21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1</v>
      </c>
      <c r="Z131">
        <v>0</v>
      </c>
      <c r="AA131">
        <v>0</v>
      </c>
      <c r="AB131">
        <v>0</v>
      </c>
      <c r="AC131">
        <v>0</v>
      </c>
      <c r="AD131">
        <v>548</v>
      </c>
      <c r="AE131">
        <v>0</v>
      </c>
      <c r="AF131">
        <v>0</v>
      </c>
      <c r="AG131">
        <v>0</v>
      </c>
      <c r="AH131">
        <f>0*1</f>
        <v>0</v>
      </c>
      <c r="AI131">
        <v>1</v>
      </c>
      <c r="AJ131">
        <v>0</v>
      </c>
    </row>
    <row r="132" spans="1:36" hidden="1" x14ac:dyDescent="0.2">
      <c r="A132" t="s">
        <v>316</v>
      </c>
      <c r="B132" t="s">
        <v>317</v>
      </c>
      <c r="C132" t="s">
        <v>317</v>
      </c>
      <c r="D132" t="s">
        <v>4</v>
      </c>
      <c r="E132">
        <v>0</v>
      </c>
      <c r="F132">
        <v>0</v>
      </c>
      <c r="G132">
        <v>1</v>
      </c>
      <c r="H132">
        <v>0</v>
      </c>
      <c r="I132" t="s">
        <v>22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1</v>
      </c>
      <c r="AA132">
        <v>0</v>
      </c>
      <c r="AB132">
        <v>0</v>
      </c>
      <c r="AC132">
        <v>0</v>
      </c>
      <c r="AD132">
        <v>558</v>
      </c>
      <c r="AE132">
        <v>0</v>
      </c>
      <c r="AF132">
        <v>0</v>
      </c>
      <c r="AG132">
        <v>0</v>
      </c>
      <c r="AH132">
        <f>0*1</f>
        <v>0</v>
      </c>
      <c r="AI132">
        <v>1</v>
      </c>
      <c r="AJ132">
        <v>0</v>
      </c>
    </row>
    <row r="133" spans="1:36" hidden="1" x14ac:dyDescent="0.2">
      <c r="A133" t="s">
        <v>95</v>
      </c>
      <c r="B133" t="s">
        <v>318</v>
      </c>
      <c r="C133" t="s">
        <v>318</v>
      </c>
      <c r="D133" t="s">
        <v>5</v>
      </c>
      <c r="E133">
        <v>0</v>
      </c>
      <c r="F133">
        <v>0</v>
      </c>
      <c r="G133">
        <v>0</v>
      </c>
      <c r="H133">
        <v>1</v>
      </c>
      <c r="I133" t="s">
        <v>22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1</v>
      </c>
      <c r="AA133">
        <v>0</v>
      </c>
      <c r="AB133">
        <v>0</v>
      </c>
      <c r="AC133">
        <v>0</v>
      </c>
      <c r="AD133">
        <v>559</v>
      </c>
      <c r="AE133">
        <v>10.864058496258</v>
      </c>
      <c r="AF133">
        <v>11.505459252644631</v>
      </c>
      <c r="AG133">
        <v>6.1948407510145058</v>
      </c>
      <c r="AH133">
        <f>2.55971806789197*1</f>
        <v>2.55971806789197</v>
      </c>
      <c r="AI133">
        <v>1</v>
      </c>
      <c r="AJ133">
        <v>0</v>
      </c>
    </row>
    <row r="134" spans="1:36" hidden="1" x14ac:dyDescent="0.2">
      <c r="A134" t="s">
        <v>319</v>
      </c>
      <c r="B134" t="s">
        <v>320</v>
      </c>
      <c r="C134" t="s">
        <v>320</v>
      </c>
      <c r="D134" t="s">
        <v>4</v>
      </c>
      <c r="E134">
        <v>0</v>
      </c>
      <c r="F134">
        <v>0</v>
      </c>
      <c r="G134">
        <v>1</v>
      </c>
      <c r="H134">
        <v>0</v>
      </c>
      <c r="I134" t="s">
        <v>22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1</v>
      </c>
      <c r="AA134">
        <v>0</v>
      </c>
      <c r="AB134">
        <v>0</v>
      </c>
      <c r="AC134">
        <v>0</v>
      </c>
      <c r="AD134">
        <v>585</v>
      </c>
      <c r="AE134">
        <v>7.9411764705882346</v>
      </c>
      <c r="AF134">
        <v>6.7538898571345696</v>
      </c>
      <c r="AG134">
        <v>10.460795841954759</v>
      </c>
      <c r="AH134">
        <f>1.86364540405448*1</f>
        <v>1.8636454040544801</v>
      </c>
      <c r="AI134">
        <v>1</v>
      </c>
      <c r="AJ134">
        <v>0</v>
      </c>
    </row>
    <row r="135" spans="1:36" hidden="1" x14ac:dyDescent="0.2">
      <c r="A135" t="s">
        <v>321</v>
      </c>
      <c r="B135" t="s">
        <v>322</v>
      </c>
      <c r="C135" t="s">
        <v>323</v>
      </c>
      <c r="D135" t="s">
        <v>4</v>
      </c>
      <c r="E135">
        <v>0</v>
      </c>
      <c r="F135">
        <v>0</v>
      </c>
      <c r="G135">
        <v>1</v>
      </c>
      <c r="H135">
        <v>0</v>
      </c>
      <c r="I135" t="s">
        <v>22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1</v>
      </c>
      <c r="AA135">
        <v>0</v>
      </c>
      <c r="AB135">
        <v>0</v>
      </c>
      <c r="AC135">
        <v>0</v>
      </c>
      <c r="AD135">
        <v>588</v>
      </c>
      <c r="AE135">
        <v>0</v>
      </c>
      <c r="AF135">
        <v>0</v>
      </c>
      <c r="AG135">
        <v>0</v>
      </c>
      <c r="AH135">
        <f>0*1</f>
        <v>0</v>
      </c>
      <c r="AI135">
        <v>1</v>
      </c>
      <c r="AJ135">
        <v>0</v>
      </c>
    </row>
    <row r="136" spans="1:36" hidden="1" x14ac:dyDescent="0.2">
      <c r="A136" t="s">
        <v>171</v>
      </c>
      <c r="B136" t="s">
        <v>324</v>
      </c>
      <c r="C136" t="s">
        <v>325</v>
      </c>
      <c r="D136" t="s">
        <v>5</v>
      </c>
      <c r="E136">
        <v>0</v>
      </c>
      <c r="F136">
        <v>0</v>
      </c>
      <c r="G136">
        <v>0</v>
      </c>
      <c r="H136">
        <v>1</v>
      </c>
      <c r="I136" t="s">
        <v>23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1</v>
      </c>
      <c r="AB136">
        <v>0</v>
      </c>
      <c r="AC136">
        <v>0</v>
      </c>
      <c r="AD136">
        <v>590</v>
      </c>
      <c r="AE136">
        <v>0</v>
      </c>
      <c r="AF136">
        <v>0</v>
      </c>
      <c r="AG136">
        <v>0</v>
      </c>
      <c r="AH136">
        <f>0*1</f>
        <v>0</v>
      </c>
      <c r="AI136">
        <v>1</v>
      </c>
      <c r="AJ136">
        <v>0</v>
      </c>
    </row>
    <row r="137" spans="1:36" hidden="1" x14ac:dyDescent="0.2">
      <c r="A137" t="s">
        <v>326</v>
      </c>
      <c r="B137" t="s">
        <v>327</v>
      </c>
      <c r="C137" t="s">
        <v>327</v>
      </c>
      <c r="D137" t="s">
        <v>4</v>
      </c>
      <c r="E137">
        <v>0</v>
      </c>
      <c r="F137">
        <v>0</v>
      </c>
      <c r="G137">
        <v>1</v>
      </c>
      <c r="H137">
        <v>0</v>
      </c>
      <c r="I137" t="s">
        <v>23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1</v>
      </c>
      <c r="AB137">
        <v>0</v>
      </c>
      <c r="AC137">
        <v>0</v>
      </c>
      <c r="AD137">
        <v>604</v>
      </c>
      <c r="AE137">
        <v>18.081395348837219</v>
      </c>
      <c r="AF137">
        <v>16.972486985523641</v>
      </c>
      <c r="AG137">
        <v>33.200000000000003</v>
      </c>
      <c r="AH137">
        <f>1.30213287839367*1*2</f>
        <v>2.6042657567873402</v>
      </c>
      <c r="AI137">
        <v>1</v>
      </c>
      <c r="AJ137">
        <v>0</v>
      </c>
    </row>
    <row r="138" spans="1:36" hidden="1" x14ac:dyDescent="0.2">
      <c r="A138" t="s">
        <v>328</v>
      </c>
      <c r="B138" t="s">
        <v>329</v>
      </c>
      <c r="C138" t="s">
        <v>329</v>
      </c>
      <c r="D138" t="s">
        <v>4</v>
      </c>
      <c r="E138">
        <v>0</v>
      </c>
      <c r="F138">
        <v>0</v>
      </c>
      <c r="G138">
        <v>1</v>
      </c>
      <c r="H138">
        <v>0</v>
      </c>
      <c r="I138" t="s">
        <v>23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1</v>
      </c>
      <c r="AB138">
        <v>0</v>
      </c>
      <c r="AC138">
        <v>0</v>
      </c>
      <c r="AD138">
        <v>605</v>
      </c>
      <c r="AE138">
        <v>19.521276595744681</v>
      </c>
      <c r="AF138">
        <v>18.99478433327209</v>
      </c>
      <c r="AG138">
        <v>37.126764054182537</v>
      </c>
      <c r="AH138">
        <f>4.06987785354632*1*2</f>
        <v>8.1397557070926396</v>
      </c>
      <c r="AI138">
        <v>1</v>
      </c>
      <c r="AJ138">
        <v>0</v>
      </c>
    </row>
    <row r="139" spans="1:36" x14ac:dyDescent="0.2">
      <c r="A139" t="s">
        <v>184</v>
      </c>
      <c r="B139" t="s">
        <v>185</v>
      </c>
      <c r="C139" s="1" t="s">
        <v>185</v>
      </c>
      <c r="D139" t="s">
        <v>3</v>
      </c>
      <c r="E139">
        <v>0</v>
      </c>
      <c r="F139">
        <v>1</v>
      </c>
      <c r="G139">
        <v>0</v>
      </c>
      <c r="H139">
        <v>0</v>
      </c>
      <c r="I139" t="s">
        <v>13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280</v>
      </c>
      <c r="AE139">
        <v>14.10052203012976</v>
      </c>
      <c r="AF139">
        <v>13.84286051953417</v>
      </c>
      <c r="AG139">
        <v>27.110572184896931</v>
      </c>
      <c r="AH139">
        <f>4.01077532670796*1*2</f>
        <v>8.02155065341592</v>
      </c>
      <c r="AI139">
        <v>1</v>
      </c>
      <c r="AJ139">
        <v>1</v>
      </c>
    </row>
    <row r="140" spans="1:36" x14ac:dyDescent="0.2">
      <c r="A140" t="s">
        <v>147</v>
      </c>
      <c r="B140" t="s">
        <v>331</v>
      </c>
      <c r="C140" s="1" t="s">
        <v>332</v>
      </c>
      <c r="D140" t="s">
        <v>3</v>
      </c>
      <c r="E140">
        <v>0</v>
      </c>
      <c r="F140">
        <v>1</v>
      </c>
      <c r="G140">
        <v>0</v>
      </c>
      <c r="H140">
        <v>0</v>
      </c>
      <c r="I140" t="s">
        <v>23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1</v>
      </c>
      <c r="AB140">
        <v>0</v>
      </c>
      <c r="AC140">
        <v>0</v>
      </c>
      <c r="AD140">
        <v>608</v>
      </c>
      <c r="AE140">
        <v>19.21875</v>
      </c>
      <c r="AF140">
        <v>20.5899838053252</v>
      </c>
      <c r="AG140">
        <v>9.3097032569826688</v>
      </c>
      <c r="AH140">
        <f>3.93321662496957*1*2</f>
        <v>7.8664332499391403</v>
      </c>
      <c r="AI140">
        <v>1</v>
      </c>
      <c r="AJ140">
        <v>1</v>
      </c>
    </row>
    <row r="141" spans="1:36" hidden="1" x14ac:dyDescent="0.2">
      <c r="A141" t="s">
        <v>333</v>
      </c>
      <c r="B141" t="s">
        <v>164</v>
      </c>
      <c r="C141" t="s">
        <v>334</v>
      </c>
      <c r="D141" t="s">
        <v>4</v>
      </c>
      <c r="E141">
        <v>0</v>
      </c>
      <c r="F141">
        <v>0</v>
      </c>
      <c r="G141">
        <v>1</v>
      </c>
      <c r="H141">
        <v>0</v>
      </c>
      <c r="I141" t="s">
        <v>23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1</v>
      </c>
      <c r="AB141">
        <v>0</v>
      </c>
      <c r="AC141">
        <v>0</v>
      </c>
      <c r="AD141">
        <v>612</v>
      </c>
      <c r="AE141">
        <v>11.1864406779661</v>
      </c>
      <c r="AF141">
        <v>10.603938263935371</v>
      </c>
      <c r="AG141">
        <v>19.733333333333331</v>
      </c>
      <c r="AH141">
        <f>1.95973314583881*1*2</f>
        <v>3.9194662916776202</v>
      </c>
      <c r="AI141">
        <v>1</v>
      </c>
      <c r="AJ141">
        <v>0</v>
      </c>
    </row>
    <row r="142" spans="1:36" hidden="1" x14ac:dyDescent="0.2">
      <c r="A142" t="s">
        <v>335</v>
      </c>
      <c r="B142" t="s">
        <v>336</v>
      </c>
      <c r="C142" t="s">
        <v>335</v>
      </c>
      <c r="D142" t="s">
        <v>4</v>
      </c>
      <c r="E142">
        <v>0</v>
      </c>
      <c r="F142">
        <v>0</v>
      </c>
      <c r="G142">
        <v>1</v>
      </c>
      <c r="H142">
        <v>0</v>
      </c>
      <c r="I142" t="s">
        <v>23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0</v>
      </c>
      <c r="AC142">
        <v>0</v>
      </c>
      <c r="AD142">
        <v>615</v>
      </c>
      <c r="AE142">
        <v>25.172160477756069</v>
      </c>
      <c r="AF142">
        <v>28.329364589647849</v>
      </c>
      <c r="AG142">
        <v>52.38333333333334</v>
      </c>
      <c r="AH142">
        <f>4.57523155609595*1*2</f>
        <v>9.1504631121919004</v>
      </c>
      <c r="AI142">
        <v>1</v>
      </c>
      <c r="AJ142">
        <v>0</v>
      </c>
    </row>
    <row r="143" spans="1:36" hidden="1" x14ac:dyDescent="0.2">
      <c r="A143" t="s">
        <v>337</v>
      </c>
      <c r="B143" t="s">
        <v>338</v>
      </c>
      <c r="C143" t="s">
        <v>338</v>
      </c>
      <c r="D143" t="s">
        <v>3</v>
      </c>
      <c r="E143">
        <v>0</v>
      </c>
      <c r="F143">
        <v>1</v>
      </c>
      <c r="G143">
        <v>0</v>
      </c>
      <c r="H143">
        <v>0</v>
      </c>
      <c r="I143" t="s">
        <v>23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1</v>
      </c>
      <c r="AB143">
        <v>0</v>
      </c>
      <c r="AC143">
        <v>0</v>
      </c>
      <c r="AD143">
        <v>617</v>
      </c>
      <c r="AE143">
        <v>12.84090909090909</v>
      </c>
      <c r="AF143">
        <v>13.7230696329437</v>
      </c>
      <c r="AG143">
        <v>8.1101273397424603</v>
      </c>
      <c r="AH143">
        <f>2.19318277442815*1*2</f>
        <v>4.3863655488562996</v>
      </c>
      <c r="AI143">
        <v>1</v>
      </c>
      <c r="AJ143">
        <v>0</v>
      </c>
    </row>
    <row r="144" spans="1:36" hidden="1" x14ac:dyDescent="0.2">
      <c r="A144" t="s">
        <v>339</v>
      </c>
      <c r="B144" t="s">
        <v>340</v>
      </c>
      <c r="C144" t="s">
        <v>340</v>
      </c>
      <c r="D144" t="s">
        <v>2</v>
      </c>
      <c r="E144">
        <v>1</v>
      </c>
      <c r="F144">
        <v>0</v>
      </c>
      <c r="G144">
        <v>0</v>
      </c>
      <c r="H144">
        <v>0</v>
      </c>
      <c r="I144" t="s">
        <v>23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1</v>
      </c>
      <c r="AB144">
        <v>0</v>
      </c>
      <c r="AC144">
        <v>0</v>
      </c>
      <c r="AD144">
        <v>620</v>
      </c>
      <c r="AE144">
        <v>15.208333333333339</v>
      </c>
      <c r="AF144">
        <v>17.715423434142931</v>
      </c>
      <c r="AG144">
        <v>17.345940323385619</v>
      </c>
      <c r="AH144">
        <f>2.17739044644599*1</f>
        <v>2.1773904464459899</v>
      </c>
      <c r="AI144">
        <v>1</v>
      </c>
      <c r="AJ144">
        <v>0</v>
      </c>
    </row>
    <row r="145" spans="1:36" hidden="1" x14ac:dyDescent="0.2">
      <c r="A145" t="s">
        <v>341</v>
      </c>
      <c r="B145" t="s">
        <v>342</v>
      </c>
      <c r="C145" t="s">
        <v>342</v>
      </c>
      <c r="D145" t="s">
        <v>4</v>
      </c>
      <c r="E145">
        <v>0</v>
      </c>
      <c r="F145">
        <v>0</v>
      </c>
      <c r="G145">
        <v>1</v>
      </c>
      <c r="H145">
        <v>0</v>
      </c>
      <c r="I145" t="s">
        <v>23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1</v>
      </c>
      <c r="AB145">
        <v>0</v>
      </c>
      <c r="AC145">
        <v>0</v>
      </c>
      <c r="AD145">
        <v>621</v>
      </c>
      <c r="AE145">
        <v>16.753246753246739</v>
      </c>
      <c r="AF145">
        <v>22.267666634966801</v>
      </c>
      <c r="AG145">
        <v>9.1480955155955144</v>
      </c>
      <c r="AH145">
        <f>2.35189951185065*1*2</f>
        <v>4.7037990237012997</v>
      </c>
      <c r="AI145">
        <v>1</v>
      </c>
      <c r="AJ145">
        <v>0</v>
      </c>
    </row>
    <row r="146" spans="1:36" hidden="1" x14ac:dyDescent="0.2">
      <c r="A146" t="s">
        <v>343</v>
      </c>
      <c r="B146" t="s">
        <v>344</v>
      </c>
      <c r="C146" t="s">
        <v>344</v>
      </c>
      <c r="D146" t="s">
        <v>3</v>
      </c>
      <c r="E146">
        <v>0</v>
      </c>
      <c r="F146">
        <v>1</v>
      </c>
      <c r="G146">
        <v>0</v>
      </c>
      <c r="H146">
        <v>0</v>
      </c>
      <c r="I146" t="s">
        <v>24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1</v>
      </c>
      <c r="AC146">
        <v>0</v>
      </c>
      <c r="AD146">
        <v>631</v>
      </c>
      <c r="AE146">
        <v>16.184971098265919</v>
      </c>
      <c r="AF146">
        <v>16.651822914140102</v>
      </c>
      <c r="AG146">
        <v>9.9826114106109234</v>
      </c>
      <c r="AH146">
        <f>3.44407895829604*1*2</f>
        <v>6.8881579165920801</v>
      </c>
      <c r="AI146">
        <v>1</v>
      </c>
      <c r="AJ146">
        <v>0</v>
      </c>
    </row>
    <row r="147" spans="1:36" hidden="1" x14ac:dyDescent="0.2">
      <c r="A147" t="s">
        <v>345</v>
      </c>
      <c r="B147" t="s">
        <v>346</v>
      </c>
      <c r="C147" t="s">
        <v>346</v>
      </c>
      <c r="D147" t="s">
        <v>4</v>
      </c>
      <c r="E147">
        <v>0</v>
      </c>
      <c r="F147">
        <v>0</v>
      </c>
      <c r="G147">
        <v>1</v>
      </c>
      <c r="H147">
        <v>0</v>
      </c>
      <c r="I147" t="s">
        <v>24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</v>
      </c>
      <c r="AC147">
        <v>0</v>
      </c>
      <c r="AD147">
        <v>635</v>
      </c>
      <c r="AE147">
        <v>22.270584078834521</v>
      </c>
      <c r="AF147">
        <v>24.650534996327838</v>
      </c>
      <c r="AG147">
        <v>41.636266061743939</v>
      </c>
      <c r="AH147">
        <f>2.08780689489182*1*2</f>
        <v>4.1756137897836396</v>
      </c>
      <c r="AI147">
        <v>1</v>
      </c>
      <c r="AJ147">
        <v>0</v>
      </c>
    </row>
    <row r="148" spans="1:36" hidden="1" x14ac:dyDescent="0.2">
      <c r="A148" t="s">
        <v>347</v>
      </c>
      <c r="B148" t="s">
        <v>348</v>
      </c>
      <c r="C148" t="s">
        <v>347</v>
      </c>
      <c r="D148" t="s">
        <v>3</v>
      </c>
      <c r="E148">
        <v>0</v>
      </c>
      <c r="F148">
        <v>1</v>
      </c>
      <c r="G148">
        <v>0</v>
      </c>
      <c r="H148">
        <v>0</v>
      </c>
      <c r="I148" t="s">
        <v>24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1</v>
      </c>
      <c r="AC148">
        <v>0</v>
      </c>
      <c r="AD148">
        <v>639</v>
      </c>
      <c r="AE148">
        <v>9.8682263476608032</v>
      </c>
      <c r="AF148">
        <v>12.5349599658024</v>
      </c>
      <c r="AG148">
        <v>6.48</v>
      </c>
      <c r="AH148">
        <f>2.60602941511731*1*2</f>
        <v>5.2120588302346196</v>
      </c>
      <c r="AI148">
        <v>1</v>
      </c>
      <c r="AJ148">
        <v>0</v>
      </c>
    </row>
    <row r="149" spans="1:36" hidden="1" x14ac:dyDescent="0.2">
      <c r="A149" t="s">
        <v>349</v>
      </c>
      <c r="B149" t="s">
        <v>350</v>
      </c>
      <c r="C149" t="s">
        <v>350</v>
      </c>
      <c r="D149" t="s">
        <v>3</v>
      </c>
      <c r="E149">
        <v>0</v>
      </c>
      <c r="F149">
        <v>1</v>
      </c>
      <c r="G149">
        <v>0</v>
      </c>
      <c r="H149">
        <v>0</v>
      </c>
      <c r="I149" t="s">
        <v>24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1</v>
      </c>
      <c r="AC149">
        <v>0</v>
      </c>
      <c r="AD149">
        <v>643</v>
      </c>
      <c r="AE149">
        <v>14.107142857142851</v>
      </c>
      <c r="AF149">
        <v>16.383581863192781</v>
      </c>
      <c r="AG149">
        <v>7.8591847358279612</v>
      </c>
      <c r="AH149">
        <f>1.93965541666762*1*2</f>
        <v>3.8793108333352402</v>
      </c>
      <c r="AI149">
        <v>1</v>
      </c>
      <c r="AJ149">
        <v>0</v>
      </c>
    </row>
    <row r="150" spans="1:36" hidden="1" x14ac:dyDescent="0.2">
      <c r="A150" t="s">
        <v>351</v>
      </c>
      <c r="B150" t="s">
        <v>352</v>
      </c>
      <c r="C150" t="s">
        <v>353</v>
      </c>
      <c r="D150" t="s">
        <v>4</v>
      </c>
      <c r="E150">
        <v>0</v>
      </c>
      <c r="F150">
        <v>0</v>
      </c>
      <c r="G150">
        <v>1</v>
      </c>
      <c r="H150">
        <v>0</v>
      </c>
      <c r="I150" t="s">
        <v>24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1</v>
      </c>
      <c r="AC150">
        <v>0</v>
      </c>
      <c r="AD150">
        <v>646</v>
      </c>
      <c r="AE150">
        <v>12.28575891102555</v>
      </c>
      <c r="AF150">
        <v>18.70275394771112</v>
      </c>
      <c r="AG150">
        <v>26.12</v>
      </c>
      <c r="AH150">
        <f>1.67018088655303*1*2</f>
        <v>3.3403617731060602</v>
      </c>
      <c r="AI150">
        <v>1</v>
      </c>
      <c r="AJ150">
        <v>0</v>
      </c>
    </row>
    <row r="151" spans="1:36" hidden="1" x14ac:dyDescent="0.2">
      <c r="A151" t="s">
        <v>354</v>
      </c>
      <c r="B151" t="s">
        <v>355</v>
      </c>
      <c r="C151" t="s">
        <v>355</v>
      </c>
      <c r="D151" t="s">
        <v>4</v>
      </c>
      <c r="E151">
        <v>0</v>
      </c>
      <c r="F151">
        <v>0</v>
      </c>
      <c r="G151">
        <v>1</v>
      </c>
      <c r="H151">
        <v>0</v>
      </c>
      <c r="I151" t="s">
        <v>24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1</v>
      </c>
      <c r="AC151">
        <v>0</v>
      </c>
      <c r="AD151">
        <v>649</v>
      </c>
      <c r="AE151">
        <v>16.53846153846154</v>
      </c>
      <c r="AF151">
        <v>13.39387818876502</v>
      </c>
      <c r="AG151">
        <v>28.914285714285711</v>
      </c>
      <c r="AH151">
        <f>3.35449430454883*1*2</f>
        <v>6.70898860909766</v>
      </c>
      <c r="AI151">
        <v>1</v>
      </c>
      <c r="AJ151">
        <v>0</v>
      </c>
    </row>
    <row r="152" spans="1:36" hidden="1" x14ac:dyDescent="0.2">
      <c r="A152" t="s">
        <v>356</v>
      </c>
      <c r="B152" t="s">
        <v>357</v>
      </c>
      <c r="C152" t="s">
        <v>357</v>
      </c>
      <c r="D152" t="s">
        <v>4</v>
      </c>
      <c r="E152">
        <v>0</v>
      </c>
      <c r="F152">
        <v>0</v>
      </c>
      <c r="G152">
        <v>1</v>
      </c>
      <c r="H152">
        <v>0</v>
      </c>
      <c r="I152" t="s">
        <v>25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1</v>
      </c>
      <c r="AD152">
        <v>664</v>
      </c>
      <c r="AE152">
        <v>10.69444444444445</v>
      </c>
      <c r="AF152">
        <v>13.7800437130283</v>
      </c>
      <c r="AG152">
        <v>9.747169188065314</v>
      </c>
      <c r="AH152">
        <f>1.22422189805846*1</f>
        <v>1.22422189805846</v>
      </c>
      <c r="AI152">
        <v>1</v>
      </c>
      <c r="AJ152">
        <v>0</v>
      </c>
    </row>
    <row r="153" spans="1:36" hidden="1" x14ac:dyDescent="0.2">
      <c r="A153" t="s">
        <v>124</v>
      </c>
      <c r="B153" t="s">
        <v>125</v>
      </c>
      <c r="C153" t="s">
        <v>124</v>
      </c>
      <c r="D153" t="s">
        <v>4</v>
      </c>
      <c r="E153">
        <v>0</v>
      </c>
      <c r="F153">
        <v>0</v>
      </c>
      <c r="G153">
        <v>1</v>
      </c>
      <c r="H153">
        <v>0</v>
      </c>
      <c r="I153" t="s">
        <v>10</v>
      </c>
      <c r="J153">
        <v>0</v>
      </c>
      <c r="K153">
        <v>0</v>
      </c>
      <c r="L153">
        <v>0</v>
      </c>
      <c r="M153">
        <v>0</v>
      </c>
      <c r="N153">
        <v>1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177</v>
      </c>
      <c r="AE153">
        <v>12.71286012238834</v>
      </c>
      <c r="AF153">
        <v>21.106718050848151</v>
      </c>
      <c r="AG153">
        <v>11.854545454545461</v>
      </c>
      <c r="AH153">
        <f>1.1090150114822*1</f>
        <v>1.1090150114821999</v>
      </c>
      <c r="AI153">
        <v>1</v>
      </c>
      <c r="AJ153">
        <v>0</v>
      </c>
    </row>
    <row r="154" spans="1:36" hidden="1" x14ac:dyDescent="0.2">
      <c r="A154" t="s">
        <v>361</v>
      </c>
      <c r="B154" t="s">
        <v>362</v>
      </c>
      <c r="C154" t="s">
        <v>363</v>
      </c>
      <c r="D154" t="s">
        <v>4</v>
      </c>
      <c r="E154">
        <v>0</v>
      </c>
      <c r="F154">
        <v>0</v>
      </c>
      <c r="G154">
        <v>1</v>
      </c>
      <c r="H154">
        <v>0</v>
      </c>
      <c r="I154" t="s">
        <v>25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1</v>
      </c>
      <c r="AD154">
        <v>677</v>
      </c>
      <c r="AE154">
        <v>10.57692307692307</v>
      </c>
      <c r="AF154">
        <v>9.7257137670093492</v>
      </c>
      <c r="AG154">
        <v>7.76</v>
      </c>
      <c r="AH154">
        <f>2.20099317442708*1</f>
        <v>2.2009931744270799</v>
      </c>
      <c r="AI154">
        <v>1</v>
      </c>
      <c r="AJ154">
        <v>0</v>
      </c>
    </row>
    <row r="155" spans="1:36" hidden="1" x14ac:dyDescent="0.2">
      <c r="A155" t="s">
        <v>364</v>
      </c>
      <c r="B155" t="s">
        <v>365</v>
      </c>
      <c r="C155" t="s">
        <v>366</v>
      </c>
      <c r="D155" t="s">
        <v>4</v>
      </c>
      <c r="E155">
        <v>0</v>
      </c>
      <c r="F155">
        <v>0</v>
      </c>
      <c r="G155">
        <v>1</v>
      </c>
      <c r="H155">
        <v>0</v>
      </c>
      <c r="I155" t="s">
        <v>25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1</v>
      </c>
      <c r="AD155">
        <v>682</v>
      </c>
      <c r="AE155">
        <v>10.947914399042689</v>
      </c>
      <c r="AF155">
        <v>9.16386042188471</v>
      </c>
      <c r="AG155">
        <v>11.856666666666669</v>
      </c>
      <c r="AH155">
        <f>2.75810549129993*1</f>
        <v>2.7581054912999301</v>
      </c>
      <c r="AI155">
        <v>1</v>
      </c>
      <c r="AJ155">
        <v>0</v>
      </c>
    </row>
    <row r="156" spans="1:36" hidden="1" x14ac:dyDescent="0.2">
      <c r="A156" t="s">
        <v>367</v>
      </c>
      <c r="B156" t="s">
        <v>368</v>
      </c>
      <c r="C156" t="s">
        <v>369</v>
      </c>
      <c r="D156" t="s">
        <v>4</v>
      </c>
      <c r="E156">
        <v>0</v>
      </c>
      <c r="F156">
        <v>0</v>
      </c>
      <c r="G156">
        <v>1</v>
      </c>
      <c r="H156">
        <v>0</v>
      </c>
      <c r="I156" t="s">
        <v>25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1</v>
      </c>
      <c r="AD156">
        <v>686</v>
      </c>
      <c r="AE156">
        <v>11.65217391304347</v>
      </c>
      <c r="AF156">
        <v>10.23427398444935</v>
      </c>
      <c r="AG156">
        <v>13.11011301952478</v>
      </c>
      <c r="AH156">
        <f>1.60682953749698*1</f>
        <v>1.6068295374969801</v>
      </c>
      <c r="AI156">
        <v>1</v>
      </c>
      <c r="AJ156">
        <v>0</v>
      </c>
    </row>
    <row r="157" spans="1:36" hidden="1" x14ac:dyDescent="0.2">
      <c r="A157" t="s">
        <v>370</v>
      </c>
      <c r="B157" t="s">
        <v>371</v>
      </c>
      <c r="C157" t="s">
        <v>371</v>
      </c>
      <c r="D157" t="s">
        <v>5</v>
      </c>
      <c r="E157">
        <v>0</v>
      </c>
      <c r="F157">
        <v>0</v>
      </c>
      <c r="G157">
        <v>0</v>
      </c>
      <c r="H157">
        <v>1</v>
      </c>
      <c r="I157" t="s">
        <v>25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1</v>
      </c>
      <c r="AD157">
        <v>694</v>
      </c>
      <c r="AE157">
        <v>0</v>
      </c>
      <c r="AF157">
        <v>0</v>
      </c>
      <c r="AG157">
        <v>0</v>
      </c>
      <c r="AH157">
        <f>0*1</f>
        <v>0</v>
      </c>
      <c r="AI157">
        <v>1</v>
      </c>
      <c r="AJ157">
        <v>0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Gabe Corridore</cp:lastModifiedBy>
  <dcterms:created xsi:type="dcterms:W3CDTF">2024-12-21T01:40:26Z</dcterms:created>
  <dcterms:modified xsi:type="dcterms:W3CDTF">2024-12-21T01:50:11Z</dcterms:modified>
</cp:coreProperties>
</file>