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F9C78E90-E33D-F844-804C-0197AD5ED683}" xr6:coauthVersionLast="47" xr6:coauthVersionMax="47" xr10:uidLastSave="{00000000-0000-0000-0000-000000000000}"/>
  <bookViews>
    <workbookView xWindow="240" yWindow="760" windowWidth="2052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6" i="1" l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91" i="1"/>
  <c r="AI91" i="1"/>
  <c r="AJ105" i="1"/>
  <c r="AI105" i="1"/>
  <c r="AJ104" i="1"/>
  <c r="AI104" i="1"/>
  <c r="AJ103" i="1"/>
  <c r="AI103" i="1"/>
  <c r="AJ102" i="1"/>
  <c r="AI102" i="1"/>
  <c r="AJ101" i="1"/>
  <c r="AI101" i="1"/>
  <c r="AJ94" i="1"/>
  <c r="AI94" i="1"/>
  <c r="AJ43" i="1"/>
  <c r="AI43" i="1"/>
  <c r="AJ98" i="1"/>
  <c r="AI98" i="1"/>
  <c r="AJ97" i="1"/>
  <c r="AI97" i="1"/>
  <c r="AJ96" i="1"/>
  <c r="AI96" i="1"/>
  <c r="AJ95" i="1"/>
  <c r="AI95" i="1"/>
  <c r="AJ47" i="1"/>
  <c r="AI47" i="1"/>
  <c r="AJ53" i="1"/>
  <c r="AI53" i="1"/>
  <c r="AJ88" i="1"/>
  <c r="AI88" i="1"/>
  <c r="AJ56" i="1"/>
  <c r="AI56" i="1"/>
  <c r="AJ90" i="1"/>
  <c r="AI90" i="1"/>
  <c r="AJ89" i="1"/>
  <c r="AI89" i="1"/>
  <c r="AJ81" i="1"/>
  <c r="AI81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44" i="1"/>
  <c r="AI44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106" i="1"/>
  <c r="AI106" i="1"/>
  <c r="AJ55" i="1"/>
  <c r="AI55" i="1"/>
  <c r="AJ99" i="1"/>
  <c r="AI99" i="1"/>
  <c r="AJ100" i="1"/>
  <c r="AI100" i="1"/>
  <c r="AJ52" i="1"/>
  <c r="AI52" i="1"/>
  <c r="AJ51" i="1"/>
  <c r="AI51" i="1"/>
  <c r="AJ50" i="1"/>
  <c r="AI50" i="1"/>
  <c r="AJ49" i="1"/>
  <c r="AI49" i="1"/>
  <c r="AJ48" i="1"/>
  <c r="AI48" i="1"/>
  <c r="AJ54" i="1"/>
  <c r="AI54" i="1"/>
  <c r="AJ46" i="1"/>
  <c r="AI46" i="1"/>
  <c r="AJ45" i="1"/>
  <c r="AI45" i="1"/>
  <c r="AJ92" i="1"/>
  <c r="AI92" i="1"/>
  <c r="AJ93" i="1"/>
  <c r="AI93" i="1"/>
  <c r="AJ42" i="1"/>
  <c r="AI42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36" i="1"/>
  <c r="AI36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8" i="1"/>
  <c r="AI8" i="1"/>
  <c r="AP7" i="1"/>
  <c r="AJ7" i="1"/>
  <c r="AI7" i="1"/>
  <c r="AP6" i="1"/>
  <c r="AJ6" i="1"/>
  <c r="AI6" i="1"/>
  <c r="AJ5" i="1"/>
  <c r="AI5" i="1"/>
  <c r="AP4" i="1"/>
  <c r="AJ4" i="1"/>
  <c r="AI4" i="1"/>
  <c r="AJ3" i="1"/>
  <c r="AI3" i="1"/>
  <c r="AJ2" i="1"/>
  <c r="AI2" i="1"/>
  <c r="AP2" i="1" s="1"/>
  <c r="AP16" i="1" l="1"/>
</calcChain>
</file>

<file path=xl/sharedStrings.xml><?xml version="1.0" encoding="utf-8"?>
<sst xmlns="http://schemas.openxmlformats.org/spreadsheetml/2006/main" count="695" uniqueCount="310">
  <si>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</si>
  <si>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</si>
  <si>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</si>
  <si>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</si>
  <si>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</si>
  <si>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</si>
  <si>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</si>
  <si>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</si>
  <si>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</si>
  <si>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</si>
  <si>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</si>
  <si>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</si>
  <si>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</si>
  <si>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</si>
  <si>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</si>
  <si>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</si>
  <si>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</si>
  <si>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</si>
  <si>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</si>
  <si>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</si>
  <si>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</si>
  <si>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</si>
  <si>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</si>
  <si>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</si>
  <si>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</si>
  <si>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</si>
  <si>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</si>
  <si>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</si>
  <si>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</si>
  <si>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</si>
  <si>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</si>
  <si>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</si>
  <si>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</si>
  <si>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</si>
  <si>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</si>
  <si>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</si>
  <si>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</si>
  <si>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</si>
  <si>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</si>
  <si>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</si>
  <si>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</si>
  <si>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</si>
  <si>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</si>
  <si>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</si>
  <si>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</si>
  <si>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</si>
  <si>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</si>
  <si>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</si>
  <si>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</si>
  <si>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</si>
  <si>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</si>
  <si>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</si>
  <si>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</si>
  <si>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</si>
  <si>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</si>
  <si>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</si>
  <si>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</si>
  <si>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</si>
  <si>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</si>
  <si>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</si>
  <si>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</si>
  <si>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</si>
  <si>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</si>
  <si>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</si>
  <si>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</si>
  <si>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</si>
  <si>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</si>
  <si>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</si>
  <si>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Leon</t>
  </si>
  <si>
    <t>Bailey</t>
  </si>
  <si>
    <t>Ross</t>
  </si>
  <si>
    <t>Barkley</t>
  </si>
  <si>
    <t>Emiliano</t>
  </si>
  <si>
    <t>Martínez Romero</t>
  </si>
  <si>
    <t>Martinez</t>
  </si>
  <si>
    <t>Pau</t>
  </si>
  <si>
    <t>Torres</t>
  </si>
  <si>
    <t>Youri</t>
  </si>
  <si>
    <t>Tielemans</t>
  </si>
  <si>
    <t>Ollie</t>
  </si>
  <si>
    <t>Watkins</t>
  </si>
  <si>
    <t>Amadou</t>
  </si>
  <si>
    <t>Onana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</si>
  <si>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</si>
  <si>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</si>
  <si>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</si>
  <si>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</si>
  <si>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</si>
  <si>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</si>
  <si>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</si>
  <si>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</si>
  <si>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</si>
  <si>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Marcus</t>
  </si>
  <si>
    <t>Tavernier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</si>
  <si>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</si>
  <si>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</si>
  <si>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</si>
  <si>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</si>
  <si>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</si>
  <si>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</si>
  <si>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</si>
  <si>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</si>
  <si>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Keane</t>
  </si>
  <si>
    <t>Lewis-Potter</t>
  </si>
  <si>
    <t>Christian</t>
  </si>
  <si>
    <t>Nørgaard</t>
  </si>
  <si>
    <t>Yoane</t>
  </si>
  <si>
    <t>Wissa</t>
  </si>
  <si>
    <t>Simon</t>
  </si>
  <si>
    <t>Adingra</t>
  </si>
  <si>
    <t>Lewis</t>
  </si>
  <si>
    <t>Dunk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</si>
  <si>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</si>
  <si>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</si>
  <si>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</si>
  <si>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</si>
  <si>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</si>
  <si>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</si>
  <si>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</si>
  <si>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</si>
  <si>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</si>
  <si>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</si>
  <si>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Danny</t>
  </si>
  <si>
    <t>Welbeck</t>
  </si>
  <si>
    <t>Moisés</t>
  </si>
  <si>
    <t>Caicedo Corozo</t>
  </si>
  <si>
    <t>Caicedo</t>
  </si>
  <si>
    <t>Enzo</t>
  </si>
  <si>
    <t>Fernández</t>
  </si>
  <si>
    <t>Conor</t>
  </si>
  <si>
    <t>Gallagher</t>
  </si>
  <si>
    <t>Malo</t>
  </si>
  <si>
    <t>Gusto</t>
  </si>
  <si>
    <t>Nicolas</t>
  </si>
  <si>
    <t>Jackson</t>
  </si>
  <si>
    <t>N.Jackson</t>
  </si>
  <si>
    <t>Cole</t>
  </si>
  <si>
    <t>Palmer</t>
  </si>
  <si>
    <t>Raheem</t>
  </si>
  <si>
    <t>Sterling</t>
  </si>
  <si>
    <t>Eberechi</t>
  </si>
  <si>
    <t>Eze</t>
  </si>
  <si>
    <t>Jean-Philippe</t>
  </si>
  <si>
    <t>Mateta</t>
  </si>
  <si>
    <t>Tyrick</t>
  </si>
  <si>
    <t>Mitchell</t>
  </si>
  <si>
    <t>Abdoulaye</t>
  </si>
  <si>
    <t>Doucouré</t>
  </si>
  <si>
    <t>A.Doucoure</t>
  </si>
  <si>
    <t>Jarrad</t>
  </si>
  <si>
    <t>Branthwaite</t>
  </si>
  <si>
    <t>Dominic</t>
  </si>
  <si>
    <t>Calvert-Lewin</t>
  </si>
  <si>
    <t>Dwight</t>
  </si>
  <si>
    <t>McNeil</t>
  </si>
  <si>
    <t>Vitalii</t>
  </si>
  <si>
    <t>Mykolenko</t>
  </si>
  <si>
    <t>Jordan</t>
  </si>
  <si>
    <t>Pickford</t>
  </si>
  <si>
    <t>Ashley</t>
  </si>
  <si>
    <t>Young</t>
  </si>
  <si>
    <t>Joachim</t>
  </si>
  <si>
    <t>Andersen</t>
  </si>
  <si>
    <t>Andreas</t>
  </si>
  <si>
    <t>Hoelgebaum Pereira</t>
  </si>
  <si>
    <t>Timothy</t>
  </si>
  <si>
    <t>Castagne</t>
  </si>
  <si>
    <t>Alex</t>
  </si>
  <si>
    <t>Iwobi</t>
  </si>
  <si>
    <t>Bernd</t>
  </si>
  <si>
    <t>Leno</t>
  </si>
  <si>
    <t>Raúl</t>
  </si>
  <si>
    <t>Jiménez</t>
  </si>
  <si>
    <t>Antonee</t>
  </si>
  <si>
    <t>Robinson</t>
  </si>
  <si>
    <t>Harry</t>
  </si>
  <si>
    <t>Wilson</t>
  </si>
  <si>
    <t>Sander</t>
  </si>
  <si>
    <t>Berge</t>
  </si>
  <si>
    <t>Facundo</t>
  </si>
  <si>
    <t>Buonanotte</t>
  </si>
  <si>
    <t>Alisson</t>
  </si>
  <si>
    <t>Ramses Becker</t>
  </si>
  <si>
    <t>A.Becker</t>
  </si>
  <si>
    <t>Trent</t>
  </si>
  <si>
    <t>Alexander-Arnold</t>
  </si>
  <si>
    <t>Harvey</t>
  </si>
  <si>
    <t>Elliott</t>
  </si>
  <si>
    <t>Cody</t>
  </si>
  <si>
    <t>Gakpo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</si>
  <si>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</si>
  <si>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</si>
  <si>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</si>
  <si>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</si>
  <si>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</si>
  <si>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</si>
  <si>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</si>
  <si>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</si>
  <si>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</si>
  <si>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</si>
  <si>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</si>
  <si>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</si>
  <si>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Manuel</t>
  </si>
  <si>
    <t>Akanji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</si>
  <si>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</si>
  <si>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</si>
  <si>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</si>
  <si>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</si>
  <si>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</si>
  <si>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</si>
  <si>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</si>
  <si>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</si>
  <si>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</si>
  <si>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</si>
  <si>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</si>
  <si>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</si>
  <si>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</si>
  <si>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</si>
  <si>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</si>
  <si>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</si>
  <si>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</si>
  <si>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</si>
  <si>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</si>
  <si>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Rúben</t>
  </si>
  <si>
    <t>Gato Alves Dias</t>
  </si>
  <si>
    <t>Kyle</t>
  </si>
  <si>
    <t>Walker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</si>
  <si>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</si>
  <si>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</si>
  <si>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</si>
  <si>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</si>
  <si>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</si>
  <si>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</si>
  <si>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</si>
  <si>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</si>
  <si>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</si>
  <si>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</si>
  <si>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André</t>
  </si>
  <si>
    <t>Guimarães Rodriguez Moura</t>
  </si>
  <si>
    <t>Bruno G.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</si>
  <si>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</si>
  <si>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</si>
  <si>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</si>
  <si>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</si>
  <si>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</si>
  <si>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</si>
  <si>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</si>
  <si>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</si>
  <si>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Danilo</t>
  </si>
  <si>
    <t>dos Santos de Oliveira</t>
  </si>
  <si>
    <t>Elanga</t>
  </si>
  <si>
    <t>Morgan</t>
  </si>
  <si>
    <t>Gibbs-White</t>
  </si>
  <si>
    <t>Callum</t>
  </si>
  <si>
    <t>Hudson-Odoi</t>
  </si>
  <si>
    <t>Murillo</t>
  </si>
  <si>
    <t>Santiago Costa dos Santos</t>
  </si>
  <si>
    <t>Chris</t>
  </si>
  <si>
    <t>Wood</t>
  </si>
  <si>
    <t>Brennan</t>
  </si>
  <si>
    <t>Johnson</t>
  </si>
  <si>
    <t>Dejan</t>
  </si>
  <si>
    <t>Kulusevski</t>
  </si>
  <si>
    <t>James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</si>
  <si>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</si>
  <si>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</si>
  <si>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</si>
  <si>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</si>
  <si>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</si>
  <si>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</si>
  <si>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</si>
  <si>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</si>
  <si>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Son</t>
  </si>
  <si>
    <t>Heung-min</t>
  </si>
  <si>
    <t>Destiny</t>
  </si>
  <si>
    <t>Udogie</t>
  </si>
  <si>
    <t>Guglielmo</t>
  </si>
  <si>
    <t>Vicario</t>
  </si>
  <si>
    <t>Odobert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</si>
  <si>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</si>
  <si>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</si>
  <si>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</si>
  <si>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</si>
  <si>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</si>
  <si>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</si>
  <si>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</si>
  <si>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</si>
  <si>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Wes</t>
  </si>
  <si>
    <t>Foderingham</t>
  </si>
  <si>
    <t>Max</t>
  </si>
  <si>
    <t>Kilman</t>
  </si>
  <si>
    <t>Mohammed</t>
  </si>
  <si>
    <t>Kudus</t>
  </si>
  <si>
    <t>Lucas</t>
  </si>
  <si>
    <t>Tolentino Coelho de Lima</t>
  </si>
  <si>
    <t>L.Paquetá</t>
  </si>
  <si>
    <t>Tomáš</t>
  </si>
  <si>
    <t>Souček</t>
  </si>
  <si>
    <t>Ward-Prowse</t>
  </si>
  <si>
    <t>Matheus</t>
  </si>
  <si>
    <t>Santos Carneiro Da Cunha</t>
  </si>
  <si>
    <t>Cunha</t>
  </si>
  <si>
    <t>Craig</t>
  </si>
  <si>
    <t>Dawson</t>
  </si>
  <si>
    <t>Hwang</t>
  </si>
  <si>
    <t>Hee-chan</t>
  </si>
  <si>
    <t>Hee Chan</t>
  </si>
  <si>
    <t>José</t>
  </si>
  <si>
    <t>Malheiro de Sá</t>
  </si>
  <si>
    <t>José Sá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</si>
</sst>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26" totalsRowShown="0">
  <autoFilter ref="A1:AM126" xr:uid="{00000000-0009-0000-0100-000001000000}">
    <filterColumn colId="38">
      <filters>
        <filter val="1"/>
      </filters>
    </filterColumn>
  </autoFilter>
  <sortState xmlns:xlrd2="http://schemas.microsoft.com/office/spreadsheetml/2017/richdata2" ref="A43:AM106">
    <sortCondition descending="1" ref="AJ1:AJ126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6"/>
  <sheetViews>
    <sheetView tabSelected="1" workbookViewId="0">
      <selection activeCell="C56" sqref="C56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2</v>
      </c>
      <c r="AF2">
        <v>20.95784935864684</v>
      </c>
      <c r="AG2">
        <v>16.75994816588749</v>
      </c>
      <c r="AH2">
        <v>19.172133185753641</v>
      </c>
      <c r="AI2">
        <f>19.3085307797507*1</f>
        <v>19.308530779750701</v>
      </c>
      <c r="AJ2">
        <f>3.65938288204304*1</f>
        <v>3.6593828820430399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306.84726604682692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8.1</v>
      </c>
      <c r="AE3">
        <v>3</v>
      </c>
      <c r="AF3">
        <v>19.504910297667269</v>
      </c>
      <c r="AG3">
        <v>13.67523324495934</v>
      </c>
      <c r="AH3">
        <v>23.157142857142858</v>
      </c>
      <c r="AI3">
        <f>7.5052262111154*1</f>
        <v>7.5052262111154002</v>
      </c>
      <c r="AJ3">
        <f>1.65022555440003*1</f>
        <v>1.6502255544000299</v>
      </c>
      <c r="AK3">
        <v>1</v>
      </c>
      <c r="AL3">
        <v>0</v>
      </c>
      <c r="AM3">
        <v>0</v>
      </c>
    </row>
    <row r="4" spans="1:43" hidden="1" x14ac:dyDescent="0.2">
      <c r="A4" t="s">
        <v>45</v>
      </c>
      <c r="B4" t="s">
        <v>49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8</v>
      </c>
      <c r="AF4">
        <v>22.499999999999989</v>
      </c>
      <c r="AG4">
        <v>25.832750308917781</v>
      </c>
      <c r="AH4">
        <v>7.4867114367114374</v>
      </c>
      <c r="AI4">
        <f>7.13108168909968*1</f>
        <v>7.1310816890996804</v>
      </c>
      <c r="AJ4">
        <f>1.51274369705256*1</f>
        <v>1.5127436970525601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95.4</v>
      </c>
      <c r="AQ4">
        <v>99.8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8.5</v>
      </c>
      <c r="AE5">
        <v>12</v>
      </c>
      <c r="AF5">
        <v>23.391304347826079</v>
      </c>
      <c r="AG5">
        <v>24.707099870828479</v>
      </c>
      <c r="AH5">
        <v>46.020955489162112</v>
      </c>
      <c r="AI5">
        <f>9.44329624278157*1</f>
        <v>9.4432962427815692</v>
      </c>
      <c r="AJ5">
        <f>1.60198029717457*1</f>
        <v>1.60198029717457</v>
      </c>
      <c r="AK5">
        <v>1</v>
      </c>
      <c r="AL5">
        <v>0</v>
      </c>
      <c r="AM5">
        <v>0</v>
      </c>
    </row>
    <row r="6" spans="1:43" hidden="1" x14ac:dyDescent="0.2">
      <c r="A6" t="s">
        <v>53</v>
      </c>
      <c r="B6" t="s">
        <v>54</v>
      </c>
      <c r="C6" t="s">
        <v>55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14</v>
      </c>
      <c r="AF6">
        <v>21.31868131868131</v>
      </c>
      <c r="AG6">
        <v>19.200784830495021</v>
      </c>
      <c r="AH6">
        <v>16.314789194740211</v>
      </c>
      <c r="AI6">
        <f>13.8408711807337*1</f>
        <v>13.8408711807337</v>
      </c>
      <c r="AJ6">
        <f>2.88581927691534*1</f>
        <v>2.8858192769153401</v>
      </c>
      <c r="AK6">
        <v>1</v>
      </c>
      <c r="AL6">
        <v>0</v>
      </c>
      <c r="AM6">
        <v>0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6.5</v>
      </c>
      <c r="AE7">
        <v>15</v>
      </c>
      <c r="AF7">
        <v>19.98979917699749</v>
      </c>
      <c r="AG7">
        <v>13.904903360552099</v>
      </c>
      <c r="AH7">
        <v>39.469349772800157</v>
      </c>
      <c r="AI7">
        <f>8.62078802491071*1</f>
        <v>8.6207880249107092</v>
      </c>
      <c r="AJ7">
        <f>1.56242486831903*1</f>
        <v>1.56242486831903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</v>
      </c>
      <c r="AE8">
        <v>16</v>
      </c>
      <c r="AF8">
        <v>32.094350996179728</v>
      </c>
      <c r="AG8">
        <v>22.67299758640662</v>
      </c>
      <c r="AH8">
        <v>33.190130696072274</v>
      </c>
      <c r="AI8">
        <f>11.2038571549307*1</f>
        <v>11.2038571549307</v>
      </c>
      <c r="AJ8">
        <f>2.28612764997334*1</f>
        <v>2.2861276499733401</v>
      </c>
      <c r="AK8">
        <v>1</v>
      </c>
      <c r="AL8">
        <v>0</v>
      </c>
      <c r="AM8">
        <v>0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17</v>
      </c>
      <c r="AF9">
        <v>21.767679173934511</v>
      </c>
      <c r="AG9">
        <v>17.904529423272049</v>
      </c>
      <c r="AH9">
        <v>23.079370388922761</v>
      </c>
      <c r="AI9">
        <f>21.9809266467154*1</f>
        <v>21.9809266467154</v>
      </c>
      <c r="AJ9">
        <f>3.70855584788837*1</f>
        <v>3.7085558478883698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6.9</v>
      </c>
      <c r="AE10">
        <v>21</v>
      </c>
      <c r="AF10">
        <v>19.03472471922441</v>
      </c>
      <c r="AG10">
        <v>20.615962750898451</v>
      </c>
      <c r="AH10">
        <v>29.801532702230588</v>
      </c>
      <c r="AI10">
        <f>22.3569699899655*1</f>
        <v>22.356969989965499</v>
      </c>
      <c r="AJ10">
        <f>3.91529501928433*1</f>
        <v>3.9152950192843301</v>
      </c>
      <c r="AK10">
        <v>1</v>
      </c>
      <c r="AL10">
        <v>0</v>
      </c>
      <c r="AM10">
        <v>0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6.5</v>
      </c>
      <c r="AE11">
        <v>22</v>
      </c>
      <c r="AF11">
        <v>11.824756990576761</v>
      </c>
      <c r="AG11">
        <v>19.002987057232691</v>
      </c>
      <c r="AH11">
        <v>28.81428571428571</v>
      </c>
      <c r="AI11">
        <f>13.6303191200966*1</f>
        <v>13.630319120096599</v>
      </c>
      <c r="AJ11">
        <f>2.98177062467677*1</f>
        <v>2.9817706246767699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1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23</v>
      </c>
      <c r="AF12">
        <v>17.217391304347821</v>
      </c>
      <c r="AG12">
        <v>16.67045356344186</v>
      </c>
      <c r="AH12">
        <v>19.256213449523191</v>
      </c>
      <c r="AI12">
        <f>14.437628515859*1</f>
        <v>14.437628515859</v>
      </c>
      <c r="AJ12">
        <f>2.69965696697415*1</f>
        <v>2.6996569669741501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6.5</v>
      </c>
      <c r="AE13">
        <v>26</v>
      </c>
      <c r="AF13">
        <v>16.058823529411761</v>
      </c>
      <c r="AG13">
        <v>13.638319326852701</v>
      </c>
      <c r="AH13">
        <v>15.8095216638767</v>
      </c>
      <c r="AI13">
        <f>6.37530783698947*1</f>
        <v>6.37530783698947</v>
      </c>
      <c r="AJ13">
        <f>1.25081500476465*1</f>
        <v>1.25081500476465</v>
      </c>
      <c r="AK13">
        <v>1</v>
      </c>
      <c r="AL13">
        <v>0</v>
      </c>
      <c r="AM13">
        <v>0</v>
      </c>
    </row>
    <row r="14" spans="1:43" hidden="1" x14ac:dyDescent="0.2">
      <c r="A14" t="s">
        <v>70</v>
      </c>
      <c r="B14" t="s">
        <v>71</v>
      </c>
      <c r="C14" t="s">
        <v>71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5.4</v>
      </c>
      <c r="AE14">
        <v>27</v>
      </c>
      <c r="AF14">
        <v>14.063582899989891</v>
      </c>
      <c r="AG14">
        <v>10.88360713804351</v>
      </c>
      <c r="AH14">
        <v>6.024300973214018</v>
      </c>
      <c r="AI14">
        <f>6.67622031724026*1</f>
        <v>6.6762203172402597</v>
      </c>
      <c r="AJ14">
        <f>1.30141745142304*1</f>
        <v>1.3014174514230401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0</v>
      </c>
    </row>
    <row r="15" spans="1:43" hidden="1" x14ac:dyDescent="0.2">
      <c r="A15" t="s">
        <v>72</v>
      </c>
      <c r="B15" t="s">
        <v>73</v>
      </c>
      <c r="C15" t="s">
        <v>74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45</v>
      </c>
      <c r="AF15">
        <v>17.318840579710141</v>
      </c>
      <c r="AG15">
        <v>16.0385475064373</v>
      </c>
      <c r="AH15">
        <v>7.1911885184507343</v>
      </c>
      <c r="AI15">
        <f>15.4055013876009*1</f>
        <v>15.4055013876009</v>
      </c>
      <c r="AJ15">
        <f>2.95879941640726*1</f>
        <v>2.9587994164072602</v>
      </c>
      <c r="AK15">
        <v>1</v>
      </c>
      <c r="AL15">
        <v>0</v>
      </c>
      <c r="AM15">
        <v>0</v>
      </c>
    </row>
    <row r="16" spans="1:43" hidden="1" x14ac:dyDescent="0.2">
      <c r="A16" t="s">
        <v>75</v>
      </c>
      <c r="B16" t="s">
        <v>76</v>
      </c>
      <c r="C16" t="s">
        <v>75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50</v>
      </c>
      <c r="AF16">
        <v>14.6551724137931</v>
      </c>
      <c r="AG16">
        <v>11.410476396063411</v>
      </c>
      <c r="AH16">
        <v>10.41215488819164</v>
      </c>
      <c r="AI16">
        <f>6.82246773104671*1</f>
        <v>6.8224677310467099</v>
      </c>
      <c r="AJ16">
        <f>1.33962126831745*1</f>
        <v>1.33962126831745</v>
      </c>
      <c r="AK16">
        <v>1</v>
      </c>
      <c r="AL16">
        <v>0</v>
      </c>
      <c r="AM16">
        <v>0</v>
      </c>
      <c r="AO16" t="s">
        <v>10</v>
      </c>
      <c r="AP16">
        <f>AP2-AP14*5</f>
        <v>306.84726604682692</v>
      </c>
    </row>
    <row r="17" spans="1:43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5.5</v>
      </c>
      <c r="AE17">
        <v>55</v>
      </c>
      <c r="AF17">
        <v>16.207865168539328</v>
      </c>
      <c r="AG17">
        <v>15.107843499895811</v>
      </c>
      <c r="AH17">
        <v>22.906508692545842</v>
      </c>
      <c r="AI17">
        <f>16.0486690072654*1</f>
        <v>16.048669007265399</v>
      </c>
      <c r="AJ17">
        <f>2.98019029390313*1</f>
        <v>2.9801902939031302</v>
      </c>
      <c r="AK17">
        <v>1</v>
      </c>
      <c r="AL17">
        <v>0</v>
      </c>
      <c r="AM17">
        <v>0</v>
      </c>
    </row>
    <row r="18" spans="1:43" hidden="1" x14ac:dyDescent="0.2">
      <c r="A18" t="s">
        <v>79</v>
      </c>
      <c r="B18" t="s">
        <v>80</v>
      </c>
      <c r="C18" t="s">
        <v>80</v>
      </c>
      <c r="D18" t="s">
        <v>6</v>
      </c>
      <c r="E18">
        <v>0</v>
      </c>
      <c r="F18">
        <v>0</v>
      </c>
      <c r="G18">
        <v>0</v>
      </c>
      <c r="H18">
        <v>1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</v>
      </c>
      <c r="AE18">
        <v>56</v>
      </c>
      <c r="AF18">
        <v>23.642857142857139</v>
      </c>
      <c r="AG18">
        <v>21.87607169183087</v>
      </c>
      <c r="AH18">
        <v>22.03234302010204</v>
      </c>
      <c r="AI18">
        <f>12.2912717494359*1</f>
        <v>12.2912717494359</v>
      </c>
      <c r="AJ18">
        <f>2.42842304236256*1</f>
        <v>2.4284230423625601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0</v>
      </c>
      <c r="AQ18">
        <v>3</v>
      </c>
    </row>
    <row r="19" spans="1:43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57</v>
      </c>
      <c r="AF19">
        <v>12.31679734194371</v>
      </c>
      <c r="AG19">
        <v>11.78520420318516</v>
      </c>
      <c r="AH19">
        <v>9.5541030276977228</v>
      </c>
      <c r="AI19">
        <f>9.46965353903312*1</f>
        <v>9.4696535390331196</v>
      </c>
      <c r="AJ19">
        <f>2.01733190997413*1</f>
        <v>2.0173319099741298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 hidden="1" x14ac:dyDescent="0.2">
      <c r="A20" t="s">
        <v>83</v>
      </c>
      <c r="B20" t="s">
        <v>84</v>
      </c>
      <c r="C20" t="s">
        <v>85</v>
      </c>
      <c r="D20" t="s">
        <v>3</v>
      </c>
      <c r="E20">
        <v>1</v>
      </c>
      <c r="F20">
        <v>0</v>
      </c>
      <c r="G20">
        <v>0</v>
      </c>
      <c r="H20">
        <v>0</v>
      </c>
      <c r="I20" t="s">
        <v>13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74</v>
      </c>
      <c r="AF20">
        <v>22.749983897410271</v>
      </c>
      <c r="AG20">
        <v>19.330260497789642</v>
      </c>
      <c r="AH20">
        <v>13.101564730001771</v>
      </c>
      <c r="AI20">
        <f>16.6820404998836*1</f>
        <v>16.682040499883598</v>
      </c>
      <c r="AJ20">
        <f>3.72277159183318*1</f>
        <v>3.7227715918331801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86</v>
      </c>
      <c r="B21" t="s">
        <v>87</v>
      </c>
      <c r="C21" t="s">
        <v>87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79</v>
      </c>
      <c r="AF21">
        <v>15</v>
      </c>
      <c r="AG21">
        <v>22.630903011956569</v>
      </c>
      <c r="AH21">
        <v>20.180771589521591</v>
      </c>
      <c r="AI21">
        <f>17.9952744719578*1</f>
        <v>17.995274471957799</v>
      </c>
      <c r="AJ21">
        <f>3.62526799295285*1</f>
        <v>3.6252679929528502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0</v>
      </c>
      <c r="AQ21">
        <v>3</v>
      </c>
    </row>
    <row r="22" spans="1:43" hidden="1" x14ac:dyDescent="0.2">
      <c r="A22" t="s">
        <v>88</v>
      </c>
      <c r="B22" t="s">
        <v>89</v>
      </c>
      <c r="C22" t="s">
        <v>89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4.9000000000000004</v>
      </c>
      <c r="AE22">
        <v>80</v>
      </c>
      <c r="AF22">
        <v>11.81726996222578</v>
      </c>
      <c r="AG22">
        <v>13.18723772914446</v>
      </c>
      <c r="AH22">
        <v>13.66771721927392</v>
      </c>
      <c r="AI22">
        <f>9.21092869585871*1</f>
        <v>9.2109286958587102</v>
      </c>
      <c r="AJ22">
        <f>1.27665948903728*1</f>
        <v>1.27665948903728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0</v>
      </c>
      <c r="AQ22">
        <v>3</v>
      </c>
    </row>
    <row r="23" spans="1:43" hidden="1" x14ac:dyDescent="0.2">
      <c r="A23" t="s">
        <v>90</v>
      </c>
      <c r="B23" t="s">
        <v>91</v>
      </c>
      <c r="C23" t="s">
        <v>91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</v>
      </c>
      <c r="AE23">
        <v>82</v>
      </c>
      <c r="AF23">
        <v>11.75675675675676</v>
      </c>
      <c r="AG23">
        <v>9.724208371831681</v>
      </c>
      <c r="AH23">
        <v>16.81904761904762</v>
      </c>
      <c r="AI23">
        <f>12.0551669785*1</f>
        <v>12.055166978500001</v>
      </c>
      <c r="AJ23">
        <f>2.43517411274104*1</f>
        <v>2.43517411274104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2</v>
      </c>
      <c r="AQ23">
        <v>3</v>
      </c>
    </row>
    <row r="24" spans="1:43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5.5</v>
      </c>
      <c r="AE24">
        <v>83</v>
      </c>
      <c r="AF24">
        <v>17.452830188679251</v>
      </c>
      <c r="AG24">
        <v>20.191152795449192</v>
      </c>
      <c r="AH24">
        <v>12.345226488849031</v>
      </c>
      <c r="AI24">
        <f>11.4978260370017*1</f>
        <v>11.497826037001699</v>
      </c>
      <c r="AJ24">
        <f>2.02521734606637*1</f>
        <v>2.0252173460663698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1</v>
      </c>
      <c r="AQ24">
        <v>3</v>
      </c>
    </row>
    <row r="25" spans="1:43" hidden="1" x14ac:dyDescent="0.2">
      <c r="A25" t="s">
        <v>94</v>
      </c>
      <c r="B25" t="s">
        <v>95</v>
      </c>
      <c r="C25" t="s">
        <v>95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14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90</v>
      </c>
      <c r="AF25">
        <v>14.41666666666667</v>
      </c>
      <c r="AG25">
        <v>11.678933392119781</v>
      </c>
      <c r="AH25">
        <v>14.85625189761323</v>
      </c>
      <c r="AI25">
        <f>20.4314785153878*1</f>
        <v>20.431478515387798</v>
      </c>
      <c r="AJ25">
        <f>3.81486448477391*1</f>
        <v>3.8148644847739099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2</v>
      </c>
      <c r="AQ25">
        <v>3</v>
      </c>
    </row>
    <row r="26" spans="1:43" hidden="1" x14ac:dyDescent="0.2">
      <c r="A26" t="s">
        <v>96</v>
      </c>
      <c r="B26" t="s">
        <v>97</v>
      </c>
      <c r="C26" t="s">
        <v>97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92</v>
      </c>
      <c r="AF26">
        <v>12.46666666666666</v>
      </c>
      <c r="AG26">
        <v>9.4764146602029573</v>
      </c>
      <c r="AH26">
        <v>12.512934330788291</v>
      </c>
      <c r="AI26">
        <f>14.4683094543814*1</f>
        <v>14.4683094543814</v>
      </c>
      <c r="AJ26">
        <f>3.4248686406542*1</f>
        <v>3.4248686406541999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1</v>
      </c>
      <c r="AQ26">
        <v>3</v>
      </c>
    </row>
    <row r="27" spans="1:43" hidden="1" x14ac:dyDescent="0.2">
      <c r="A27" t="s">
        <v>98</v>
      </c>
      <c r="B27" t="s">
        <v>99</v>
      </c>
      <c r="C27" t="s">
        <v>99</v>
      </c>
      <c r="D27" t="s">
        <v>3</v>
      </c>
      <c r="E27">
        <v>1</v>
      </c>
      <c r="F27">
        <v>0</v>
      </c>
      <c r="G27">
        <v>0</v>
      </c>
      <c r="H27">
        <v>0</v>
      </c>
      <c r="I27" t="s">
        <v>14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95</v>
      </c>
      <c r="AF27">
        <v>16.80555555555555</v>
      </c>
      <c r="AG27">
        <v>28.862526707398711</v>
      </c>
      <c r="AH27">
        <v>18.8</v>
      </c>
      <c r="AI27">
        <f>25.4264873085751*1</f>
        <v>25.426487308575101</v>
      </c>
      <c r="AJ27">
        <f>3.94863398479094*1</f>
        <v>3.94863398479094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100</v>
      </c>
      <c r="B28" t="s">
        <v>101</v>
      </c>
      <c r="C28" t="s">
        <v>101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98</v>
      </c>
      <c r="AF28">
        <v>12.900000000000009</v>
      </c>
      <c r="AG28">
        <v>13.942713408143661</v>
      </c>
      <c r="AH28">
        <v>12.48187472469672</v>
      </c>
      <c r="AI28">
        <f>11.7363165919179*1</f>
        <v>11.7363165919179</v>
      </c>
      <c r="AJ28">
        <f>2.20953157717682*1</f>
        <v>2.2095315771768198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102</v>
      </c>
      <c r="B29" t="s">
        <v>103</v>
      </c>
      <c r="C29" t="s">
        <v>103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102</v>
      </c>
      <c r="AF29">
        <v>10.256410256410261</v>
      </c>
      <c r="AG29">
        <v>12.937481603367759</v>
      </c>
      <c r="AH29">
        <v>9.8666666666666654</v>
      </c>
      <c r="AI29">
        <f>5.69958475687421*1</f>
        <v>5.6995847568742102</v>
      </c>
      <c r="AJ29">
        <f>0.996649612956454*1</f>
        <v>0.99664961295645405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0</v>
      </c>
      <c r="AQ29">
        <v>3</v>
      </c>
    </row>
    <row r="30" spans="1:43" hidden="1" x14ac:dyDescent="0.2">
      <c r="A30" t="s">
        <v>104</v>
      </c>
      <c r="B30" t="s">
        <v>105</v>
      </c>
      <c r="C30" t="s">
        <v>105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105</v>
      </c>
      <c r="AF30">
        <v>14.27710843373494</v>
      </c>
      <c r="AG30">
        <v>16.750972924032979</v>
      </c>
      <c r="AH30">
        <v>11.36604859193401</v>
      </c>
      <c r="AI30">
        <f>10.909998302486*1</f>
        <v>10.909998302486001</v>
      </c>
      <c r="AJ30">
        <f>1.83182396121891*1</f>
        <v>1.83182396121891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1</v>
      </c>
      <c r="AQ30">
        <v>3</v>
      </c>
    </row>
    <row r="31" spans="1:43" hidden="1" x14ac:dyDescent="0.2">
      <c r="A31" t="s">
        <v>106</v>
      </c>
      <c r="B31" t="s">
        <v>107</v>
      </c>
      <c r="C31" t="s">
        <v>107</v>
      </c>
      <c r="D31" t="s">
        <v>6</v>
      </c>
      <c r="E31">
        <v>0</v>
      </c>
      <c r="F31">
        <v>0</v>
      </c>
      <c r="G31">
        <v>0</v>
      </c>
      <c r="H31">
        <v>1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</v>
      </c>
      <c r="AE31">
        <v>114</v>
      </c>
      <c r="AF31">
        <v>17.451404503028598</v>
      </c>
      <c r="AG31">
        <v>15.099585209475951</v>
      </c>
      <c r="AH31">
        <v>34.819285714285712</v>
      </c>
      <c r="AI31">
        <f>18.209848698914*1</f>
        <v>18.209848698914001</v>
      </c>
      <c r="AJ31">
        <f>4.09327545554095*1</f>
        <v>4.0932754555409501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108</v>
      </c>
      <c r="B32" t="s">
        <v>109</v>
      </c>
      <c r="C32" t="s">
        <v>109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5.5</v>
      </c>
      <c r="AE32">
        <v>120</v>
      </c>
      <c r="AF32">
        <v>18.05112815344793</v>
      </c>
      <c r="AG32">
        <v>18.045578628247981</v>
      </c>
      <c r="AH32">
        <v>13.19960123093705</v>
      </c>
      <c r="AI32">
        <f>10.1320346820444*1</f>
        <v>10.1320346820444</v>
      </c>
      <c r="AJ32">
        <f>2.39219366020062*1</f>
        <v>2.3921936602006202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3</v>
      </c>
      <c r="AQ32">
        <v>3</v>
      </c>
    </row>
    <row r="33" spans="1:43" hidden="1" x14ac:dyDescent="0.2">
      <c r="A33" t="s">
        <v>110</v>
      </c>
      <c r="B33" t="s">
        <v>111</v>
      </c>
      <c r="C33" t="s">
        <v>111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</v>
      </c>
      <c r="AE33">
        <v>126</v>
      </c>
      <c r="AF33">
        <v>15.989583333333339</v>
      </c>
      <c r="AG33">
        <v>16.923215321798331</v>
      </c>
      <c r="AH33">
        <v>14.07658722597075</v>
      </c>
      <c r="AI33">
        <f>8.79896465940273*1</f>
        <v>8.7989646594027295</v>
      </c>
      <c r="AJ33">
        <f>1.70445294179727*1</f>
        <v>1.70445294179727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2</v>
      </c>
      <c r="AQ33">
        <v>3</v>
      </c>
    </row>
    <row r="34" spans="1:43" hidden="1" x14ac:dyDescent="0.2">
      <c r="A34" t="s">
        <v>112</v>
      </c>
      <c r="B34" t="s">
        <v>113</v>
      </c>
      <c r="C34" t="s">
        <v>114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6.5</v>
      </c>
      <c r="AE34">
        <v>131</v>
      </c>
      <c r="AF34">
        <v>17.8611111111111</v>
      </c>
      <c r="AG34">
        <v>16.418278472238981</v>
      </c>
      <c r="AH34">
        <v>9.7572425121498849</v>
      </c>
      <c r="AI34">
        <f>5.20144153609493*1</f>
        <v>5.2014415360949302</v>
      </c>
      <c r="AJ34">
        <f>1.03844340609253*1</f>
        <v>1.0384434060925301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115</v>
      </c>
      <c r="B35" t="s">
        <v>116</v>
      </c>
      <c r="C35" t="s">
        <v>115</v>
      </c>
      <c r="D35" t="s">
        <v>6</v>
      </c>
      <c r="E35">
        <v>0</v>
      </c>
      <c r="F35">
        <v>0</v>
      </c>
      <c r="G35">
        <v>0</v>
      </c>
      <c r="H35">
        <v>1</v>
      </c>
      <c r="I35" t="s">
        <v>15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5.5</v>
      </c>
      <c r="AE35">
        <v>135</v>
      </c>
      <c r="AF35">
        <v>19.433798175002991</v>
      </c>
      <c r="AG35">
        <v>13.30240070699552</v>
      </c>
      <c r="AH35">
        <v>33.689743589743593</v>
      </c>
      <c r="AI35">
        <f>8.66604591601892*1</f>
        <v>8.6660459160189198</v>
      </c>
      <c r="AJ35">
        <f>1.52157430741951*1</f>
        <v>1.5215743074195101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hidden="1" x14ac:dyDescent="0.2">
      <c r="A36" t="s">
        <v>117</v>
      </c>
      <c r="B36" t="s">
        <v>118</v>
      </c>
      <c r="C36" t="s">
        <v>119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150</v>
      </c>
      <c r="AF36">
        <v>15.413133068392559</v>
      </c>
      <c r="AG36">
        <v>8.5099649938365172</v>
      </c>
      <c r="AH36">
        <v>26.96</v>
      </c>
      <c r="AI36">
        <f>9.74774035242877*1</f>
        <v>9.7477403524287691</v>
      </c>
      <c r="AJ36">
        <f>2.16153125577456*1</f>
        <v>2.1615312557745598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120</v>
      </c>
      <c r="B37" t="s">
        <v>121</v>
      </c>
      <c r="C37" t="s">
        <v>121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151</v>
      </c>
      <c r="AF37">
        <v>16.544345614604861</v>
      </c>
      <c r="AG37">
        <v>18.600478990080841</v>
      </c>
      <c r="AH37">
        <v>30.19698480373884</v>
      </c>
      <c r="AI37">
        <f>23.1207459966607*1</f>
        <v>23.120745996660698</v>
      </c>
      <c r="AJ37">
        <f>5.26890339537776*1</f>
        <v>5.2689033953777598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 hidden="1" x14ac:dyDescent="0.2">
      <c r="A38" t="s">
        <v>122</v>
      </c>
      <c r="B38" t="s">
        <v>123</v>
      </c>
      <c r="C38" t="s">
        <v>123</v>
      </c>
      <c r="D38" t="s">
        <v>6</v>
      </c>
      <c r="E38">
        <v>0</v>
      </c>
      <c r="F38">
        <v>0</v>
      </c>
      <c r="G38">
        <v>0</v>
      </c>
      <c r="H38">
        <v>1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5.6</v>
      </c>
      <c r="AE38">
        <v>154</v>
      </c>
      <c r="AF38">
        <v>15.46764792830878</v>
      </c>
      <c r="AG38">
        <v>13.586735554230151</v>
      </c>
      <c r="AH38">
        <v>14.923398752758469</v>
      </c>
      <c r="AI38">
        <f>16.1766078835855*1</f>
        <v>16.176607883585501</v>
      </c>
      <c r="AJ38">
        <f>3.24406876547978*1</f>
        <v>3.24406876547978</v>
      </c>
      <c r="AK38">
        <v>1</v>
      </c>
      <c r="AL38">
        <v>0</v>
      </c>
      <c r="AM38">
        <v>0</v>
      </c>
    </row>
    <row r="39" spans="1:43" hidden="1" x14ac:dyDescent="0.2">
      <c r="A39" t="s">
        <v>124</v>
      </c>
      <c r="B39" t="s">
        <v>125</v>
      </c>
      <c r="C39" t="s">
        <v>126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168</v>
      </c>
      <c r="AF39">
        <v>12.041576102952449</v>
      </c>
      <c r="AG39">
        <v>7.6841873918111414</v>
      </c>
      <c r="AH39">
        <v>20.361813506382969</v>
      </c>
      <c r="AI39">
        <f>12.4553754105323*1</f>
        <v>12.4553754105323</v>
      </c>
      <c r="AJ39">
        <f>1.73669638817576*1</f>
        <v>1.73669638817576</v>
      </c>
      <c r="AK39">
        <v>1</v>
      </c>
      <c r="AL39">
        <v>0</v>
      </c>
      <c r="AM39">
        <v>0</v>
      </c>
    </row>
    <row r="40" spans="1:43" hidden="1" x14ac:dyDescent="0.2">
      <c r="A40" t="s">
        <v>127</v>
      </c>
      <c r="B40" t="s">
        <v>128</v>
      </c>
      <c r="C40" t="s">
        <v>127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179</v>
      </c>
      <c r="AF40">
        <v>13.22222222222222</v>
      </c>
      <c r="AG40">
        <v>8.8821287836508915</v>
      </c>
      <c r="AH40">
        <v>15.511111111111109</v>
      </c>
      <c r="AI40">
        <f>11.3163415497812*1</f>
        <v>11.3163415497812</v>
      </c>
      <c r="AJ40">
        <f>2.16693760093739*1</f>
        <v>2.16693760093739</v>
      </c>
      <c r="AK40">
        <v>1</v>
      </c>
      <c r="AL40">
        <v>0</v>
      </c>
      <c r="AM40">
        <v>0</v>
      </c>
    </row>
    <row r="41" spans="1:43" hidden="1" x14ac:dyDescent="0.2">
      <c r="A41" t="s">
        <v>129</v>
      </c>
      <c r="B41" t="s">
        <v>130</v>
      </c>
      <c r="C41" t="s">
        <v>130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5.9</v>
      </c>
      <c r="AE41">
        <v>180</v>
      </c>
      <c r="AF41">
        <v>15.14988984423073</v>
      </c>
      <c r="AG41">
        <v>13.47380502428315</v>
      </c>
      <c r="AH41">
        <v>15.70232008276184</v>
      </c>
      <c r="AI41">
        <f>18.5073587555286*1</f>
        <v>18.5073587555286</v>
      </c>
      <c r="AJ41">
        <f>4.17844666975055*1</f>
        <v>4.1784466697505502</v>
      </c>
      <c r="AK41">
        <v>1</v>
      </c>
      <c r="AL41">
        <v>0</v>
      </c>
      <c r="AM41">
        <v>0</v>
      </c>
    </row>
    <row r="42" spans="1:43" hidden="1" x14ac:dyDescent="0.2">
      <c r="A42" t="s">
        <v>131</v>
      </c>
      <c r="B42" t="s">
        <v>132</v>
      </c>
      <c r="C42" t="s">
        <v>132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182</v>
      </c>
      <c r="AF42">
        <v>13.93294478273509</v>
      </c>
      <c r="AG42">
        <v>13.30532218029064</v>
      </c>
      <c r="AH42">
        <v>11.058882357150519</v>
      </c>
      <c r="AI42">
        <f>7.27115250948427*1</f>
        <v>7.2711525094842697</v>
      </c>
      <c r="AJ42">
        <f>1.59952915836805*1</f>
        <v>1.59952915836805</v>
      </c>
      <c r="AK42">
        <v>1</v>
      </c>
      <c r="AL42">
        <v>0</v>
      </c>
      <c r="AM42">
        <v>0</v>
      </c>
    </row>
    <row r="43" spans="1:43" x14ac:dyDescent="0.2">
      <c r="A43" t="s">
        <v>251</v>
      </c>
      <c r="B43" t="s">
        <v>252</v>
      </c>
      <c r="C43" t="s">
        <v>252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26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6.5</v>
      </c>
      <c r="AE43">
        <v>476</v>
      </c>
      <c r="AF43">
        <v>25.646741585048911</v>
      </c>
      <c r="AG43">
        <v>12.910365620818149</v>
      </c>
      <c r="AH43">
        <v>40.099999999999987</v>
      </c>
      <c r="AI43">
        <f>39.0239709490725*1</f>
        <v>39.023970949072499</v>
      </c>
      <c r="AJ43">
        <f>7.97553796697268*1</f>
        <v>7.9755379669726798</v>
      </c>
      <c r="AK43">
        <v>1</v>
      </c>
      <c r="AL43">
        <v>1</v>
      </c>
      <c r="AM43">
        <v>1</v>
      </c>
    </row>
    <row r="44" spans="1:43" x14ac:dyDescent="0.2">
      <c r="A44" t="s">
        <v>214</v>
      </c>
      <c r="B44" t="s">
        <v>215</v>
      </c>
      <c r="C44" t="s">
        <v>215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23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</v>
      </c>
      <c r="AE44">
        <v>384</v>
      </c>
      <c r="AF44">
        <v>16.666666666666671</v>
      </c>
      <c r="AG44">
        <v>14.70598386236076</v>
      </c>
      <c r="AH44">
        <v>31.366666666666671</v>
      </c>
      <c r="AI44">
        <f>29.2375564269569*1</f>
        <v>29.2375564269569</v>
      </c>
      <c r="AJ44">
        <f>5.62162048342078*1</f>
        <v>5.6216204834207799</v>
      </c>
      <c r="AK44">
        <v>1</v>
      </c>
      <c r="AL44">
        <v>1</v>
      </c>
      <c r="AM44">
        <v>1</v>
      </c>
    </row>
    <row r="45" spans="1:43" hidden="1" x14ac:dyDescent="0.2">
      <c r="A45" t="s">
        <v>138</v>
      </c>
      <c r="B45" t="s">
        <v>139</v>
      </c>
      <c r="C45" t="s">
        <v>139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6.9</v>
      </c>
      <c r="AE45">
        <v>197</v>
      </c>
      <c r="AF45">
        <v>19.185200005024878</v>
      </c>
      <c r="AG45">
        <v>26.216645517783199</v>
      </c>
      <c r="AH45">
        <v>11.588279052203999</v>
      </c>
      <c r="AI45">
        <f>10.6981702775788*1</f>
        <v>10.6981702775788</v>
      </c>
      <c r="AJ45">
        <f>1.98799680436849*1</f>
        <v>1.9879968043684899</v>
      </c>
      <c r="AK45">
        <v>1</v>
      </c>
      <c r="AL45">
        <v>0</v>
      </c>
      <c r="AM45">
        <v>0</v>
      </c>
    </row>
    <row r="46" spans="1:43" hidden="1" x14ac:dyDescent="0.2">
      <c r="A46" t="s">
        <v>140</v>
      </c>
      <c r="B46" t="s">
        <v>141</v>
      </c>
      <c r="C46" t="s">
        <v>141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</v>
      </c>
      <c r="AE46">
        <v>211</v>
      </c>
      <c r="AF46">
        <v>23.69037055017747</v>
      </c>
      <c r="AG46">
        <v>17.62575794249933</v>
      </c>
      <c r="AH46">
        <v>29.874235993155089</v>
      </c>
      <c r="AI46">
        <f>15.8603598795097*1</f>
        <v>15.8603598795097</v>
      </c>
      <c r="AJ46">
        <f>3.14526608449102*1</f>
        <v>3.1452660844910199</v>
      </c>
      <c r="AK46">
        <v>1</v>
      </c>
      <c r="AL46">
        <v>0</v>
      </c>
      <c r="AM46">
        <v>0</v>
      </c>
    </row>
    <row r="47" spans="1:43" x14ac:dyDescent="0.2">
      <c r="A47" t="s">
        <v>242</v>
      </c>
      <c r="B47" t="s">
        <v>243</v>
      </c>
      <c r="C47" t="s">
        <v>243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25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8.5</v>
      </c>
      <c r="AE47">
        <v>441</v>
      </c>
      <c r="AF47">
        <v>26.020408163265301</v>
      </c>
      <c r="AG47">
        <v>23.695208121832639</v>
      </c>
      <c r="AH47">
        <v>36.839469829918322</v>
      </c>
      <c r="AI47">
        <f>29.766546059414*1</f>
        <v>29.766546059414001</v>
      </c>
      <c r="AJ47">
        <f>5.60795967275292*1</f>
        <v>5.6079596727529202</v>
      </c>
      <c r="AK47">
        <v>1</v>
      </c>
      <c r="AL47">
        <v>1</v>
      </c>
      <c r="AM47">
        <v>1</v>
      </c>
    </row>
    <row r="48" spans="1:43" hidden="1" x14ac:dyDescent="0.2">
      <c r="A48" t="s">
        <v>144</v>
      </c>
      <c r="B48" t="s">
        <v>145</v>
      </c>
      <c r="C48" t="s">
        <v>145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</v>
      </c>
      <c r="AE48">
        <v>222</v>
      </c>
      <c r="AF48">
        <v>11.349654827615799</v>
      </c>
      <c r="AG48">
        <v>16.972476273128009</v>
      </c>
      <c r="AH48">
        <v>20.668721593221591</v>
      </c>
      <c r="AI48">
        <f>16.0741595857405*1</f>
        <v>16.0741595857405</v>
      </c>
      <c r="AJ48">
        <f>3.3541503319376*1</f>
        <v>3.3541503319375998</v>
      </c>
      <c r="AK48">
        <v>1</v>
      </c>
      <c r="AL48">
        <v>0</v>
      </c>
      <c r="AM48">
        <v>0</v>
      </c>
    </row>
    <row r="49" spans="1:39" hidden="1" x14ac:dyDescent="0.2">
      <c r="A49" t="s">
        <v>146</v>
      </c>
      <c r="B49" t="s">
        <v>147</v>
      </c>
      <c r="C49" t="s">
        <v>148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5.4</v>
      </c>
      <c r="AE49">
        <v>230</v>
      </c>
      <c r="AF49">
        <v>15.40620807108235</v>
      </c>
      <c r="AG49">
        <v>13.13193905998113</v>
      </c>
      <c r="AH49">
        <v>21.93268392440698</v>
      </c>
      <c r="AI49">
        <f>10.2250139382068*1</f>
        <v>10.2250139382068</v>
      </c>
      <c r="AJ49">
        <f>1.64935848761148*1</f>
        <v>1.64935848761148</v>
      </c>
      <c r="AK49">
        <v>1</v>
      </c>
      <c r="AL49">
        <v>0</v>
      </c>
      <c r="AM49">
        <v>0</v>
      </c>
    </row>
    <row r="50" spans="1:39" hidden="1" x14ac:dyDescent="0.2">
      <c r="A50" t="s">
        <v>149</v>
      </c>
      <c r="B50" t="s">
        <v>150</v>
      </c>
      <c r="C50" t="s">
        <v>150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4.9000000000000004</v>
      </c>
      <c r="AE50">
        <v>232</v>
      </c>
      <c r="AF50">
        <v>15.56818181818182</v>
      </c>
      <c r="AG50">
        <v>14.343142317349921</v>
      </c>
      <c r="AH50">
        <v>29.059143250723839</v>
      </c>
      <c r="AI50">
        <f>23.0682193178189*1</f>
        <v>23.068219317818901</v>
      </c>
      <c r="AJ50">
        <f>4.14750832818907*1</f>
        <v>4.1475083281890699</v>
      </c>
      <c r="AK50">
        <v>1</v>
      </c>
      <c r="AL50">
        <v>0</v>
      </c>
      <c r="AM50">
        <v>0</v>
      </c>
    </row>
    <row r="51" spans="1:39" hidden="1" x14ac:dyDescent="0.2">
      <c r="A51" t="s">
        <v>151</v>
      </c>
      <c r="B51" t="s">
        <v>152</v>
      </c>
      <c r="C51" t="s">
        <v>152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5.9</v>
      </c>
      <c r="AE51">
        <v>233</v>
      </c>
      <c r="AF51">
        <v>16.82728117627201</v>
      </c>
      <c r="AG51">
        <v>19.932933039921629</v>
      </c>
      <c r="AH51">
        <v>18.6778863188812</v>
      </c>
      <c r="AI51">
        <f>15.3893293956876*1</f>
        <v>15.3893293956876</v>
      </c>
      <c r="AJ51">
        <f>2.99444621080874*1</f>
        <v>2.9944462108087402</v>
      </c>
      <c r="AK51">
        <v>1</v>
      </c>
      <c r="AL51">
        <v>0</v>
      </c>
      <c r="AM51">
        <v>0</v>
      </c>
    </row>
    <row r="52" spans="1:39" hidden="1" x14ac:dyDescent="0.2">
      <c r="A52" t="s">
        <v>153</v>
      </c>
      <c r="B52" t="s">
        <v>154</v>
      </c>
      <c r="C52" t="s">
        <v>154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5.4</v>
      </c>
      <c r="AE52">
        <v>243</v>
      </c>
      <c r="AF52">
        <v>15.554083437988419</v>
      </c>
      <c r="AG52">
        <v>15.149752330295639</v>
      </c>
      <c r="AH52">
        <v>16.66614391164936</v>
      </c>
      <c r="AI52">
        <f>11.5671555595865*1</f>
        <v>11.567155559586499</v>
      </c>
      <c r="AJ52">
        <f>2.20669640646686*1</f>
        <v>2.2066964064668602</v>
      </c>
      <c r="AK52">
        <v>1</v>
      </c>
      <c r="AL52">
        <v>0</v>
      </c>
      <c r="AM52">
        <v>0</v>
      </c>
    </row>
    <row r="53" spans="1:39" x14ac:dyDescent="0.2">
      <c r="A53" t="s">
        <v>240</v>
      </c>
      <c r="B53" t="s">
        <v>241</v>
      </c>
      <c r="C53" t="s">
        <v>241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25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7.5</v>
      </c>
      <c r="AE53">
        <v>438</v>
      </c>
      <c r="AF53">
        <v>44.127884352296562</v>
      </c>
      <c r="AG53">
        <v>13.618517000807859</v>
      </c>
      <c r="AH53">
        <v>36.599953314659203</v>
      </c>
      <c r="AI53">
        <f>25.0845088132401*1</f>
        <v>25.084508813240099</v>
      </c>
      <c r="AJ53">
        <f>5.12400926834194*1</f>
        <v>5.1240092683419398</v>
      </c>
      <c r="AK53">
        <v>1</v>
      </c>
      <c r="AL53">
        <v>0</v>
      </c>
      <c r="AM53">
        <v>1</v>
      </c>
    </row>
    <row r="54" spans="1:39" x14ac:dyDescent="0.2">
      <c r="A54" t="s">
        <v>142</v>
      </c>
      <c r="B54" t="s">
        <v>143</v>
      </c>
      <c r="C54" t="s">
        <v>143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7.5</v>
      </c>
      <c r="AE54">
        <v>219</v>
      </c>
      <c r="AF54">
        <v>34.442070899752892</v>
      </c>
      <c r="AG54">
        <v>10.157885063976281</v>
      </c>
      <c r="AH54">
        <v>38.5</v>
      </c>
      <c r="AI54">
        <f>22.3657396333908*1</f>
        <v>22.365739633390799</v>
      </c>
      <c r="AJ54">
        <f>4.57373135767906*1</f>
        <v>4.5737313576790601</v>
      </c>
      <c r="AK54">
        <v>1</v>
      </c>
      <c r="AL54">
        <v>1</v>
      </c>
      <c r="AM54">
        <v>1</v>
      </c>
    </row>
    <row r="55" spans="1:39" hidden="1" x14ac:dyDescent="0.2">
      <c r="A55" t="s">
        <v>159</v>
      </c>
      <c r="B55" t="s">
        <v>160</v>
      </c>
      <c r="C55" t="s">
        <v>160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4.5</v>
      </c>
      <c r="AE55">
        <v>250</v>
      </c>
      <c r="AF55">
        <v>11.8595041322314</v>
      </c>
      <c r="AG55">
        <v>11.90598720743011</v>
      </c>
      <c r="AH55">
        <v>13.267596399870939</v>
      </c>
      <c r="AI55">
        <f>9.71943552696532*1</f>
        <v>9.7194355269653201</v>
      </c>
      <c r="AJ55">
        <f>1.97742642752082*1</f>
        <v>1.97742642752082</v>
      </c>
      <c r="AK55">
        <v>1</v>
      </c>
      <c r="AL55">
        <v>0</v>
      </c>
      <c r="AM55">
        <v>0</v>
      </c>
    </row>
    <row r="56" spans="1:39" x14ac:dyDescent="0.2">
      <c r="A56" t="s">
        <v>237</v>
      </c>
      <c r="B56" t="s">
        <v>82</v>
      </c>
      <c r="C56" t="s">
        <v>82</v>
      </c>
      <c r="D56" t="s">
        <v>3</v>
      </c>
      <c r="E56">
        <v>1</v>
      </c>
      <c r="F56">
        <v>0</v>
      </c>
      <c r="G56">
        <v>0</v>
      </c>
      <c r="H56">
        <v>0</v>
      </c>
      <c r="I56" t="s">
        <v>24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</v>
      </c>
      <c r="AE56">
        <v>420</v>
      </c>
      <c r="AF56">
        <v>17.837837837837849</v>
      </c>
      <c r="AG56">
        <v>27.854475228416369</v>
      </c>
      <c r="AH56">
        <v>16.37370526699004</v>
      </c>
      <c r="AI56">
        <f>19.1413048096933*1</f>
        <v>19.141304809693299</v>
      </c>
      <c r="AJ56">
        <f>4.32533061334989*1</f>
        <v>4.3253306133498901</v>
      </c>
      <c r="AK56">
        <v>1</v>
      </c>
      <c r="AL56">
        <v>1</v>
      </c>
      <c r="AM56">
        <v>1</v>
      </c>
    </row>
    <row r="57" spans="1:39" hidden="1" x14ac:dyDescent="0.2">
      <c r="A57" t="s">
        <v>163</v>
      </c>
      <c r="B57" t="s">
        <v>164</v>
      </c>
      <c r="C57" t="s">
        <v>163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5.5</v>
      </c>
      <c r="AE57">
        <v>260</v>
      </c>
      <c r="AF57">
        <v>17.89855072463768</v>
      </c>
      <c r="AG57">
        <v>17.347531505150361</v>
      </c>
      <c r="AH57">
        <v>18.018095238095231</v>
      </c>
      <c r="AI57">
        <f>17.626986270022*1</f>
        <v>17.626986270022002</v>
      </c>
      <c r="AJ57">
        <f>3.35351870853198*1</f>
        <v>3.35351870853198</v>
      </c>
      <c r="AK57">
        <v>1</v>
      </c>
      <c r="AL57">
        <v>0</v>
      </c>
      <c r="AM57">
        <v>0</v>
      </c>
    </row>
    <row r="58" spans="1:39" hidden="1" x14ac:dyDescent="0.2">
      <c r="A58" t="s">
        <v>165</v>
      </c>
      <c r="B58" t="s">
        <v>166</v>
      </c>
      <c r="C58" t="s">
        <v>166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4.4000000000000004</v>
      </c>
      <c r="AE58">
        <v>264</v>
      </c>
      <c r="AF58">
        <v>15.41263805126057</v>
      </c>
      <c r="AG58">
        <v>11.429348321446239</v>
      </c>
      <c r="AH58">
        <v>14.150066825757371</v>
      </c>
      <c r="AI58">
        <f>10.7212504203071*1</f>
        <v>10.721250420307101</v>
      </c>
      <c r="AJ58">
        <f>2.01786070772572*1</f>
        <v>2.01786070772572</v>
      </c>
      <c r="AK58">
        <v>1</v>
      </c>
      <c r="AL58">
        <v>0</v>
      </c>
      <c r="AM58">
        <v>0</v>
      </c>
    </row>
    <row r="59" spans="1:39" hidden="1" x14ac:dyDescent="0.2">
      <c r="A59" t="s">
        <v>167</v>
      </c>
      <c r="B59" t="s">
        <v>168</v>
      </c>
      <c r="C59" t="s">
        <v>168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267</v>
      </c>
      <c r="AF59">
        <v>13.89118932853467</v>
      </c>
      <c r="AG59">
        <v>12.34157354937425</v>
      </c>
      <c r="AH59">
        <v>10.12612477205588</v>
      </c>
      <c r="AI59">
        <f>6.71587615188177*1</f>
        <v>6.71587615188177</v>
      </c>
      <c r="AJ59">
        <f>1.33536336573661*1</f>
        <v>1.33536336573661</v>
      </c>
      <c r="AK59">
        <v>1</v>
      </c>
      <c r="AL59">
        <v>0</v>
      </c>
      <c r="AM59">
        <v>0</v>
      </c>
    </row>
    <row r="60" spans="1:39" hidden="1" x14ac:dyDescent="0.2">
      <c r="A60" t="s">
        <v>169</v>
      </c>
      <c r="B60" t="s">
        <v>170</v>
      </c>
      <c r="C60" t="s">
        <v>170</v>
      </c>
      <c r="D60" t="s">
        <v>3</v>
      </c>
      <c r="E60">
        <v>1</v>
      </c>
      <c r="F60">
        <v>0</v>
      </c>
      <c r="G60">
        <v>0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268</v>
      </c>
      <c r="AF60">
        <v>18.29127710722825</v>
      </c>
      <c r="AG60">
        <v>18.696970647033389</v>
      </c>
      <c r="AH60">
        <v>11.380290075562961</v>
      </c>
      <c r="AI60">
        <f>12.4757701018754*1</f>
        <v>12.475770101875399</v>
      </c>
      <c r="AJ60">
        <f>2.51681654635618*1</f>
        <v>2.5168165463561798</v>
      </c>
      <c r="AK60">
        <v>1</v>
      </c>
      <c r="AL60">
        <v>0</v>
      </c>
      <c r="AM60">
        <v>0</v>
      </c>
    </row>
    <row r="61" spans="1:39" hidden="1" x14ac:dyDescent="0.2">
      <c r="A61" t="s">
        <v>171</v>
      </c>
      <c r="B61" t="s">
        <v>172</v>
      </c>
      <c r="C61" t="s">
        <v>171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272</v>
      </c>
      <c r="AF61">
        <v>15.666879693499849</v>
      </c>
      <c r="AG61">
        <v>17.445936523419778</v>
      </c>
      <c r="AH61">
        <v>13.281638151311929</v>
      </c>
      <c r="AI61">
        <f>10.385569212897*1</f>
        <v>10.385569212897</v>
      </c>
      <c r="AJ61">
        <f>1.67186464030579*1</f>
        <v>1.67186464030579</v>
      </c>
      <c r="AK61">
        <v>1</v>
      </c>
      <c r="AL61">
        <v>0</v>
      </c>
      <c r="AM61">
        <v>0</v>
      </c>
    </row>
    <row r="62" spans="1:39" hidden="1" x14ac:dyDescent="0.2">
      <c r="A62" t="s">
        <v>173</v>
      </c>
      <c r="B62" t="s">
        <v>174</v>
      </c>
      <c r="C62" t="s">
        <v>174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4.5999999999999996</v>
      </c>
      <c r="AE62">
        <v>275</v>
      </c>
      <c r="AF62">
        <v>12.989690721649479</v>
      </c>
      <c r="AG62">
        <v>9.2977711896919377</v>
      </c>
      <c r="AH62">
        <v>19.658285739315151</v>
      </c>
      <c r="AI62">
        <f>7.53592061033074*1</f>
        <v>7.5359206103307397</v>
      </c>
      <c r="AJ62">
        <f>1.47912910690783*1</f>
        <v>1.4791291069078301</v>
      </c>
      <c r="AK62">
        <v>1</v>
      </c>
      <c r="AL62">
        <v>0</v>
      </c>
      <c r="AM62">
        <v>0</v>
      </c>
    </row>
    <row r="63" spans="1:39" hidden="1" x14ac:dyDescent="0.2">
      <c r="A63" t="s">
        <v>175</v>
      </c>
      <c r="B63" t="s">
        <v>176</v>
      </c>
      <c r="C63" t="s">
        <v>176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5.5</v>
      </c>
      <c r="AE63">
        <v>279</v>
      </c>
      <c r="AF63">
        <v>13.2258064516129</v>
      </c>
      <c r="AG63">
        <v>15.715476506821229</v>
      </c>
      <c r="AH63">
        <v>18.45</v>
      </c>
      <c r="AI63">
        <f>4.45219485322158*1</f>
        <v>4.45219485322158</v>
      </c>
      <c r="AJ63">
        <f>0.78852455101833*1</f>
        <v>0.78852455101832997</v>
      </c>
      <c r="AK63">
        <v>1</v>
      </c>
      <c r="AL63">
        <v>0</v>
      </c>
      <c r="AM63">
        <v>0</v>
      </c>
    </row>
    <row r="64" spans="1:39" hidden="1" x14ac:dyDescent="0.2">
      <c r="A64" t="s">
        <v>177</v>
      </c>
      <c r="B64" t="s">
        <v>178</v>
      </c>
      <c r="C64" t="s">
        <v>178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284</v>
      </c>
      <c r="AF64">
        <v>10.9375</v>
      </c>
      <c r="AG64">
        <v>11.36663089218337</v>
      </c>
      <c r="AH64">
        <v>9.1314277582258239</v>
      </c>
      <c r="AI64">
        <f>9.79437303837186*1</f>
        <v>9.7943730383718606</v>
      </c>
      <c r="AJ64">
        <f>1.88900340405372*1</f>
        <v>1.88900340405372</v>
      </c>
      <c r="AK64">
        <v>1</v>
      </c>
      <c r="AL64">
        <v>0</v>
      </c>
      <c r="AM64">
        <v>0</v>
      </c>
    </row>
    <row r="65" spans="1:39" hidden="1" x14ac:dyDescent="0.2">
      <c r="A65" t="s">
        <v>179</v>
      </c>
      <c r="B65" t="s">
        <v>180</v>
      </c>
      <c r="C65" t="s">
        <v>180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21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315</v>
      </c>
      <c r="AF65">
        <v>11.35135135135136</v>
      </c>
      <c r="AG65">
        <v>15.391529511530649</v>
      </c>
      <c r="AH65">
        <v>9.8997028360331463</v>
      </c>
      <c r="AI65">
        <f>7.31839853047876*1</f>
        <v>7.3183985304787598</v>
      </c>
      <c r="AJ65">
        <f>1.50998134772708*1</f>
        <v>1.50998134772708</v>
      </c>
      <c r="AK65">
        <v>1</v>
      </c>
      <c r="AL65">
        <v>0</v>
      </c>
      <c r="AM65">
        <v>0</v>
      </c>
    </row>
    <row r="66" spans="1:39" hidden="1" x14ac:dyDescent="0.2">
      <c r="A66" t="s">
        <v>181</v>
      </c>
      <c r="B66" t="s">
        <v>182</v>
      </c>
      <c r="C66" t="s">
        <v>183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22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346</v>
      </c>
      <c r="AF66">
        <v>22.248614286471359</v>
      </c>
      <c r="AG66">
        <v>22.823843307333849</v>
      </c>
      <c r="AH66">
        <v>12.36529726253702</v>
      </c>
      <c r="AI66">
        <f>16.7698994414143*1</f>
        <v>16.769899441414299</v>
      </c>
      <c r="AJ66">
        <f>3.56482521397524*1</f>
        <v>3.5648252139752401</v>
      </c>
      <c r="AK66">
        <v>1</v>
      </c>
      <c r="AL66">
        <v>0</v>
      </c>
      <c r="AM66">
        <v>0</v>
      </c>
    </row>
    <row r="67" spans="1:39" hidden="1" x14ac:dyDescent="0.2">
      <c r="A67" t="s">
        <v>184</v>
      </c>
      <c r="B67" t="s">
        <v>185</v>
      </c>
      <c r="C67" t="s">
        <v>185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22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</v>
      </c>
      <c r="AE67">
        <v>347</v>
      </c>
      <c r="AF67">
        <v>26.345707793041552</v>
      </c>
      <c r="AG67">
        <v>29.592528098813499</v>
      </c>
      <c r="AH67">
        <v>15.328826494682611</v>
      </c>
      <c r="AI67">
        <f>12.3170006559947*1</f>
        <v>12.317000655994701</v>
      </c>
      <c r="AJ67">
        <f>2.52581671966231*1</f>
        <v>2.52581671966231</v>
      </c>
      <c r="AK67">
        <v>1</v>
      </c>
      <c r="AL67">
        <v>0</v>
      </c>
      <c r="AM67">
        <v>0</v>
      </c>
    </row>
    <row r="68" spans="1:39" hidden="1" x14ac:dyDescent="0.2">
      <c r="A68" t="s">
        <v>186</v>
      </c>
      <c r="B68" t="s">
        <v>187</v>
      </c>
      <c r="C68" t="s">
        <v>187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5.4</v>
      </c>
      <c r="AE68">
        <v>354</v>
      </c>
      <c r="AF68">
        <v>12.369284439923129</v>
      </c>
      <c r="AG68">
        <v>7.877958862629213</v>
      </c>
      <c r="AH68">
        <v>26.06999999999999</v>
      </c>
      <c r="AI68">
        <f>7.30392980944722*1</f>
        <v>7.3039298094472196</v>
      </c>
      <c r="AJ68">
        <f>1.64103284300333*1</f>
        <v>1.6410328430033301</v>
      </c>
      <c r="AK68">
        <v>1</v>
      </c>
      <c r="AL68">
        <v>0</v>
      </c>
      <c r="AM68">
        <v>0</v>
      </c>
    </row>
    <row r="69" spans="1:39" hidden="1" x14ac:dyDescent="0.2">
      <c r="A69" t="s">
        <v>188</v>
      </c>
      <c r="B69" t="s">
        <v>189</v>
      </c>
      <c r="C69" t="s">
        <v>189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22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7.4</v>
      </c>
      <c r="AE69">
        <v>356</v>
      </c>
      <c r="AF69">
        <v>15.96153846153846</v>
      </c>
      <c r="AG69">
        <v>13.73456736849397</v>
      </c>
      <c r="AH69">
        <v>22.058291175055881</v>
      </c>
      <c r="AI69">
        <f>14.9796733769275*1</f>
        <v>14.979673376927501</v>
      </c>
      <c r="AJ69">
        <f>3.19743074228713*1</f>
        <v>3.1974307422871302</v>
      </c>
      <c r="AK69">
        <v>1</v>
      </c>
      <c r="AL69">
        <v>0</v>
      </c>
      <c r="AM69">
        <v>0</v>
      </c>
    </row>
    <row r="70" spans="1:39" hidden="1" x14ac:dyDescent="0.2">
      <c r="A70" t="s">
        <v>190</v>
      </c>
      <c r="B70" t="s">
        <v>191</v>
      </c>
      <c r="C70" t="s">
        <v>192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7.5</v>
      </c>
      <c r="AE70">
        <v>362</v>
      </c>
      <c r="AF70">
        <v>19.262295081967221</v>
      </c>
      <c r="AG70">
        <v>14.01111047897192</v>
      </c>
      <c r="AH70">
        <v>16.61286267163316</v>
      </c>
      <c r="AI70">
        <f>20.2760219211855*1</f>
        <v>20.2760219211855</v>
      </c>
      <c r="AJ70">
        <f>4.23808482476192*1</f>
        <v>4.2380848247619198</v>
      </c>
      <c r="AK70">
        <v>1</v>
      </c>
      <c r="AL70">
        <v>0</v>
      </c>
      <c r="AM70">
        <v>0</v>
      </c>
    </row>
    <row r="71" spans="1:39" hidden="1" x14ac:dyDescent="0.2">
      <c r="A71" t="s">
        <v>193</v>
      </c>
      <c r="B71" t="s">
        <v>194</v>
      </c>
      <c r="C71" t="s">
        <v>195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12.5</v>
      </c>
      <c r="AE71">
        <v>363</v>
      </c>
      <c r="AF71">
        <v>34.65517241379311</v>
      </c>
      <c r="AG71">
        <v>41.577872876925682</v>
      </c>
      <c r="AH71">
        <v>29.923910705513769</v>
      </c>
      <c r="AI71">
        <f>25.3099128088119*1</f>
        <v>25.309912808811902</v>
      </c>
      <c r="AJ71">
        <f>5.17193274405565*1</f>
        <v>5.17193274405565</v>
      </c>
      <c r="AK71">
        <v>1</v>
      </c>
      <c r="AL71">
        <v>0</v>
      </c>
      <c r="AM71">
        <v>0</v>
      </c>
    </row>
    <row r="72" spans="1:39" hidden="1" x14ac:dyDescent="0.2">
      <c r="A72" t="s">
        <v>196</v>
      </c>
      <c r="B72" t="s">
        <v>197</v>
      </c>
      <c r="C72" t="s">
        <v>197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6.5</v>
      </c>
      <c r="AE72">
        <v>364</v>
      </c>
      <c r="AF72">
        <v>15.25</v>
      </c>
      <c r="AG72">
        <v>11.734525991965709</v>
      </c>
      <c r="AH72">
        <v>25.75768657879598</v>
      </c>
      <c r="AI72">
        <f>11.5496067449931*1</f>
        <v>11.549606744993101</v>
      </c>
      <c r="AJ72">
        <f>2.47838689002614*1</f>
        <v>2.4783868900261399</v>
      </c>
      <c r="AK72">
        <v>1</v>
      </c>
      <c r="AL72">
        <v>0</v>
      </c>
      <c r="AM72">
        <v>0</v>
      </c>
    </row>
    <row r="73" spans="1:39" hidden="1" x14ac:dyDescent="0.2">
      <c r="A73" t="s">
        <v>198</v>
      </c>
      <c r="B73" t="s">
        <v>199</v>
      </c>
      <c r="C73" t="s">
        <v>199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6.5</v>
      </c>
      <c r="AE73">
        <v>371</v>
      </c>
      <c r="AF73">
        <v>10.565376544497241</v>
      </c>
      <c r="AG73">
        <v>19.471553942375529</v>
      </c>
      <c r="AH73">
        <v>11.883400408952699</v>
      </c>
      <c r="AI73">
        <f>6.88357540238095*1</f>
        <v>6.8835754023809503</v>
      </c>
      <c r="AJ73">
        <f>1.35905464854451*1</f>
        <v>1.3590546485445101</v>
      </c>
      <c r="AK73">
        <v>1</v>
      </c>
      <c r="AL73">
        <v>0</v>
      </c>
      <c r="AM73">
        <v>0</v>
      </c>
    </row>
    <row r="74" spans="1:39" hidden="1" x14ac:dyDescent="0.2">
      <c r="A74" t="s">
        <v>200</v>
      </c>
      <c r="B74" t="s">
        <v>201</v>
      </c>
      <c r="C74" t="s">
        <v>200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6</v>
      </c>
      <c r="AE74">
        <v>373</v>
      </c>
      <c r="AF74">
        <v>23.25714285714286</v>
      </c>
      <c r="AG74">
        <v>25.381304667261471</v>
      </c>
      <c r="AH74">
        <v>15.91477971241955</v>
      </c>
      <c r="AI74">
        <f>11.6582739129799*1</f>
        <v>11.658273912979899</v>
      </c>
      <c r="AJ74">
        <f>2.59921485557004*1</f>
        <v>2.5992148555700401</v>
      </c>
      <c r="AK74">
        <v>1</v>
      </c>
      <c r="AL74">
        <v>0</v>
      </c>
      <c r="AM74">
        <v>0</v>
      </c>
    </row>
    <row r="75" spans="1:39" hidden="1" x14ac:dyDescent="0.2">
      <c r="A75" t="s">
        <v>202</v>
      </c>
      <c r="B75" t="s">
        <v>203</v>
      </c>
      <c r="C75" t="s">
        <v>203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5.5</v>
      </c>
      <c r="AE75">
        <v>374</v>
      </c>
      <c r="AF75">
        <v>16.296296296296291</v>
      </c>
      <c r="AG75">
        <v>13.389496174626769</v>
      </c>
      <c r="AH75">
        <v>17.01120912383595</v>
      </c>
      <c r="AI75">
        <f>9.66210139734115*1</f>
        <v>9.66210139734115</v>
      </c>
      <c r="AJ75">
        <f>1.76934045830195*1</f>
        <v>1.7693404583019501</v>
      </c>
      <c r="AK75">
        <v>1</v>
      </c>
      <c r="AL75">
        <v>0</v>
      </c>
      <c r="AM75">
        <v>0</v>
      </c>
    </row>
    <row r="76" spans="1:39" hidden="1" x14ac:dyDescent="0.2">
      <c r="A76" t="s">
        <v>96</v>
      </c>
      <c r="B76" t="s">
        <v>204</v>
      </c>
      <c r="C76" t="s">
        <v>204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5.4</v>
      </c>
      <c r="AE76">
        <v>375</v>
      </c>
      <c r="AF76">
        <v>16.35416666666665</v>
      </c>
      <c r="AG76">
        <v>16.052181204845919</v>
      </c>
      <c r="AH76">
        <v>8.4308540024823841</v>
      </c>
      <c r="AI76">
        <f>5.12930307156472*1</f>
        <v>5.1293030715647197</v>
      </c>
      <c r="AJ76">
        <f>1.0017514376574*1</f>
        <v>1.0017514376573999</v>
      </c>
      <c r="AK76">
        <v>1</v>
      </c>
      <c r="AL76">
        <v>0</v>
      </c>
      <c r="AM76">
        <v>0</v>
      </c>
    </row>
    <row r="77" spans="1:39" hidden="1" x14ac:dyDescent="0.2">
      <c r="A77" t="s">
        <v>205</v>
      </c>
      <c r="B77" t="s">
        <v>206</v>
      </c>
      <c r="C77" t="s">
        <v>205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6.6</v>
      </c>
      <c r="AE77">
        <v>376</v>
      </c>
      <c r="AF77">
        <v>18.548387096774189</v>
      </c>
      <c r="AG77">
        <v>22.841300836366869</v>
      </c>
      <c r="AH77">
        <v>22.27570632920893</v>
      </c>
      <c r="AI77">
        <f>17.430518171798*1</f>
        <v>17.430518171797999</v>
      </c>
      <c r="AJ77">
        <f>3.6352166408542*1</f>
        <v>3.6352166408542002</v>
      </c>
      <c r="AK77">
        <v>1</v>
      </c>
      <c r="AL77">
        <v>0</v>
      </c>
      <c r="AM77">
        <v>0</v>
      </c>
    </row>
    <row r="78" spans="1:39" hidden="1" x14ac:dyDescent="0.2">
      <c r="A78" t="s">
        <v>207</v>
      </c>
      <c r="B78" t="s">
        <v>208</v>
      </c>
      <c r="C78" t="s">
        <v>208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6.5</v>
      </c>
      <c r="AE78">
        <v>380</v>
      </c>
      <c r="AF78">
        <v>18.148148148148149</v>
      </c>
      <c r="AG78">
        <v>16.79782148103196</v>
      </c>
      <c r="AH78">
        <v>14.375</v>
      </c>
      <c r="AI78">
        <f>20.2987076076736*1</f>
        <v>20.298707607673599</v>
      </c>
      <c r="AJ78">
        <f>3.71255371181888*1</f>
        <v>3.7125537118188801</v>
      </c>
      <c r="AK78">
        <v>1</v>
      </c>
      <c r="AL78">
        <v>0</v>
      </c>
      <c r="AM78">
        <v>0</v>
      </c>
    </row>
    <row r="79" spans="1:39" hidden="1" x14ac:dyDescent="0.2">
      <c r="A79" t="s">
        <v>209</v>
      </c>
      <c r="B79" t="s">
        <v>210</v>
      </c>
      <c r="C79" t="s">
        <v>211</v>
      </c>
      <c r="D79" t="s">
        <v>3</v>
      </c>
      <c r="E79">
        <v>1</v>
      </c>
      <c r="F79">
        <v>0</v>
      </c>
      <c r="G79">
        <v>0</v>
      </c>
      <c r="H79">
        <v>0</v>
      </c>
      <c r="I79" t="s">
        <v>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5.5</v>
      </c>
      <c r="AE79">
        <v>381</v>
      </c>
      <c r="AF79">
        <v>19.552238805970159</v>
      </c>
      <c r="AG79">
        <v>20.175881999835369</v>
      </c>
      <c r="AH79">
        <v>18.71421615385059</v>
      </c>
      <c r="AI79">
        <f>17.1801763276392*1</f>
        <v>17.180176327639199</v>
      </c>
      <c r="AJ79">
        <f>3.24869096325753*1</f>
        <v>3.24869096325753</v>
      </c>
      <c r="AK79">
        <v>1</v>
      </c>
      <c r="AL79">
        <v>0</v>
      </c>
      <c r="AM79">
        <v>0</v>
      </c>
    </row>
    <row r="80" spans="1:39" hidden="1" x14ac:dyDescent="0.2">
      <c r="A80" t="s">
        <v>212</v>
      </c>
      <c r="B80" t="s">
        <v>213</v>
      </c>
      <c r="C80" t="s">
        <v>213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9.4</v>
      </c>
      <c r="AE80">
        <v>382</v>
      </c>
      <c r="AF80">
        <v>35.513569243639793</v>
      </c>
      <c r="AG80">
        <v>23.391112199917721</v>
      </c>
      <c r="AH80">
        <v>68.19292594899045</v>
      </c>
      <c r="AI80">
        <f>5.11603815615255*0.25</f>
        <v>1.2790095390381375</v>
      </c>
      <c r="AJ80">
        <f>4.13003032918741*0.25</f>
        <v>1.0325075822968526</v>
      </c>
      <c r="AK80">
        <v>0.25</v>
      </c>
      <c r="AL80">
        <v>1</v>
      </c>
      <c r="AM80">
        <v>0</v>
      </c>
    </row>
    <row r="81" spans="1:39" x14ac:dyDescent="0.2">
      <c r="A81" t="s">
        <v>230</v>
      </c>
      <c r="B81" t="s">
        <v>231</v>
      </c>
      <c r="C81" t="s">
        <v>232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406</v>
      </c>
      <c r="AF81">
        <v>17.457627118644059</v>
      </c>
      <c r="AG81">
        <v>21.51391987909388</v>
      </c>
      <c r="AH81">
        <v>19.934014646455061</v>
      </c>
      <c r="AI81">
        <f>19.7945448128858*1</f>
        <v>19.7945448128858</v>
      </c>
      <c r="AJ81">
        <f>4.17003169042229*1</f>
        <v>4.1700316904222898</v>
      </c>
      <c r="AK81">
        <v>1</v>
      </c>
      <c r="AL81">
        <v>1</v>
      </c>
      <c r="AM81">
        <v>1</v>
      </c>
    </row>
    <row r="82" spans="1:39" hidden="1" x14ac:dyDescent="0.2">
      <c r="A82" t="s">
        <v>216</v>
      </c>
      <c r="B82" t="s">
        <v>217</v>
      </c>
      <c r="C82" t="s">
        <v>217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15.1</v>
      </c>
      <c r="AE82">
        <v>385</v>
      </c>
      <c r="AF82">
        <v>40.081967213114773</v>
      </c>
      <c r="AG82">
        <v>43.139221063895313</v>
      </c>
      <c r="AH82">
        <v>47.215816326530607</v>
      </c>
      <c r="AI82">
        <f>35.3247814627045*1</f>
        <v>35.3247814627045</v>
      </c>
      <c r="AJ82">
        <f>6.61441735895235*1</f>
        <v>6.6144173589523501</v>
      </c>
      <c r="AK82">
        <v>1</v>
      </c>
      <c r="AL82">
        <v>0</v>
      </c>
      <c r="AM82">
        <v>0</v>
      </c>
    </row>
    <row r="83" spans="1:39" hidden="1" x14ac:dyDescent="0.2">
      <c r="A83" t="s">
        <v>218</v>
      </c>
      <c r="B83" t="s">
        <v>219</v>
      </c>
      <c r="C83" t="s">
        <v>220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</v>
      </c>
      <c r="AE83">
        <v>386</v>
      </c>
      <c r="AF83">
        <v>18.571428571428569</v>
      </c>
      <c r="AG83">
        <v>21.375480393945178</v>
      </c>
      <c r="AH83">
        <v>18.40152905822848</v>
      </c>
      <c r="AI83">
        <f>11.8968249860949*1</f>
        <v>11.8968249860949</v>
      </c>
      <c r="AJ83">
        <f>2.14514847090532*1</f>
        <v>2.1451484709053199</v>
      </c>
      <c r="AK83">
        <v>1</v>
      </c>
      <c r="AL83">
        <v>0</v>
      </c>
      <c r="AM83">
        <v>0</v>
      </c>
    </row>
    <row r="84" spans="1:39" hidden="1" x14ac:dyDescent="0.2">
      <c r="A84" t="s">
        <v>221</v>
      </c>
      <c r="B84" t="s">
        <v>222</v>
      </c>
      <c r="C84" t="s">
        <v>222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5.5</v>
      </c>
      <c r="AE84">
        <v>388</v>
      </c>
      <c r="AF84">
        <v>10.67923640233229</v>
      </c>
      <c r="AG84">
        <v>8.2104443199598673</v>
      </c>
      <c r="AH84">
        <v>6.0571428571428578</v>
      </c>
      <c r="AI84">
        <f>12.0495539235934*1</f>
        <v>12.0495539235934</v>
      </c>
      <c r="AJ84">
        <f>2.13312793401852*1</f>
        <v>2.1331279340185199</v>
      </c>
      <c r="AK84">
        <v>1</v>
      </c>
      <c r="AL84">
        <v>0</v>
      </c>
      <c r="AM84">
        <v>0</v>
      </c>
    </row>
    <row r="85" spans="1:39" hidden="1" x14ac:dyDescent="0.2">
      <c r="A85" t="s">
        <v>223</v>
      </c>
      <c r="B85" t="s">
        <v>224</v>
      </c>
      <c r="C85" t="s">
        <v>223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5.5</v>
      </c>
      <c r="AE85">
        <v>394</v>
      </c>
      <c r="AF85">
        <v>15.27777777777778</v>
      </c>
      <c r="AG85">
        <v>14.09926776718693</v>
      </c>
      <c r="AH85">
        <v>19.087047681871478</v>
      </c>
      <c r="AI85">
        <f>10.9352476506263*1</f>
        <v>10.9352476506263</v>
      </c>
      <c r="AJ85">
        <f>2.01807234096368*1</f>
        <v>2.01807234096368</v>
      </c>
      <c r="AK85">
        <v>1</v>
      </c>
      <c r="AL85">
        <v>0</v>
      </c>
      <c r="AM85">
        <v>0</v>
      </c>
    </row>
    <row r="86" spans="1:39" hidden="1" x14ac:dyDescent="0.2">
      <c r="A86" t="s">
        <v>225</v>
      </c>
      <c r="B86" t="s">
        <v>226</v>
      </c>
      <c r="C86" t="s">
        <v>226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5.4</v>
      </c>
      <c r="AE86">
        <v>396</v>
      </c>
      <c r="AF86">
        <v>19.15032679738562</v>
      </c>
      <c r="AG86">
        <v>19.625381999174369</v>
      </c>
      <c r="AH86">
        <v>15.306327915601241</v>
      </c>
      <c r="AI86">
        <f>19.3565269857033*1</f>
        <v>19.356526985703301</v>
      </c>
      <c r="AJ86">
        <f>3.73273845217937*1</f>
        <v>3.7327384521793698</v>
      </c>
      <c r="AK86">
        <v>1</v>
      </c>
      <c r="AL86">
        <v>0</v>
      </c>
      <c r="AM86">
        <v>0</v>
      </c>
    </row>
    <row r="87" spans="1:39" hidden="1" x14ac:dyDescent="0.2">
      <c r="A87" t="s">
        <v>227</v>
      </c>
      <c r="B87" t="s">
        <v>228</v>
      </c>
      <c r="C87" t="s">
        <v>229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8.5</v>
      </c>
      <c r="AE87">
        <v>403</v>
      </c>
      <c r="AF87">
        <v>21.64179104477612</v>
      </c>
      <c r="AG87">
        <v>16.83698748399657</v>
      </c>
      <c r="AH87">
        <v>10.85290431941576</v>
      </c>
      <c r="AI87">
        <f>19.6625798701001*1</f>
        <v>19.6625798701001</v>
      </c>
      <c r="AJ87">
        <f>3.86856579571187*1</f>
        <v>3.86856579571187</v>
      </c>
      <c r="AK87">
        <v>1</v>
      </c>
      <c r="AL87">
        <v>0</v>
      </c>
      <c r="AM87">
        <v>0</v>
      </c>
    </row>
    <row r="88" spans="1:39" x14ac:dyDescent="0.2">
      <c r="A88" t="s">
        <v>227</v>
      </c>
      <c r="B88" t="s">
        <v>238</v>
      </c>
      <c r="C88" t="s">
        <v>239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6.5</v>
      </c>
      <c r="AE88">
        <v>434</v>
      </c>
      <c r="AF88">
        <v>18.749999999999989</v>
      </c>
      <c r="AG88">
        <v>12.77307979810212</v>
      </c>
      <c r="AH88">
        <v>27.6912086317536</v>
      </c>
      <c r="AI88">
        <f>20.4308650353389*1</f>
        <v>20.430865035338901</v>
      </c>
      <c r="AJ88">
        <f>4.046738680604*1</f>
        <v>4.0467386806040002</v>
      </c>
      <c r="AK88">
        <v>1</v>
      </c>
      <c r="AL88">
        <v>1</v>
      </c>
      <c r="AM88">
        <v>1</v>
      </c>
    </row>
    <row r="89" spans="1:39" hidden="1" x14ac:dyDescent="0.2">
      <c r="A89" t="s">
        <v>233</v>
      </c>
      <c r="B89" t="s">
        <v>234</v>
      </c>
      <c r="C89" t="s">
        <v>234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6.5</v>
      </c>
      <c r="AE89">
        <v>409</v>
      </c>
      <c r="AF89">
        <v>14.81816061162521</v>
      </c>
      <c r="AG89">
        <v>12.46280096090381</v>
      </c>
      <c r="AH89">
        <v>10.76</v>
      </c>
      <c r="AI89">
        <f>6.41678736748948*1</f>
        <v>6.41678736748948</v>
      </c>
      <c r="AJ89">
        <f>1.35489365829289*1</f>
        <v>1.3548936582928901</v>
      </c>
      <c r="AK89">
        <v>1</v>
      </c>
      <c r="AL89">
        <v>0</v>
      </c>
      <c r="AM89">
        <v>0</v>
      </c>
    </row>
    <row r="90" spans="1:39" hidden="1" x14ac:dyDescent="0.2">
      <c r="A90" t="s">
        <v>235</v>
      </c>
      <c r="B90" t="s">
        <v>236</v>
      </c>
      <c r="C90" t="s">
        <v>236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6.9</v>
      </c>
      <c r="AE90">
        <v>412</v>
      </c>
      <c r="AF90">
        <v>22.157145634576519</v>
      </c>
      <c r="AG90">
        <v>31.82479186133401</v>
      </c>
      <c r="AH90">
        <v>18.440000000000001</v>
      </c>
      <c r="AI90">
        <f>13.3472661924892*1</f>
        <v>13.347266192489201</v>
      </c>
      <c r="AJ90">
        <f>2.46186960334532*1</f>
        <v>2.46186960334532</v>
      </c>
      <c r="AK90">
        <v>1</v>
      </c>
      <c r="AL90">
        <v>0</v>
      </c>
      <c r="AM90">
        <v>0</v>
      </c>
    </row>
    <row r="91" spans="1:39" x14ac:dyDescent="0.2">
      <c r="A91" t="s">
        <v>265</v>
      </c>
      <c r="B91" t="s">
        <v>266</v>
      </c>
      <c r="C91" t="s">
        <v>267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5.5</v>
      </c>
      <c r="AE91">
        <v>548</v>
      </c>
      <c r="AF91">
        <v>20.30612244897959</v>
      </c>
      <c r="AG91">
        <v>19.214554819193701</v>
      </c>
      <c r="AH91">
        <v>26.438387254455112</v>
      </c>
      <c r="AI91">
        <f>19.4583493195632*1</f>
        <v>19.458349319563201</v>
      </c>
      <c r="AJ91">
        <f>3.69543472316927*1</f>
        <v>3.6954347231692699</v>
      </c>
      <c r="AK91">
        <v>1</v>
      </c>
      <c r="AL91">
        <v>1</v>
      </c>
      <c r="AM91">
        <v>1</v>
      </c>
    </row>
    <row r="92" spans="1:39" x14ac:dyDescent="0.2">
      <c r="A92" t="s">
        <v>136</v>
      </c>
      <c r="B92" t="s">
        <v>137</v>
      </c>
      <c r="C92" t="s">
        <v>137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16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10.5</v>
      </c>
      <c r="AE92">
        <v>193</v>
      </c>
      <c r="AF92">
        <v>-2.5084034374011162</v>
      </c>
      <c r="AG92">
        <v>16.635701275932568</v>
      </c>
      <c r="AH92">
        <v>33.299999999999997</v>
      </c>
      <c r="AI92">
        <f>14.3263928147058*1</f>
        <v>14.3263928147058</v>
      </c>
      <c r="AJ92">
        <f>3.58767409031727*1</f>
        <v>3.5876740903172699</v>
      </c>
      <c r="AK92">
        <v>1</v>
      </c>
      <c r="AL92">
        <v>1</v>
      </c>
      <c r="AM92">
        <v>1</v>
      </c>
    </row>
    <row r="93" spans="1:39" x14ac:dyDescent="0.2">
      <c r="A93" t="s">
        <v>133</v>
      </c>
      <c r="B93" t="s">
        <v>134</v>
      </c>
      <c r="C93" t="s">
        <v>135</v>
      </c>
      <c r="D93" t="s">
        <v>6</v>
      </c>
      <c r="E93">
        <v>0</v>
      </c>
      <c r="F93">
        <v>0</v>
      </c>
      <c r="G93">
        <v>0</v>
      </c>
      <c r="H93">
        <v>1</v>
      </c>
      <c r="I93" t="s">
        <v>16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7.5</v>
      </c>
      <c r="AE93">
        <v>191</v>
      </c>
      <c r="AF93">
        <v>21.060606060606052</v>
      </c>
      <c r="AG93">
        <v>17.58113859392715</v>
      </c>
      <c r="AH93">
        <v>39.802192837562806</v>
      </c>
      <c r="AI93">
        <f>17.2276092349658*1</f>
        <v>17.227609234965801</v>
      </c>
      <c r="AJ93">
        <f>3.46983151863245*1</f>
        <v>3.46983151863245</v>
      </c>
      <c r="AK93">
        <v>1</v>
      </c>
      <c r="AL93">
        <v>1</v>
      </c>
      <c r="AM93">
        <v>1</v>
      </c>
    </row>
    <row r="94" spans="1:39" x14ac:dyDescent="0.2">
      <c r="A94" t="s">
        <v>253</v>
      </c>
      <c r="B94" t="s">
        <v>254</v>
      </c>
      <c r="C94" t="s">
        <v>254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5.5</v>
      </c>
      <c r="AE94">
        <v>477</v>
      </c>
      <c r="AF94">
        <v>14.703116974762271</v>
      </c>
      <c r="AG94">
        <v>11.23622124686198</v>
      </c>
      <c r="AH94">
        <v>40.460817805383023</v>
      </c>
      <c r="AI94">
        <f>17.0554044138208*1</f>
        <v>17.055404413820799</v>
      </c>
      <c r="AJ94">
        <f>3.28490002514882*1</f>
        <v>3.2849000251488198</v>
      </c>
      <c r="AK94">
        <v>1</v>
      </c>
      <c r="AL94">
        <v>1</v>
      </c>
      <c r="AM94">
        <v>1</v>
      </c>
    </row>
    <row r="95" spans="1:39" hidden="1" x14ac:dyDescent="0.2">
      <c r="A95" t="s">
        <v>244</v>
      </c>
      <c r="B95" t="s">
        <v>245</v>
      </c>
      <c r="C95" t="s">
        <v>245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450</v>
      </c>
      <c r="AF95">
        <v>14.53565001049313</v>
      </c>
      <c r="AG95">
        <v>10.887731803417729</v>
      </c>
      <c r="AH95">
        <v>13.85233689315384</v>
      </c>
      <c r="AI95">
        <f>11.071225786801*1</f>
        <v>11.071225786801</v>
      </c>
      <c r="AJ95">
        <f>2.32973649123621*1</f>
        <v>2.32973649123621</v>
      </c>
      <c r="AK95">
        <v>1</v>
      </c>
      <c r="AL95">
        <v>0</v>
      </c>
      <c r="AM95">
        <v>0</v>
      </c>
    </row>
    <row r="96" spans="1:39" hidden="1" x14ac:dyDescent="0.2">
      <c r="A96" t="s">
        <v>246</v>
      </c>
      <c r="B96" t="s">
        <v>247</v>
      </c>
      <c r="C96" t="s">
        <v>247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5.4</v>
      </c>
      <c r="AE96">
        <v>455</v>
      </c>
      <c r="AF96">
        <v>13.61759899706191</v>
      </c>
      <c r="AG96">
        <v>15.260826749751599</v>
      </c>
      <c r="AH96">
        <v>5.5001089145135538</v>
      </c>
      <c r="AI96">
        <f>7.82087831068703*1</f>
        <v>7.8208783106870303</v>
      </c>
      <c r="AJ96">
        <f>2.10750866491105*1</f>
        <v>2.1075086649110499</v>
      </c>
      <c r="AK96">
        <v>1</v>
      </c>
      <c r="AL96">
        <v>0</v>
      </c>
      <c r="AM96">
        <v>0</v>
      </c>
    </row>
    <row r="97" spans="1:39" hidden="1" x14ac:dyDescent="0.2">
      <c r="A97" t="s">
        <v>248</v>
      </c>
      <c r="B97" t="s">
        <v>249</v>
      </c>
      <c r="C97" t="s">
        <v>248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4.9000000000000004</v>
      </c>
      <c r="AE97">
        <v>472</v>
      </c>
      <c r="AF97">
        <v>12.62504549479535</v>
      </c>
      <c r="AG97">
        <v>0</v>
      </c>
      <c r="AH97">
        <v>8.3666591970121384</v>
      </c>
      <c r="AI97">
        <f>3.52229825624341*1</f>
        <v>3.5222982562434102</v>
      </c>
      <c r="AJ97">
        <f>0.669283348906537*1</f>
        <v>0.66928334890653696</v>
      </c>
      <c r="AK97">
        <v>1</v>
      </c>
      <c r="AL97">
        <v>0</v>
      </c>
      <c r="AM97">
        <v>0</v>
      </c>
    </row>
    <row r="98" spans="1:39" hidden="1" x14ac:dyDescent="0.2">
      <c r="A98" t="s">
        <v>240</v>
      </c>
      <c r="B98" t="s">
        <v>250</v>
      </c>
      <c r="C98" t="s">
        <v>250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5.4</v>
      </c>
      <c r="AE98">
        <v>475</v>
      </c>
      <c r="AF98">
        <v>13.87866759138317</v>
      </c>
      <c r="AG98">
        <v>11.934505562412941</v>
      </c>
      <c r="AH98">
        <v>13.395749536000411</v>
      </c>
      <c r="AI98">
        <f>7.62134601724376*1</f>
        <v>7.6213460172437602</v>
      </c>
      <c r="AJ98">
        <f>1.55054649867857*1</f>
        <v>1.55054649867857</v>
      </c>
      <c r="AK98">
        <v>1</v>
      </c>
      <c r="AL98">
        <v>0</v>
      </c>
      <c r="AM98">
        <v>0</v>
      </c>
    </row>
    <row r="99" spans="1:39" x14ac:dyDescent="0.2">
      <c r="A99" t="s">
        <v>157</v>
      </c>
      <c r="B99" t="s">
        <v>158</v>
      </c>
      <c r="C99" t="s">
        <v>158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</v>
      </c>
      <c r="AE99">
        <v>247</v>
      </c>
      <c r="AF99">
        <v>17.55980861244019</v>
      </c>
      <c r="AG99">
        <v>17.263811684907999</v>
      </c>
      <c r="AH99">
        <v>14.741957644345289</v>
      </c>
      <c r="AI99">
        <f>12.2209029895901*1</f>
        <v>12.220902989590099</v>
      </c>
      <c r="AJ99">
        <f>2.51124410785201*1</f>
        <v>2.51124410785201</v>
      </c>
      <c r="AK99">
        <v>1</v>
      </c>
      <c r="AL99">
        <v>1</v>
      </c>
      <c r="AM99">
        <v>1</v>
      </c>
    </row>
    <row r="100" spans="1:39" x14ac:dyDescent="0.2">
      <c r="A100" t="s">
        <v>155</v>
      </c>
      <c r="B100" t="s">
        <v>156</v>
      </c>
      <c r="C100" t="s">
        <v>156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4.4000000000000004</v>
      </c>
      <c r="AE100">
        <v>244</v>
      </c>
      <c r="AF100">
        <v>10</v>
      </c>
      <c r="AG100">
        <v>10</v>
      </c>
      <c r="AH100">
        <v>10</v>
      </c>
      <c r="AI100">
        <f>10*1</f>
        <v>10</v>
      </c>
      <c r="AJ100">
        <f>2*1</f>
        <v>2</v>
      </c>
      <c r="AK100">
        <v>1</v>
      </c>
      <c r="AL100">
        <v>1</v>
      </c>
      <c r="AM100">
        <v>1</v>
      </c>
    </row>
    <row r="101" spans="1:39" hidden="1" x14ac:dyDescent="0.2">
      <c r="A101" t="s">
        <v>255</v>
      </c>
      <c r="B101" t="s">
        <v>256</v>
      </c>
      <c r="C101" t="s">
        <v>255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4.5</v>
      </c>
      <c r="AE101">
        <v>479</v>
      </c>
      <c r="AF101">
        <v>10.025553402942711</v>
      </c>
      <c r="AG101">
        <v>11.00092805315591</v>
      </c>
      <c r="AH101">
        <v>5.4871096264846262</v>
      </c>
      <c r="AI101">
        <f>9.6808400340454*1</f>
        <v>9.6808400340453993</v>
      </c>
      <c r="AJ101">
        <f>1.74833539340532*1</f>
        <v>1.7483353934053201</v>
      </c>
      <c r="AK101">
        <v>1</v>
      </c>
      <c r="AL101">
        <v>0</v>
      </c>
      <c r="AM101">
        <v>0</v>
      </c>
    </row>
    <row r="102" spans="1:39" hidden="1" x14ac:dyDescent="0.2">
      <c r="A102" t="s">
        <v>257</v>
      </c>
      <c r="B102" t="s">
        <v>258</v>
      </c>
      <c r="C102" t="s">
        <v>258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6.1</v>
      </c>
      <c r="AE102">
        <v>490</v>
      </c>
      <c r="AF102">
        <v>20.116748965734001</v>
      </c>
      <c r="AG102">
        <v>16.377887970457738</v>
      </c>
      <c r="AH102">
        <v>34.813675213675211</v>
      </c>
      <c r="AI102">
        <f>22.4777476787159*1</f>
        <v>22.4777476787159</v>
      </c>
      <c r="AJ102">
        <f>4.76320907822945*1</f>
        <v>4.7632090782294503</v>
      </c>
      <c r="AK102">
        <v>1</v>
      </c>
      <c r="AL102">
        <v>0</v>
      </c>
      <c r="AM102">
        <v>0</v>
      </c>
    </row>
    <row r="103" spans="1:39" hidden="1" x14ac:dyDescent="0.2">
      <c r="A103" t="s">
        <v>259</v>
      </c>
      <c r="B103" t="s">
        <v>260</v>
      </c>
      <c r="C103" t="s">
        <v>260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6.5</v>
      </c>
      <c r="AE103">
        <v>544</v>
      </c>
      <c r="AF103">
        <v>17.112676056338032</v>
      </c>
      <c r="AG103">
        <v>12.90391260123122</v>
      </c>
      <c r="AH103">
        <v>15.601792431706221</v>
      </c>
      <c r="AI103">
        <f>15.1730535530601*1</f>
        <v>15.1730535530601</v>
      </c>
      <c r="AJ103">
        <f>3.26234366459785*1</f>
        <v>3.2623436645978501</v>
      </c>
      <c r="AK103">
        <v>1</v>
      </c>
      <c r="AL103">
        <v>0</v>
      </c>
      <c r="AM103">
        <v>0</v>
      </c>
    </row>
    <row r="104" spans="1:39" hidden="1" x14ac:dyDescent="0.2">
      <c r="A104" t="s">
        <v>261</v>
      </c>
      <c r="B104" t="s">
        <v>262</v>
      </c>
      <c r="C104" t="s">
        <v>262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6.4</v>
      </c>
      <c r="AE104">
        <v>545</v>
      </c>
      <c r="AF104">
        <v>19.99153149029738</v>
      </c>
      <c r="AG104">
        <v>22.438958610461931</v>
      </c>
      <c r="AH104">
        <v>20.298179841898119</v>
      </c>
      <c r="AI104">
        <f>15.1124148146112*1</f>
        <v>15.112414814611199</v>
      </c>
      <c r="AJ104">
        <f>1.82793779732318*1</f>
        <v>1.8279377973231801</v>
      </c>
      <c r="AK104">
        <v>1</v>
      </c>
      <c r="AL104">
        <v>0</v>
      </c>
      <c r="AM104">
        <v>0</v>
      </c>
    </row>
    <row r="105" spans="1:39" hidden="1" x14ac:dyDescent="0.2">
      <c r="A105" t="s">
        <v>263</v>
      </c>
      <c r="B105" t="s">
        <v>264</v>
      </c>
      <c r="C105" t="s">
        <v>264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7.5</v>
      </c>
      <c r="AE105">
        <v>547</v>
      </c>
      <c r="AF105">
        <v>21.392343067861201</v>
      </c>
      <c r="AG105">
        <v>22.390722634877111</v>
      </c>
      <c r="AH105">
        <v>19.484197524370341</v>
      </c>
      <c r="AI105">
        <f>8.49897495729383*1</f>
        <v>8.4989749572938305</v>
      </c>
      <c r="AJ105">
        <f>1.60177526373411*1</f>
        <v>1.6017752637341101</v>
      </c>
      <c r="AK105">
        <v>1</v>
      </c>
      <c r="AL105">
        <v>0</v>
      </c>
      <c r="AM105">
        <v>0</v>
      </c>
    </row>
    <row r="106" spans="1:39" x14ac:dyDescent="0.2">
      <c r="A106" t="s">
        <v>161</v>
      </c>
      <c r="B106" t="s">
        <v>162</v>
      </c>
      <c r="C106" t="s">
        <v>162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19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4.5</v>
      </c>
      <c r="AE106">
        <v>258</v>
      </c>
      <c r="AF106">
        <v>15.00759524980349</v>
      </c>
      <c r="AG106">
        <v>16.2598979816817</v>
      </c>
      <c r="AH106">
        <v>23.9536254109283</v>
      </c>
      <c r="AI106">
        <f>11.7135707341889*1</f>
        <v>11.713570734188901</v>
      </c>
      <c r="AJ106">
        <f>1.98837272096776*1</f>
        <v>1.98837272096776</v>
      </c>
      <c r="AK106">
        <v>1</v>
      </c>
      <c r="AL106">
        <v>1</v>
      </c>
      <c r="AM106">
        <v>1</v>
      </c>
    </row>
    <row r="107" spans="1:39" hidden="1" x14ac:dyDescent="0.2">
      <c r="A107" t="s">
        <v>268</v>
      </c>
      <c r="B107" t="s">
        <v>269</v>
      </c>
      <c r="C107" t="s">
        <v>268</v>
      </c>
      <c r="D107" t="s">
        <v>6</v>
      </c>
      <c r="E107">
        <v>0</v>
      </c>
      <c r="F107">
        <v>0</v>
      </c>
      <c r="G107">
        <v>0</v>
      </c>
      <c r="H107">
        <v>1</v>
      </c>
      <c r="I107" t="s">
        <v>28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7</v>
      </c>
      <c r="AE107">
        <v>550</v>
      </c>
      <c r="AF107">
        <v>19.41988950276243</v>
      </c>
      <c r="AG107">
        <v>19.822229477470501</v>
      </c>
      <c r="AH107">
        <v>25.797864953984991</v>
      </c>
      <c r="AI107">
        <f>12.3069983181754*1</f>
        <v>12.306998318175401</v>
      </c>
      <c r="AJ107">
        <f>2.13709425518906*1</f>
        <v>2.1370942551890599</v>
      </c>
      <c r="AK107">
        <v>1</v>
      </c>
      <c r="AL107">
        <v>0</v>
      </c>
      <c r="AM107">
        <v>0</v>
      </c>
    </row>
    <row r="108" spans="1:39" hidden="1" x14ac:dyDescent="0.2">
      <c r="A108" t="s">
        <v>270</v>
      </c>
      <c r="B108" t="s">
        <v>271</v>
      </c>
      <c r="C108" t="s">
        <v>271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5</v>
      </c>
      <c r="AE108">
        <v>551</v>
      </c>
      <c r="AF108">
        <v>15.44871794871794</v>
      </c>
      <c r="AG108">
        <v>11.804153436639909</v>
      </c>
      <c r="AH108">
        <v>16.801315869898971</v>
      </c>
      <c r="AI108">
        <f>5.91176439488671*1</f>
        <v>5.9117643948867098</v>
      </c>
      <c r="AJ108">
        <f>1.07755936946605*1</f>
        <v>1.0775593694660499</v>
      </c>
      <c r="AK108">
        <v>1</v>
      </c>
      <c r="AL108">
        <v>0</v>
      </c>
      <c r="AM108">
        <v>0</v>
      </c>
    </row>
    <row r="109" spans="1:39" hidden="1" x14ac:dyDescent="0.2">
      <c r="A109" t="s">
        <v>272</v>
      </c>
      <c r="B109" t="s">
        <v>273</v>
      </c>
      <c r="C109" t="s">
        <v>272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10</v>
      </c>
      <c r="AE109">
        <v>555</v>
      </c>
      <c r="AF109">
        <v>27.41319085580572</v>
      </c>
      <c r="AG109">
        <v>26.618486006094781</v>
      </c>
      <c r="AH109">
        <v>30.86405768582188</v>
      </c>
      <c r="AI109">
        <f>11.2861696799674*1</f>
        <v>11.286169679967401</v>
      </c>
      <c r="AJ109">
        <f>2.50346059100061*1</f>
        <v>2.5034605910006098</v>
      </c>
      <c r="AK109">
        <v>1</v>
      </c>
      <c r="AL109">
        <v>0</v>
      </c>
      <c r="AM109">
        <v>0</v>
      </c>
    </row>
    <row r="110" spans="1:39" hidden="1" x14ac:dyDescent="0.2">
      <c r="A110" t="s">
        <v>274</v>
      </c>
      <c r="B110" t="s">
        <v>275</v>
      </c>
      <c r="C110" t="s">
        <v>275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5</v>
      </c>
      <c r="AE110">
        <v>557</v>
      </c>
      <c r="AF110">
        <v>14.5</v>
      </c>
      <c r="AG110">
        <v>20.825071757260901</v>
      </c>
      <c r="AH110">
        <v>14.987006363580891</v>
      </c>
      <c r="AI110">
        <f>8.64350120087433*1</f>
        <v>8.6435012008743293</v>
      </c>
      <c r="AJ110">
        <f>1.76126671843399*1</f>
        <v>1.7612667184339901</v>
      </c>
      <c r="AK110">
        <v>1</v>
      </c>
      <c r="AL110">
        <v>0</v>
      </c>
      <c r="AM110">
        <v>0</v>
      </c>
    </row>
    <row r="111" spans="1:39" hidden="1" x14ac:dyDescent="0.2">
      <c r="A111" t="s">
        <v>276</v>
      </c>
      <c r="B111" t="s">
        <v>277</v>
      </c>
      <c r="C111" t="s">
        <v>277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5</v>
      </c>
      <c r="AE111">
        <v>560</v>
      </c>
      <c r="AF111">
        <v>15.67567567567569</v>
      </c>
      <c r="AG111">
        <v>26.73073028548519</v>
      </c>
      <c r="AH111">
        <v>11.975</v>
      </c>
      <c r="AI111">
        <f>13.7416279900233*1</f>
        <v>13.7416279900233</v>
      </c>
      <c r="AJ111">
        <f>2.28789501432947*1</f>
        <v>2.2878950143294698</v>
      </c>
      <c r="AK111">
        <v>1</v>
      </c>
      <c r="AL111">
        <v>0</v>
      </c>
      <c r="AM111">
        <v>0</v>
      </c>
    </row>
    <row r="112" spans="1:39" hidden="1" x14ac:dyDescent="0.2">
      <c r="A112" t="s">
        <v>176</v>
      </c>
      <c r="B112" t="s">
        <v>278</v>
      </c>
      <c r="C112" t="s">
        <v>278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5.5</v>
      </c>
      <c r="AE112">
        <v>565</v>
      </c>
      <c r="AF112">
        <v>14.482758620689649</v>
      </c>
      <c r="AG112">
        <v>19.344307346776692</v>
      </c>
      <c r="AH112">
        <v>11.67916165617123</v>
      </c>
      <c r="AI112">
        <f>13.9297242518601*1</f>
        <v>13.929724251860099</v>
      </c>
      <c r="AJ112">
        <f>2.71351004211404*1</f>
        <v>2.7135100421140401</v>
      </c>
      <c r="AK112">
        <v>1</v>
      </c>
      <c r="AL112">
        <v>0</v>
      </c>
      <c r="AM112">
        <v>0</v>
      </c>
    </row>
    <row r="113" spans="1:39" hidden="1" x14ac:dyDescent="0.2">
      <c r="A113" t="s">
        <v>279</v>
      </c>
      <c r="B113" t="s">
        <v>280</v>
      </c>
      <c r="C113" t="s">
        <v>280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5.5</v>
      </c>
      <c r="AE113">
        <v>568</v>
      </c>
      <c r="AF113">
        <v>12.61316674006218</v>
      </c>
      <c r="AG113">
        <v>17.42348111696279</v>
      </c>
      <c r="AH113">
        <v>10.75198687705633</v>
      </c>
      <c r="AI113">
        <f>8.41169604739563*1</f>
        <v>8.4116960473956297</v>
      </c>
      <c r="AJ113">
        <f>1.75297201991524*1</f>
        <v>1.7529720199152401</v>
      </c>
      <c r="AK113">
        <v>1</v>
      </c>
      <c r="AL113">
        <v>0</v>
      </c>
      <c r="AM113">
        <v>0</v>
      </c>
    </row>
    <row r="114" spans="1:39" hidden="1" x14ac:dyDescent="0.2">
      <c r="A114" t="s">
        <v>281</v>
      </c>
      <c r="B114" t="s">
        <v>282</v>
      </c>
      <c r="C114" t="s">
        <v>282</v>
      </c>
      <c r="D114" t="s">
        <v>3</v>
      </c>
      <c r="E114">
        <v>1</v>
      </c>
      <c r="F114">
        <v>0</v>
      </c>
      <c r="G114">
        <v>0</v>
      </c>
      <c r="H114">
        <v>0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4.5</v>
      </c>
      <c r="AE114">
        <v>569</v>
      </c>
      <c r="AF114">
        <v>16.901408450704221</v>
      </c>
      <c r="AG114">
        <v>21.733991327081501</v>
      </c>
      <c r="AH114">
        <v>14.187582872858339</v>
      </c>
      <c r="AI114">
        <f>19.8806051922142*1</f>
        <v>19.880605192214201</v>
      </c>
      <c r="AJ114">
        <f>4.80686683108815*1</f>
        <v>4.8068668310881497</v>
      </c>
      <c r="AK114">
        <v>1</v>
      </c>
      <c r="AL114">
        <v>0</v>
      </c>
      <c r="AM114">
        <v>0</v>
      </c>
    </row>
    <row r="115" spans="1:39" hidden="1" x14ac:dyDescent="0.2">
      <c r="A115" t="s">
        <v>283</v>
      </c>
      <c r="B115" t="s">
        <v>284</v>
      </c>
      <c r="C115" t="s">
        <v>284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7.5</v>
      </c>
      <c r="AE115">
        <v>570</v>
      </c>
      <c r="AF115">
        <v>23.248926649534191</v>
      </c>
      <c r="AG115">
        <v>25.574258215535519</v>
      </c>
      <c r="AH115">
        <v>11.55283014958988</v>
      </c>
      <c r="AI115">
        <f>4.17002483296645*1</f>
        <v>4.1700248329664502</v>
      </c>
      <c r="AJ115">
        <f>0.919354487454514*1</f>
        <v>0.91935448745451398</v>
      </c>
      <c r="AK115">
        <v>1</v>
      </c>
      <c r="AL115">
        <v>0</v>
      </c>
      <c r="AM115">
        <v>0</v>
      </c>
    </row>
    <row r="116" spans="1:39" hidden="1" x14ac:dyDescent="0.2">
      <c r="A116" t="s">
        <v>285</v>
      </c>
      <c r="B116" t="s">
        <v>286</v>
      </c>
      <c r="C116" t="s">
        <v>286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4.5</v>
      </c>
      <c r="AE116">
        <v>572</v>
      </c>
      <c r="AF116">
        <v>12.638888888888889</v>
      </c>
      <c r="AG116">
        <v>9.7666863105337693</v>
      </c>
      <c r="AH116">
        <v>9.7354888108004758</v>
      </c>
      <c r="AI116">
        <f>7.57812122608184*1</f>
        <v>7.5781212260818398</v>
      </c>
      <c r="AJ116">
        <f>1.55300384015683*1</f>
        <v>1.55300384015683</v>
      </c>
      <c r="AK116">
        <v>1</v>
      </c>
      <c r="AL116">
        <v>0</v>
      </c>
      <c r="AM116">
        <v>0</v>
      </c>
    </row>
    <row r="117" spans="1:39" hidden="1" x14ac:dyDescent="0.2">
      <c r="A117" t="s">
        <v>287</v>
      </c>
      <c r="B117" t="s">
        <v>288</v>
      </c>
      <c r="C117" t="s">
        <v>288</v>
      </c>
      <c r="D117" t="s">
        <v>3</v>
      </c>
      <c r="E117">
        <v>1</v>
      </c>
      <c r="F117">
        <v>0</v>
      </c>
      <c r="G117">
        <v>0</v>
      </c>
      <c r="H117">
        <v>0</v>
      </c>
      <c r="I117" t="s">
        <v>29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4.5</v>
      </c>
      <c r="AE117">
        <v>577</v>
      </c>
      <c r="AF117">
        <v>11.666666666666661</v>
      </c>
      <c r="AG117">
        <v>13.80089174467874</v>
      </c>
      <c r="AH117">
        <v>10.71680054348313</v>
      </c>
      <c r="AI117">
        <f>8.64158202094613*1</f>
        <v>8.6415820209461298</v>
      </c>
      <c r="AJ117">
        <f>1.89400856206734*1</f>
        <v>1.8940085620673399</v>
      </c>
      <c r="AK117">
        <v>1</v>
      </c>
      <c r="AL117">
        <v>0</v>
      </c>
      <c r="AM117">
        <v>0</v>
      </c>
    </row>
    <row r="118" spans="1:39" hidden="1" x14ac:dyDescent="0.2">
      <c r="A118" t="s">
        <v>289</v>
      </c>
      <c r="B118" t="s">
        <v>290</v>
      </c>
      <c r="C118" t="s">
        <v>290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4.5</v>
      </c>
      <c r="AE118">
        <v>579</v>
      </c>
      <c r="AF118">
        <v>14.75806451612903</v>
      </c>
      <c r="AG118">
        <v>15.80157903592846</v>
      </c>
      <c r="AH118">
        <v>6.901184179680925</v>
      </c>
      <c r="AI118">
        <f>9.07558226797093*1</f>
        <v>9.0755822679709297</v>
      </c>
      <c r="AJ118">
        <f>1.96249533811044*1</f>
        <v>1.96249533811044</v>
      </c>
      <c r="AK118">
        <v>1</v>
      </c>
      <c r="AL118">
        <v>0</v>
      </c>
      <c r="AM118">
        <v>0</v>
      </c>
    </row>
    <row r="119" spans="1:39" hidden="1" x14ac:dyDescent="0.2">
      <c r="A119" t="s">
        <v>291</v>
      </c>
      <c r="B119" t="s">
        <v>292</v>
      </c>
      <c r="C119" t="s">
        <v>292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6.5</v>
      </c>
      <c r="AE119">
        <v>580</v>
      </c>
      <c r="AF119">
        <v>20.45454545454545</v>
      </c>
      <c r="AG119">
        <v>28.95434933052459</v>
      </c>
      <c r="AH119">
        <v>18.02</v>
      </c>
      <c r="AI119">
        <f>16.7313308349141*1</f>
        <v>16.7313308349141</v>
      </c>
      <c r="AJ119">
        <f>3.80165152067943*1</f>
        <v>3.8016515206794299</v>
      </c>
      <c r="AK119">
        <v>1</v>
      </c>
      <c r="AL119">
        <v>0</v>
      </c>
      <c r="AM119">
        <v>0</v>
      </c>
    </row>
    <row r="120" spans="1:39" hidden="1" x14ac:dyDescent="0.2">
      <c r="A120" t="s">
        <v>293</v>
      </c>
      <c r="B120" t="s">
        <v>294</v>
      </c>
      <c r="C120" t="s">
        <v>295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6</v>
      </c>
      <c r="AE120">
        <v>582</v>
      </c>
      <c r="AF120">
        <v>20.394891534964511</v>
      </c>
      <c r="AG120">
        <v>20.279835874623441</v>
      </c>
      <c r="AH120">
        <v>10.321187754239221</v>
      </c>
      <c r="AI120">
        <f>9.74381614365378*1</f>
        <v>9.7438161436537793</v>
      </c>
      <c r="AJ120">
        <f>2.05355994043874*1</f>
        <v>2.0535599404387401</v>
      </c>
      <c r="AK120">
        <v>1</v>
      </c>
      <c r="AL120">
        <v>0</v>
      </c>
      <c r="AM120">
        <v>0</v>
      </c>
    </row>
    <row r="121" spans="1:39" hidden="1" x14ac:dyDescent="0.2">
      <c r="A121" t="s">
        <v>296</v>
      </c>
      <c r="B121" t="s">
        <v>297</v>
      </c>
      <c r="C121" t="s">
        <v>297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5</v>
      </c>
      <c r="AE121">
        <v>585</v>
      </c>
      <c r="AF121">
        <v>16.756756756756761</v>
      </c>
      <c r="AG121">
        <v>12.18580135014736</v>
      </c>
      <c r="AH121">
        <v>25.220833333333331</v>
      </c>
      <c r="AI121">
        <f>11.6601228652215*1</f>
        <v>11.660122865221499</v>
      </c>
      <c r="AJ121">
        <f>2.4347447050567*1</f>
        <v>2.4347447050566999</v>
      </c>
      <c r="AK121">
        <v>1</v>
      </c>
      <c r="AL121">
        <v>0</v>
      </c>
      <c r="AM121">
        <v>0</v>
      </c>
    </row>
    <row r="122" spans="1:39" hidden="1" x14ac:dyDescent="0.2">
      <c r="A122" t="s">
        <v>263</v>
      </c>
      <c r="B122" t="s">
        <v>298</v>
      </c>
      <c r="C122" t="s">
        <v>298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6.4</v>
      </c>
      <c r="AE122">
        <v>586</v>
      </c>
      <c r="AF122">
        <v>18.81748083511555</v>
      </c>
      <c r="AG122">
        <v>16.910183075229931</v>
      </c>
      <c r="AH122">
        <v>21.105078769261141</v>
      </c>
      <c r="AI122">
        <f>11.6343693407925*1</f>
        <v>11.6343693407925</v>
      </c>
      <c r="AJ122">
        <f>2.24546642010846*1</f>
        <v>2.24546642010846</v>
      </c>
      <c r="AK122">
        <v>1</v>
      </c>
      <c r="AL122">
        <v>0</v>
      </c>
      <c r="AM122">
        <v>0</v>
      </c>
    </row>
    <row r="123" spans="1:39" hidden="1" x14ac:dyDescent="0.2">
      <c r="A123" t="s">
        <v>299</v>
      </c>
      <c r="B123" t="s">
        <v>300</v>
      </c>
      <c r="C123" t="s">
        <v>301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30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6.5</v>
      </c>
      <c r="AE123">
        <v>601</v>
      </c>
      <c r="AF123">
        <v>18.545189167563809</v>
      </c>
      <c r="AG123">
        <v>14.766175828098911</v>
      </c>
      <c r="AH123">
        <v>14.254936613094509</v>
      </c>
      <c r="AI123">
        <f>7.0576908691141*1</f>
        <v>7.0576908691140998</v>
      </c>
      <c r="AJ123">
        <f>1.5182534215137*1</f>
        <v>1.5182534215137</v>
      </c>
      <c r="AK123">
        <v>1</v>
      </c>
      <c r="AL123">
        <v>0</v>
      </c>
      <c r="AM123">
        <v>0</v>
      </c>
    </row>
    <row r="124" spans="1:39" hidden="1" x14ac:dyDescent="0.2">
      <c r="A124" t="s">
        <v>302</v>
      </c>
      <c r="B124" t="s">
        <v>303</v>
      </c>
      <c r="C124" t="s">
        <v>303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30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4.5</v>
      </c>
      <c r="AE124">
        <v>602</v>
      </c>
      <c r="AF124">
        <v>11.522578226648211</v>
      </c>
      <c r="AG124">
        <v>11.48790237224903</v>
      </c>
      <c r="AH124">
        <v>8.9488803269578341</v>
      </c>
      <c r="AI124">
        <f>8.83126342006838*1</f>
        <v>8.8312634200683799</v>
      </c>
      <c r="AJ124">
        <f>1.80439118622007*1</f>
        <v>1.8043911862200701</v>
      </c>
      <c r="AK124">
        <v>1</v>
      </c>
      <c r="AL124">
        <v>0</v>
      </c>
      <c r="AM124">
        <v>0</v>
      </c>
    </row>
    <row r="125" spans="1:39" hidden="1" x14ac:dyDescent="0.2">
      <c r="A125" t="s">
        <v>304</v>
      </c>
      <c r="B125" t="s">
        <v>305</v>
      </c>
      <c r="C125" t="s">
        <v>306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30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6.5</v>
      </c>
      <c r="AE125">
        <v>610</v>
      </c>
      <c r="AF125">
        <v>17.87544323485572</v>
      </c>
      <c r="AG125">
        <v>12.13132236005973</v>
      </c>
      <c r="AH125">
        <v>9.3296296296296291</v>
      </c>
      <c r="AI125">
        <f>6.62881521782296*1</f>
        <v>6.62881521782296</v>
      </c>
      <c r="AJ125">
        <f>1.42725414896953*1</f>
        <v>1.4272541489695301</v>
      </c>
      <c r="AK125">
        <v>1</v>
      </c>
      <c r="AL125">
        <v>0</v>
      </c>
      <c r="AM125">
        <v>0</v>
      </c>
    </row>
    <row r="126" spans="1:39" hidden="1" x14ac:dyDescent="0.2">
      <c r="A126" t="s">
        <v>307</v>
      </c>
      <c r="B126" t="s">
        <v>308</v>
      </c>
      <c r="C126" t="s">
        <v>309</v>
      </c>
      <c r="D126" t="s">
        <v>3</v>
      </c>
      <c r="E126">
        <v>1</v>
      </c>
      <c r="F126">
        <v>0</v>
      </c>
      <c r="G126">
        <v>0</v>
      </c>
      <c r="H126">
        <v>0</v>
      </c>
      <c r="I126" t="s">
        <v>30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4.5</v>
      </c>
      <c r="AE126">
        <v>614</v>
      </c>
      <c r="AF126">
        <v>18.551470729919949</v>
      </c>
      <c r="AG126">
        <v>20.52671972020703</v>
      </c>
      <c r="AH126">
        <v>10.436363636363639</v>
      </c>
      <c r="AI126">
        <f>10.9355029336045*1</f>
        <v>10.9355029336045</v>
      </c>
      <c r="AJ126">
        <f>2.00823060008316*1</f>
        <v>2.0082306000831598</v>
      </c>
      <c r="AK126">
        <v>1</v>
      </c>
      <c r="AL126">
        <v>0</v>
      </c>
      <c r="AM126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2024-08-31T03:48:37Z</dcterms:created>
  <dcterms:modified xsi:type="dcterms:W3CDTF">2024-08-31T03:50:51Z</dcterms:modified>
</cp:coreProperties>
</file>