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2021-22\"/>
    </mc:Choice>
  </mc:AlternateContent>
  <xr:revisionPtr revIDLastSave="0" documentId="8_{C06E32A6-7687-47D1-9DA5-FAC0DC2C4045}" xr6:coauthVersionLast="40" xr6:coauthVersionMax="40" xr10:uidLastSave="{00000000-0000-0000-0000-000000000000}"/>
  <bookViews>
    <workbookView xWindow="16690" yWindow="-8060" windowWidth="38620" windowHeight="21220" xr2:uid="{00000000-000D-0000-FFFF-FFFF00000000}"/>
  </bookViews>
  <sheets>
    <sheet name="Transformed by Data.Page" sheetId="2" r:id="rId1"/>
  </sheets>
  <definedNames>
    <definedName name="solver_adj" localSheetId="0" hidden="1">'Transformed by Data.Page'!$Q$2:$Q$151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Data.Page'!$Q$2:$Q$151</definedName>
    <definedName name="solver_lhs2" localSheetId="0" hidden="1">'Transformed by Data.Page'!$T$11</definedName>
    <definedName name="solver_lhs3" localSheetId="0" hidden="1">'Transformed by Data.Page'!$T$4</definedName>
    <definedName name="solver_lhs4" localSheetId="0" hidden="1">'Transformed by Data.Page'!$T$6:$T$9</definedName>
    <definedName name="solver_lhs5" localSheetId="0" hidden="1">'Transformed by Data.Page'!$X$6:$X$9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'Transformed by Data.Page'!$T$2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el5" localSheetId="0" hidden="1">3</definedName>
    <definedName name="solver_rhs1" localSheetId="0" hidden="1">binary</definedName>
    <definedName name="solver_rhs2" localSheetId="0" hidden="1">'Transformed by Data.Page'!$U$11</definedName>
    <definedName name="solver_rhs3" localSheetId="0" hidden="1">'Transformed by Data.Page'!$U$4</definedName>
    <definedName name="solver_rhs4" localSheetId="0" hidden="1">'Transformed by Data.Page'!$U$6:$U$9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4" i="2" l="1"/>
  <c r="M145" i="2"/>
  <c r="M149" i="2"/>
  <c r="M151" i="2"/>
  <c r="M150" i="2"/>
  <c r="Y7" i="2"/>
  <c r="X7" i="2" s="1"/>
  <c r="Y8" i="2"/>
  <c r="X8" i="2" s="1"/>
  <c r="Y9" i="2"/>
  <c r="X9" i="2" s="1"/>
  <c r="Y6" i="2"/>
  <c r="X6" i="2" s="1"/>
  <c r="J149" i="2"/>
  <c r="J150" i="2"/>
  <c r="J144" i="2"/>
  <c r="J145" i="2"/>
  <c r="J151" i="2"/>
  <c r="J148" i="2"/>
  <c r="M57" i="2"/>
  <c r="M47" i="2"/>
  <c r="M46" i="2"/>
  <c r="M41" i="2"/>
  <c r="M23" i="2"/>
  <c r="M6" i="2"/>
  <c r="M4" i="2"/>
  <c r="M20" i="2"/>
  <c r="M19" i="2"/>
  <c r="M14" i="2"/>
  <c r="M22" i="2"/>
  <c r="M16" i="2"/>
  <c r="M15" i="2"/>
  <c r="J10" i="2"/>
  <c r="J15" i="2"/>
  <c r="J16" i="2"/>
  <c r="J5" i="2"/>
  <c r="J22" i="2"/>
  <c r="J33" i="2"/>
  <c r="J8" i="2"/>
  <c r="J2" i="2"/>
  <c r="J13" i="2"/>
  <c r="J11" i="2"/>
  <c r="J29" i="2"/>
  <c r="J9" i="2"/>
  <c r="J14" i="2"/>
  <c r="J21" i="2"/>
  <c r="J3" i="2"/>
  <c r="J17" i="2"/>
  <c r="J18" i="2"/>
  <c r="J19" i="2"/>
  <c r="J20" i="2"/>
  <c r="J4" i="2"/>
  <c r="J6" i="2"/>
  <c r="J23" i="2"/>
  <c r="J24" i="2"/>
  <c r="J25" i="2"/>
  <c r="J26" i="2"/>
  <c r="J27" i="2"/>
  <c r="J28" i="2"/>
  <c r="J7" i="2"/>
  <c r="J30" i="2"/>
  <c r="J31" i="2"/>
  <c r="J32" i="2"/>
  <c r="J12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6" i="2"/>
  <c r="J147" i="2"/>
  <c r="T9" i="2"/>
  <c r="T8" i="2"/>
  <c r="T7" i="2"/>
  <c r="T6" i="2"/>
  <c r="T4" i="2"/>
  <c r="U4" i="2"/>
  <c r="T2" i="2" l="1"/>
  <c r="T11" i="2"/>
</calcChain>
</file>

<file path=xl/sharedStrings.xml><?xml version="1.0" encoding="utf-8"?>
<sst xmlns="http://schemas.openxmlformats.org/spreadsheetml/2006/main" count="780" uniqueCount="331">
  <si>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</si>
  <si>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</si>
  <si>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</si>
  <si>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</si>
  <si>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</si>
  <si>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</si>
  <si>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</si>
  <si>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</si>
  <si>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</si>
  <si>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Cost</t>
  </si>
  <si>
    <t>ID</t>
  </si>
  <si>
    <t>PPG</t>
  </si>
  <si>
    <t>Selected</t>
  </si>
  <si>
    <t>ARS</t>
  </si>
  <si>
    <t>Granit</t>
  </si>
  <si>
    <t>Xhaka</t>
  </si>
  <si>
    <t>Pablo</t>
  </si>
  <si>
    <t>Nicolas</t>
  </si>
  <si>
    <t>Pépé</t>
  </si>
  <si>
    <t>Lucas</t>
  </si>
  <si>
    <t>Emile</t>
  </si>
  <si>
    <t>Smith Rowe</t>
  </si>
  <si>
    <t>Gabriel Teodoro</t>
  </si>
  <si>
    <t>Martinelli Silva</t>
  </si>
  <si>
    <t>Martinelli</t>
  </si>
  <si>
    <t>AVL</t>
  </si>
  <si>
    <t>Conor</t>
  </si>
  <si>
    <t>Emiliano</t>
  </si>
  <si>
    <t>Martínez</t>
  </si>
  <si>
    <t>Bertrand</t>
  </si>
  <si>
    <t>Traoré</t>
  </si>
  <si>
    <t>John</t>
  </si>
  <si>
    <t>McGinn</t>
  </si>
  <si>
    <t>Matt</t>
  </si>
  <si>
    <t>Marvelous</t>
  </si>
  <si>
    <t>Nakamba</t>
  </si>
  <si>
    <t>Jacob</t>
  </si>
  <si>
    <t>Danny</t>
  </si>
  <si>
    <t>Ings</t>
  </si>
  <si>
    <t>Christian</t>
  </si>
  <si>
    <t>David</t>
  </si>
  <si>
    <t>Dominic</t>
  </si>
  <si>
    <t>Adam</t>
  </si>
  <si>
    <t>BHA</t>
  </si>
  <si>
    <t>Pascal</t>
  </si>
  <si>
    <t>Groß</t>
  </si>
  <si>
    <t>Shane</t>
  </si>
  <si>
    <t>Duffy</t>
  </si>
  <si>
    <t>Lewis</t>
  </si>
  <si>
    <t>Dunk</t>
  </si>
  <si>
    <t>Solomon</t>
  </si>
  <si>
    <t>March</t>
  </si>
  <si>
    <t>Webster</t>
  </si>
  <si>
    <t>Neal</t>
  </si>
  <si>
    <t>Maupay</t>
  </si>
  <si>
    <t>Leandro</t>
  </si>
  <si>
    <t>Trossard</t>
  </si>
  <si>
    <t>Robert</t>
  </si>
  <si>
    <t>Sánchez</t>
  </si>
  <si>
    <t>Yves</t>
  </si>
  <si>
    <t>Bissouma</t>
  </si>
  <si>
    <t>Aaron</t>
  </si>
  <si>
    <t>Steven</t>
  </si>
  <si>
    <t>Alzate</t>
  </si>
  <si>
    <t>Alexis</t>
  </si>
  <si>
    <t>Mac Allister</t>
  </si>
  <si>
    <t>Jakub</t>
  </si>
  <si>
    <t>Moder</t>
  </si>
  <si>
    <t>James</t>
  </si>
  <si>
    <t>Tarkowski</t>
  </si>
  <si>
    <t>BUR</t>
  </si>
  <si>
    <t>Jack</t>
  </si>
  <si>
    <t>Cork</t>
  </si>
  <si>
    <t>Jay</t>
  </si>
  <si>
    <t>Rodriguez</t>
  </si>
  <si>
    <t>Ashley</t>
  </si>
  <si>
    <t>Barnes</t>
  </si>
  <si>
    <t>Westwood</t>
  </si>
  <si>
    <t>Chris</t>
  </si>
  <si>
    <t>Wood</t>
  </si>
  <si>
    <t>Nick</t>
  </si>
  <si>
    <t>Pope</t>
  </si>
  <si>
    <t>Dwight</t>
  </si>
  <si>
    <t>McNeil</t>
  </si>
  <si>
    <t>Thomas</t>
  </si>
  <si>
    <t>César</t>
  </si>
  <si>
    <t>Azpilicueta</t>
  </si>
  <si>
    <t>CHE</t>
  </si>
  <si>
    <t>Marcos</t>
  </si>
  <si>
    <t>Alonso</t>
  </si>
  <si>
    <t>Jorge Luiz</t>
  </si>
  <si>
    <t>Frello Filho</t>
  </si>
  <si>
    <t>Jorginho</t>
  </si>
  <si>
    <t>Mateo</t>
  </si>
  <si>
    <t>Kovacic</t>
  </si>
  <si>
    <t>Antonio</t>
  </si>
  <si>
    <t>Rüdiger</t>
  </si>
  <si>
    <t>Andreas</t>
  </si>
  <si>
    <t>Christensen</t>
  </si>
  <si>
    <t>Timo</t>
  </si>
  <si>
    <t>Werner</t>
  </si>
  <si>
    <t>Benjamin</t>
  </si>
  <si>
    <t>Pulisic</t>
  </si>
  <si>
    <t>Mason</t>
  </si>
  <si>
    <t>Mount</t>
  </si>
  <si>
    <t>Callum</t>
  </si>
  <si>
    <t>Edouard</t>
  </si>
  <si>
    <t>Mendy</t>
  </si>
  <si>
    <t>Vicente</t>
  </si>
  <si>
    <t>Guaita</t>
  </si>
  <si>
    <t>CRY</t>
  </si>
  <si>
    <t>McArthur</t>
  </si>
  <si>
    <t>Jordan</t>
  </si>
  <si>
    <t>Ayew</t>
  </si>
  <si>
    <t>Wilfried</t>
  </si>
  <si>
    <t>Zaha</t>
  </si>
  <si>
    <t>Jairo</t>
  </si>
  <si>
    <t>Riedewald</t>
  </si>
  <si>
    <t>Joel</t>
  </si>
  <si>
    <t>EVE</t>
  </si>
  <si>
    <t>Seamus</t>
  </si>
  <si>
    <t>Coleman</t>
  </si>
  <si>
    <t>Digne</t>
  </si>
  <si>
    <t>Michael</t>
  </si>
  <si>
    <t>Keane</t>
  </si>
  <si>
    <t>Pickford</t>
  </si>
  <si>
    <t>Allan</t>
  </si>
  <si>
    <t>Marques Loureiro</t>
  </si>
  <si>
    <t>Abdoulaye</t>
  </si>
  <si>
    <t>Doucouré</t>
  </si>
  <si>
    <t>Alex</t>
  </si>
  <si>
    <t>Iwobi</t>
  </si>
  <si>
    <t>Tom</t>
  </si>
  <si>
    <t>Calvert-Lewin</t>
  </si>
  <si>
    <t>Holgate</t>
  </si>
  <si>
    <t>Richarlison</t>
  </si>
  <si>
    <t>de Andrade</t>
  </si>
  <si>
    <t>Andros</t>
  </si>
  <si>
    <t>Townsend</t>
  </si>
  <si>
    <t>Demarai</t>
  </si>
  <si>
    <t>Gray</t>
  </si>
  <si>
    <t>Nathan</t>
  </si>
  <si>
    <t>Kasper</t>
  </si>
  <si>
    <t>Schmeichel</t>
  </si>
  <si>
    <t>LEI</t>
  </si>
  <si>
    <t>Jamie</t>
  </si>
  <si>
    <t>Vardy</t>
  </si>
  <si>
    <t>Ricardo Domingos</t>
  </si>
  <si>
    <t>Barbosa Pereira</t>
  </si>
  <si>
    <t>Pereira</t>
  </si>
  <si>
    <t>Daniel</t>
  </si>
  <si>
    <t>Amartey</t>
  </si>
  <si>
    <t>Youri</t>
  </si>
  <si>
    <t>Tielemans</t>
  </si>
  <si>
    <t>Ayoze</t>
  </si>
  <si>
    <t>Pérez</t>
  </si>
  <si>
    <t>Maddison</t>
  </si>
  <si>
    <t>Harvey</t>
  </si>
  <si>
    <t>Wilfred</t>
  </si>
  <si>
    <t>Ndidi</t>
  </si>
  <si>
    <t>Çaglar</t>
  </si>
  <si>
    <t>Söyüncü</t>
  </si>
  <si>
    <t>Luke</t>
  </si>
  <si>
    <t>LEE</t>
  </si>
  <si>
    <t>Ayling</t>
  </si>
  <si>
    <t>Mateusz</t>
  </si>
  <si>
    <t>Klich</t>
  </si>
  <si>
    <t>Rodrigo</t>
  </si>
  <si>
    <t>Moreno</t>
  </si>
  <si>
    <t>Stuart</t>
  </si>
  <si>
    <t>Dallas</t>
  </si>
  <si>
    <t>Patrick</t>
  </si>
  <si>
    <t>Bamford</t>
  </si>
  <si>
    <t>Harrison</t>
  </si>
  <si>
    <t>Greenwood</t>
  </si>
  <si>
    <t>Milner</t>
  </si>
  <si>
    <t>LIV</t>
  </si>
  <si>
    <t>Matip</t>
  </si>
  <si>
    <t>Oxlade-Chamberlain</t>
  </si>
  <si>
    <t>Chamberlain</t>
  </si>
  <si>
    <t>Roberto</t>
  </si>
  <si>
    <t>Firmino</t>
  </si>
  <si>
    <t>Virgil</t>
  </si>
  <si>
    <t>van Dijk</t>
  </si>
  <si>
    <t>Sadio</t>
  </si>
  <si>
    <t>Mané</t>
  </si>
  <si>
    <t>Alisson</t>
  </si>
  <si>
    <t>Ramses Becker</t>
  </si>
  <si>
    <t>Mohamed</t>
  </si>
  <si>
    <t>Salah</t>
  </si>
  <si>
    <t>Trent</t>
  </si>
  <si>
    <t>Alexander-Arnold</t>
  </si>
  <si>
    <t>Naby</t>
  </si>
  <si>
    <t>Keita</t>
  </si>
  <si>
    <t>Diogo</t>
  </si>
  <si>
    <t>Jota</t>
  </si>
  <si>
    <t>Konstantinos</t>
  </si>
  <si>
    <t>Tsimikas</t>
  </si>
  <si>
    <t>MCI</t>
  </si>
  <si>
    <t>Ilkay</t>
  </si>
  <si>
    <t>Gündogan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</si>
  <si>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</si>
  <si>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</si>
  <si>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</si>
  <si>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</si>
  <si>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</si>
  <si>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</si>
  <si>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</si>
  <si>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</si>
  <si>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Aké</t>
  </si>
  <si>
    <t>Rúben Santos</t>
  </si>
  <si>
    <t>Gato Alves Dias</t>
  </si>
  <si>
    <t>Dias</t>
  </si>
  <si>
    <t>Ferran</t>
  </si>
  <si>
    <t>Torres</t>
  </si>
  <si>
    <t>Fernando</t>
  </si>
  <si>
    <t>Luiz Rosa</t>
  </si>
  <si>
    <t>Fernandinho</t>
  </si>
  <si>
    <t>de Gea</t>
  </si>
  <si>
    <t>MUN</t>
  </si>
  <si>
    <t>Paul</t>
  </si>
  <si>
    <t>Pogba</t>
  </si>
  <si>
    <t>Harry</t>
  </si>
  <si>
    <t>Maguire</t>
  </si>
  <si>
    <t>Frederico</t>
  </si>
  <si>
    <t>Rodrigues de Paula Santos</t>
  </si>
  <si>
    <t>Fred</t>
  </si>
  <si>
    <t>Bruno Miguel</t>
  </si>
  <si>
    <t>Borges Fernandes</t>
  </si>
  <si>
    <t>Fernandes</t>
  </si>
  <si>
    <t>Victor</t>
  </si>
  <si>
    <t>Lindelöf</t>
  </si>
  <si>
    <t>Scott</t>
  </si>
  <si>
    <t>McTominay</t>
  </si>
  <si>
    <t>Wan-Bissaka</t>
  </si>
  <si>
    <t>NEW</t>
  </si>
  <si>
    <t>Ritchie</t>
  </si>
  <si>
    <t>Wilson</t>
  </si>
  <si>
    <t>Murphy</t>
  </si>
  <si>
    <t>Isaac</t>
  </si>
  <si>
    <t>Hayden</t>
  </si>
  <si>
    <t>Saint-Maximin</t>
  </si>
  <si>
    <t>Miguel</t>
  </si>
  <si>
    <t>Almirón</t>
  </si>
  <si>
    <t>Billy</t>
  </si>
  <si>
    <t>Gilmour</t>
  </si>
  <si>
    <t>NOR</t>
  </si>
  <si>
    <t>McGovern</t>
  </si>
  <si>
    <t>Tim</t>
  </si>
  <si>
    <t>Krul</t>
  </si>
  <si>
    <t>Teemu</t>
  </si>
  <si>
    <t>Pukki</t>
  </si>
  <si>
    <t>Lukas</t>
  </si>
  <si>
    <t>Rupp</t>
  </si>
  <si>
    <t>Max</t>
  </si>
  <si>
    <t>Theo</t>
  </si>
  <si>
    <t>Walcott</t>
  </si>
  <si>
    <t>SOU</t>
  </si>
  <si>
    <t>McCarthy</t>
  </si>
  <si>
    <t>Oriol</t>
  </si>
  <si>
    <t>Romeu Vidal</t>
  </si>
  <si>
    <t>Romeu</t>
  </si>
  <si>
    <t>Ward-Prowse</t>
  </si>
  <si>
    <t>Che</t>
  </si>
  <si>
    <t>Adams</t>
  </si>
  <si>
    <t>Ibrahima</t>
  </si>
  <si>
    <t>Diallo</t>
  </si>
  <si>
    <t>Moussa</t>
  </si>
  <si>
    <t>Djenepo</t>
  </si>
  <si>
    <t>Hugo</t>
  </si>
  <si>
    <t>Lloris</t>
  </si>
  <si>
    <t>TOT</t>
  </si>
  <si>
    <t>Heung-Min</t>
  </si>
  <si>
    <t>Son</t>
  </si>
  <si>
    <t>Eric</t>
  </si>
  <si>
    <t>Dier</t>
  </si>
  <si>
    <t>Rodrigues Moura da Silva</t>
  </si>
  <si>
    <t>Lucas Moura</t>
  </si>
  <si>
    <t>Bamidele</t>
  </si>
  <si>
    <t>Alli</t>
  </si>
  <si>
    <t>Dele</t>
  </si>
  <si>
    <t>Pierre-Emile</t>
  </si>
  <si>
    <t>Højbjerg</t>
  </si>
  <si>
    <t>Davinson</t>
  </si>
  <si>
    <t>Bergwijn</t>
  </si>
  <si>
    <t>Sergio</t>
  </si>
  <si>
    <t>Reguilón</t>
  </si>
  <si>
    <t>Japhet</t>
  </si>
  <si>
    <t>Tanganga</t>
  </si>
  <si>
    <t>Oliver</t>
  </si>
  <si>
    <t>Skipp</t>
  </si>
  <si>
    <t>WAT</t>
  </si>
  <si>
    <t>Cleverley</t>
  </si>
  <si>
    <t>WHU</t>
  </si>
  <si>
    <t>Cresswell</t>
  </si>
  <si>
    <t>Michail</t>
  </si>
  <si>
    <t>Vladimir</t>
  </si>
  <si>
    <t>Coufal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</si>
  <si>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</si>
  <si>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</si>
  <si>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</si>
  <si>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</si>
  <si>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</si>
  <si>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</si>
  <si>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</si>
  <si>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</si>
  <si>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Fornals</t>
  </si>
  <si>
    <t>João Filipe Iria</t>
  </si>
  <si>
    <t>Santos Moutinho</t>
  </si>
  <si>
    <t>Moutinho</t>
  </si>
  <si>
    <t>WOL</t>
  </si>
  <si>
    <t>Coady</t>
  </si>
  <si>
    <t>Raúl</t>
  </si>
  <si>
    <t>Jiménez</t>
  </si>
  <si>
    <t>Romain</t>
  </si>
  <si>
    <t>Saïss</t>
  </si>
  <si>
    <t>Adama</t>
  </si>
  <si>
    <t>Rúben Diogo</t>
  </si>
  <si>
    <t>da Silva Neves</t>
  </si>
  <si>
    <t>Neves</t>
  </si>
  <si>
    <t>Nélson</t>
  </si>
  <si>
    <t>Cabral Semedo</t>
  </si>
  <si>
    <t>Semedo</t>
  </si>
  <si>
    <t>Kilman</t>
  </si>
  <si>
    <t>Total Points</t>
  </si>
  <si>
    <t>Total Cost</t>
  </si>
  <si>
    <t>PREV</t>
  </si>
  <si>
    <t>POINT DIFF</t>
  </si>
  <si>
    <t>NEW PLAYERS</t>
  </si>
  <si>
    <t>INVALID</t>
  </si>
  <si>
    <t>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</si>
</sst>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134B5-F4C9-4B30-AC0B-5431D93F3BD3}" name="Table1" displayName="Table1" ref="A1:Q151" totalsRowShown="0">
  <autoFilter ref="A1:Q151" xr:uid="{AC3128FA-1AEB-42B1-9F93-F0AEB755E593}">
    <filterColumn colId="3">
      <filters>
        <filter val="GKP"/>
      </filters>
    </filterColumn>
  </autoFilter>
  <sortState xmlns:xlrd2="http://schemas.microsoft.com/office/spreadsheetml/2017/richdata2" ref="A2:Q151">
    <sortCondition descending="1" ref="M1:M151"/>
  </sortState>
  <tableColumns count="17">
    <tableColumn id="1" xr3:uid="{CE4B91E2-4D71-480C-AA71-E41294EC3AF8}" name="First Name"/>
    <tableColumn id="2" xr3:uid="{601D0C36-FFBC-4492-B0EA-DFE740827A96}" name="Surname"/>
    <tableColumn id="3" xr3:uid="{5D8FB4A9-F1EC-484D-9ECE-475D20104959}" name="Web Name"/>
    <tableColumn id="4" xr3:uid="{1DD2F00C-CDC1-4412-AD8E-6D238892A90D}" name="Position"/>
    <tableColumn id="5" xr3:uid="{B0297372-FE9E-4177-AD03-C43EFCC56124}" name="GKP"/>
    <tableColumn id="6" xr3:uid="{0B1748B5-F96A-4EF6-8BB9-9FE3736D73A1}" name="DEF"/>
    <tableColumn id="7" xr3:uid="{7E206AEE-4345-4C8B-B583-54F405E120AE}" name="MID"/>
    <tableColumn id="8" xr3:uid="{FA380712-5FFC-42CC-BDF7-5CDB779C453B}" name="FWD"/>
    <tableColumn id="9" xr3:uid="{E6554162-5079-4CCF-BEB5-CFF209FCBCDF}" name="Team"/>
    <tableColumn id="14" xr3:uid="{FFA5C870-4D5C-4686-94ED-7405F88C8718}" name="LEE" dataDxfId="0">
      <calculatedColumnFormula>IF(Table1[[#This Row],[Team]]="LEE",1,0)</calculatedColumnFormula>
    </tableColumn>
    <tableColumn id="10" xr3:uid="{E6B217AB-00F8-487F-A089-253B99AC5DC1}" name="Cost"/>
    <tableColumn id="11" xr3:uid="{47FD9AF7-82D4-41C8-8180-DA1ACC563371}" name="ID"/>
    <tableColumn id="12" xr3:uid="{C3D9A42A-FA39-409A-99A4-A269A38399C9}" name="PPG"/>
    <tableColumn id="15" xr3:uid="{6AE04888-B09C-4055-B37B-5D91C558980B}" name="PREV"/>
    <tableColumn id="16" xr3:uid="{2BCA0E46-99CD-49C2-8502-77C130435468}" name="INVALID"/>
    <tableColumn id="17" xr3:uid="{2C70DE42-CFDE-424F-9DDA-0E5E12202A73}" name="DRAFT"/>
    <tableColumn id="13" xr3:uid="{3A2C9A5D-E80F-4B46-B220-6455A85BF429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1"/>
  <sheetViews>
    <sheetView tabSelected="1" workbookViewId="0">
      <selection activeCell="P21" sqref="P21"/>
    </sheetView>
  </sheetViews>
  <sheetFormatPr defaultRowHeight="15" x14ac:dyDescent="0.25"/>
  <cols>
    <col min="1" max="1" width="12.42578125" customWidth="1"/>
    <col min="2" max="2" width="10.85546875" customWidth="1"/>
    <col min="3" max="3" width="12.7109375" customWidth="1"/>
    <col min="4" max="4" width="10.140625" customWidth="1"/>
    <col min="13" max="13" width="12.7109375" bestFit="1" customWidth="1"/>
    <col min="14" max="16" width="12.7109375" customWidth="1"/>
    <col min="17" max="17" width="10.42578125" customWidth="1"/>
    <col min="24" max="24" width="12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163</v>
      </c>
      <c r="K1" t="s">
        <v>9</v>
      </c>
      <c r="L1" t="s">
        <v>10</v>
      </c>
      <c r="M1" t="s">
        <v>11</v>
      </c>
      <c r="N1" t="s">
        <v>326</v>
      </c>
      <c r="O1" t="s">
        <v>329</v>
      </c>
      <c r="P1" t="s">
        <v>330</v>
      </c>
      <c r="Q1" t="s">
        <v>12</v>
      </c>
    </row>
    <row r="2" spans="1:25" hidden="1" x14ac:dyDescent="0.25">
      <c r="A2" t="s">
        <v>171</v>
      </c>
      <c r="B2" t="s">
        <v>172</v>
      </c>
      <c r="C2" t="s">
        <v>172</v>
      </c>
      <c r="D2" t="s">
        <v>7</v>
      </c>
      <c r="E2">
        <v>0</v>
      </c>
      <c r="F2">
        <v>0</v>
      </c>
      <c r="G2">
        <v>0</v>
      </c>
      <c r="H2">
        <v>1</v>
      </c>
      <c r="I2" t="s">
        <v>163</v>
      </c>
      <c r="J2">
        <f>IF(Table1[[#This Row],[Team]]="LEE",1,0)</f>
        <v>1</v>
      </c>
      <c r="K2">
        <v>8</v>
      </c>
      <c r="L2">
        <v>214</v>
      </c>
      <c r="M2">
        <v>10.7837587978279</v>
      </c>
      <c r="N2">
        <v>0</v>
      </c>
      <c r="O2">
        <v>0</v>
      </c>
      <c r="P2">
        <v>0</v>
      </c>
      <c r="Q2">
        <v>1</v>
      </c>
      <c r="S2" t="s">
        <v>324</v>
      </c>
      <c r="T2">
        <f>SUMPRODUCT(Table1[Selected],Table1[PPG])</f>
        <v>104.73415394042259</v>
      </c>
    </row>
    <row r="3" spans="1:25" hidden="1" x14ac:dyDescent="0.25">
      <c r="A3" t="s">
        <v>227</v>
      </c>
      <c r="B3" t="s">
        <v>228</v>
      </c>
      <c r="C3" t="s">
        <v>229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219</v>
      </c>
      <c r="J3">
        <f>IF(Table1[[#This Row],[Team]]="LEE",1,0)</f>
        <v>0</v>
      </c>
      <c r="K3">
        <v>12.1</v>
      </c>
      <c r="L3">
        <v>285</v>
      </c>
      <c r="M3">
        <v>10.106134182023</v>
      </c>
      <c r="N3">
        <v>1</v>
      </c>
      <c r="O3">
        <v>0</v>
      </c>
      <c r="P3">
        <v>1</v>
      </c>
      <c r="Q3">
        <v>1</v>
      </c>
    </row>
    <row r="4" spans="1:25" hidden="1" x14ac:dyDescent="0.25">
      <c r="A4" t="s">
        <v>298</v>
      </c>
      <c r="B4" t="s">
        <v>299</v>
      </c>
      <c r="C4" t="s">
        <v>299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293</v>
      </c>
      <c r="J4">
        <f>IF(Table1[[#This Row],[Team]]="LEE",1,0)</f>
        <v>0</v>
      </c>
      <c r="K4">
        <v>6.1</v>
      </c>
      <c r="L4">
        <v>431</v>
      </c>
      <c r="M4">
        <f>8.56683294524181</f>
        <v>8.5668329452418099</v>
      </c>
      <c r="N4">
        <v>0</v>
      </c>
      <c r="O4">
        <v>0</v>
      </c>
      <c r="P4">
        <v>1</v>
      </c>
      <c r="Q4">
        <v>1</v>
      </c>
      <c r="S4" t="s">
        <v>325</v>
      </c>
      <c r="T4">
        <f>SUMPRODUCT(Table1[Selected],Table1[Cost])</f>
        <v>99.7</v>
      </c>
      <c r="U4">
        <f>99.6+0.5</f>
        <v>100.1</v>
      </c>
    </row>
    <row r="5" spans="1:25" hidden="1" x14ac:dyDescent="0.25">
      <c r="A5" t="s">
        <v>188</v>
      </c>
      <c r="B5" t="s">
        <v>189</v>
      </c>
      <c r="C5" t="s">
        <v>189</v>
      </c>
      <c r="D5" t="s">
        <v>6</v>
      </c>
      <c r="E5">
        <v>0</v>
      </c>
      <c r="F5">
        <v>0</v>
      </c>
      <c r="G5">
        <v>1</v>
      </c>
      <c r="H5">
        <v>0</v>
      </c>
      <c r="I5" t="s">
        <v>176</v>
      </c>
      <c r="J5">
        <f>IF(Table1[[#This Row],[Team]]="LEE",1,0)</f>
        <v>0</v>
      </c>
      <c r="K5">
        <v>12.5</v>
      </c>
      <c r="L5">
        <v>242</v>
      </c>
      <c r="M5">
        <v>8.0537886316871994</v>
      </c>
      <c r="N5">
        <v>1</v>
      </c>
      <c r="O5">
        <v>0</v>
      </c>
      <c r="P5">
        <v>-1</v>
      </c>
      <c r="Q5">
        <v>1</v>
      </c>
      <c r="X5" t="s">
        <v>327</v>
      </c>
      <c r="Y5" t="s">
        <v>328</v>
      </c>
    </row>
    <row r="6" spans="1:25" hidden="1" x14ac:dyDescent="0.25">
      <c r="A6" t="s">
        <v>71</v>
      </c>
      <c r="B6" t="s">
        <v>173</v>
      </c>
      <c r="C6" t="s">
        <v>173</v>
      </c>
      <c r="D6" t="s">
        <v>6</v>
      </c>
      <c r="E6">
        <v>0</v>
      </c>
      <c r="F6">
        <v>0</v>
      </c>
      <c r="G6">
        <v>1</v>
      </c>
      <c r="H6">
        <v>0</v>
      </c>
      <c r="I6" t="s">
        <v>163</v>
      </c>
      <c r="J6">
        <f>IF(Table1[[#This Row],[Team]]="LEE",1,0)</f>
        <v>1</v>
      </c>
      <c r="K6">
        <v>6</v>
      </c>
      <c r="L6">
        <v>224</v>
      </c>
      <c r="M6">
        <f>7.67554984933733</f>
        <v>7.6755498493373304</v>
      </c>
      <c r="N6">
        <v>0</v>
      </c>
      <c r="O6">
        <v>0</v>
      </c>
      <c r="P6">
        <v>1</v>
      </c>
      <c r="Q6">
        <v>0</v>
      </c>
      <c r="S6" t="s">
        <v>4</v>
      </c>
      <c r="T6">
        <f>SUMPRODUCT(Table1[Selected],Table1[GKP])</f>
        <v>2</v>
      </c>
      <c r="U6">
        <v>2</v>
      </c>
      <c r="W6" t="s">
        <v>4</v>
      </c>
      <c r="X6">
        <f>((SUMPRODUCT(Table1[PREV],Table1[PPG],Table1[Selected],Table1[GKP])-SUMPRODUCT(Table1[PREV],Table1[PPG],Table1[GKP]))+SUMPRODUCT(-- (Table1[PREV] = 0), Table1[Selected],Table1[GKP],Table1[PPG])) - (4 * Y6)</f>
        <v>0.78812591348136518</v>
      </c>
      <c r="Y6">
        <f>SUMPRODUCT(Table1[Selected], -- (Table1[PREV] = 0), Table1[GKP])</f>
        <v>1</v>
      </c>
    </row>
    <row r="7" spans="1:25" hidden="1" x14ac:dyDescent="0.25">
      <c r="A7" t="s">
        <v>169</v>
      </c>
      <c r="B7" t="s">
        <v>170</v>
      </c>
      <c r="C7" t="s">
        <v>170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163</v>
      </c>
      <c r="J7">
        <f>IF(Table1[[#This Row],[Team]]="LEE",1,0)</f>
        <v>1</v>
      </c>
      <c r="K7">
        <v>5.5</v>
      </c>
      <c r="L7">
        <v>213</v>
      </c>
      <c r="M7">
        <v>7.4356434739542401</v>
      </c>
      <c r="N7">
        <v>1</v>
      </c>
      <c r="O7">
        <v>0</v>
      </c>
      <c r="P7">
        <v>1</v>
      </c>
      <c r="Q7">
        <v>1</v>
      </c>
      <c r="S7" t="s">
        <v>5</v>
      </c>
      <c r="T7">
        <f>SUMPRODUCT(Table1[Selected],Table1[DEF])</f>
        <v>5</v>
      </c>
      <c r="U7">
        <v>5</v>
      </c>
      <c r="W7" t="s">
        <v>5</v>
      </c>
      <c r="X7">
        <f>((SUMPRODUCT(Table1[PREV],Table1[PPG],Table1[Selected],Table1[DEF])-SUMPRODUCT(Table1[PREV],Table1[PPG],Table1[DEF]))+SUMPRODUCT(-- (Table1[PREV] = 0), Table1[Selected],Table1[DEF],Table1[PPG])) - (4 *Y7)</f>
        <v>0</v>
      </c>
      <c r="Y7">
        <f>SUMPRODUCT(Table1[Selected], -- (Table1[PREV] = 0), Table1[DEF])</f>
        <v>0</v>
      </c>
    </row>
    <row r="8" spans="1:25" hidden="1" x14ac:dyDescent="0.25">
      <c r="A8" t="s">
        <v>184</v>
      </c>
      <c r="B8" t="s">
        <v>185</v>
      </c>
      <c r="C8" t="s">
        <v>185</v>
      </c>
      <c r="D8" t="s">
        <v>6</v>
      </c>
      <c r="E8">
        <v>0</v>
      </c>
      <c r="F8">
        <v>0</v>
      </c>
      <c r="G8">
        <v>1</v>
      </c>
      <c r="H8">
        <v>0</v>
      </c>
      <c r="I8" t="s">
        <v>176</v>
      </c>
      <c r="J8">
        <f>IF(Table1[[#This Row],[Team]]="LEE",1,0)</f>
        <v>0</v>
      </c>
      <c r="K8">
        <v>12</v>
      </c>
      <c r="L8">
        <v>239</v>
      </c>
      <c r="M8">
        <v>7.3611744337365899</v>
      </c>
      <c r="N8">
        <v>0</v>
      </c>
      <c r="O8">
        <v>0</v>
      </c>
      <c r="P8">
        <v>1</v>
      </c>
      <c r="Q8">
        <v>0</v>
      </c>
      <c r="S8" t="s">
        <v>6</v>
      </c>
      <c r="T8">
        <f>SUMPRODUCT(Table1[Selected],Table1[MID])</f>
        <v>5</v>
      </c>
      <c r="U8">
        <v>5</v>
      </c>
      <c r="W8" t="s">
        <v>6</v>
      </c>
      <c r="X8">
        <f>((SUMPRODUCT(Table1[PREV],Table1[PPG],Table1[Selected],Table1[MID])-SUMPRODUCT(Table1[PREV],Table1[PPG],Table1[MID]))+SUMPRODUCT(-- (Table1[PREV] = 0), Table1[Selected],Table1[MID],Table1[PPG])) - (4 *Y8)</f>
        <v>2.3157554135482563</v>
      </c>
      <c r="Y8">
        <f>SUMPRODUCT(Table1[Selected], -- (Table1[PREV] = 0), Table1[MID])</f>
        <v>1</v>
      </c>
    </row>
    <row r="9" spans="1:25" x14ac:dyDescent="0.25">
      <c r="A9" t="s">
        <v>106</v>
      </c>
      <c r="B9" t="s">
        <v>107</v>
      </c>
      <c r="C9" t="s">
        <v>107</v>
      </c>
      <c r="D9" t="s">
        <v>4</v>
      </c>
      <c r="E9">
        <v>1</v>
      </c>
      <c r="F9">
        <v>0</v>
      </c>
      <c r="G9">
        <v>0</v>
      </c>
      <c r="H9">
        <v>0</v>
      </c>
      <c r="I9" t="s">
        <v>87</v>
      </c>
      <c r="J9">
        <f>IF(Table1[[#This Row],[Team]]="LEE",1,0)</f>
        <v>0</v>
      </c>
      <c r="K9">
        <v>6</v>
      </c>
      <c r="L9">
        <v>136</v>
      </c>
      <c r="M9">
        <v>7.3297090240383396</v>
      </c>
      <c r="N9">
        <v>1</v>
      </c>
      <c r="O9">
        <v>0</v>
      </c>
      <c r="P9">
        <v>-1</v>
      </c>
      <c r="Q9">
        <v>1</v>
      </c>
      <c r="S9" t="s">
        <v>7</v>
      </c>
      <c r="T9">
        <f>SUMPRODUCT(Table1[Selected],Table1[FWD])</f>
        <v>3</v>
      </c>
      <c r="U9">
        <v>3</v>
      </c>
      <c r="W9" t="s">
        <v>7</v>
      </c>
      <c r="X9">
        <f>((SUMPRODUCT(Table1[PREV],Table1[PPG],Table1[Selected],Table1[FWD])-SUMPRODUCT(Table1[PREV],Table1[PPG],Table1[FWD]))+SUMPRODUCT(-- (Table1[PREV] = 0), Table1[Selected],Table1[FWD],Table1[PPG])) - (4*Y9)</f>
        <v>0.91846546100709858</v>
      </c>
      <c r="Y9">
        <f>SUMPRODUCT(Table1[Selected], -- (Table1[PREV] = 0), Table1[FWD])</f>
        <v>3</v>
      </c>
    </row>
    <row r="10" spans="1:25" hidden="1" x14ac:dyDescent="0.25">
      <c r="A10" t="s">
        <v>210</v>
      </c>
      <c r="B10" t="s">
        <v>211</v>
      </c>
      <c r="C10" t="s">
        <v>212</v>
      </c>
      <c r="D10" t="s">
        <v>5</v>
      </c>
      <c r="E10">
        <v>0</v>
      </c>
      <c r="F10">
        <v>1</v>
      </c>
      <c r="G10">
        <v>0</v>
      </c>
      <c r="H10">
        <v>0</v>
      </c>
      <c r="I10" t="s">
        <v>198</v>
      </c>
      <c r="J10">
        <f>IF(Table1[[#This Row],[Team]]="LEE",1,0)</f>
        <v>0</v>
      </c>
      <c r="K10">
        <v>6</v>
      </c>
      <c r="L10">
        <v>271</v>
      </c>
      <c r="M10">
        <v>7.3234671592386702</v>
      </c>
      <c r="N10">
        <v>1</v>
      </c>
      <c r="O10">
        <v>0</v>
      </c>
      <c r="P10">
        <v>1</v>
      </c>
      <c r="Q10">
        <v>1</v>
      </c>
    </row>
    <row r="11" spans="1:25" hidden="1" x14ac:dyDescent="0.25">
      <c r="A11" t="s">
        <v>272</v>
      </c>
      <c r="B11" t="s">
        <v>273</v>
      </c>
      <c r="C11" t="s">
        <v>273</v>
      </c>
      <c r="D11" t="s">
        <v>6</v>
      </c>
      <c r="E11">
        <v>0</v>
      </c>
      <c r="F11">
        <v>0</v>
      </c>
      <c r="G11">
        <v>1</v>
      </c>
      <c r="H11">
        <v>0</v>
      </c>
      <c r="I11" t="s">
        <v>271</v>
      </c>
      <c r="J11">
        <f>IF(Table1[[#This Row],[Team]]="LEE",1,0)</f>
        <v>0</v>
      </c>
      <c r="K11">
        <v>10</v>
      </c>
      <c r="L11">
        <v>372</v>
      </c>
      <c r="M11">
        <v>7.31050366703343</v>
      </c>
      <c r="N11">
        <v>0</v>
      </c>
      <c r="O11">
        <v>0</v>
      </c>
      <c r="P11">
        <v>0</v>
      </c>
      <c r="Q11">
        <v>0</v>
      </c>
      <c r="S11" t="s">
        <v>163</v>
      </c>
      <c r="T11">
        <f>SUMPRODUCT(Table1[Selected],Table1[LEE])</f>
        <v>3</v>
      </c>
      <c r="U11">
        <v>3</v>
      </c>
    </row>
    <row r="12" spans="1:25" hidden="1" x14ac:dyDescent="0.25">
      <c r="A12" t="s">
        <v>304</v>
      </c>
      <c r="B12" t="s">
        <v>305</v>
      </c>
      <c r="C12" t="s">
        <v>305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293</v>
      </c>
      <c r="J12">
        <f>IF(Table1[[#This Row],[Team]]="LEE",1,0)</f>
        <v>0</v>
      </c>
      <c r="K12">
        <v>6</v>
      </c>
      <c r="L12">
        <v>434</v>
      </c>
      <c r="M12">
        <v>7.1648433180367102</v>
      </c>
      <c r="N12">
        <v>1</v>
      </c>
      <c r="O12">
        <v>0</v>
      </c>
      <c r="P12">
        <v>0</v>
      </c>
      <c r="Q12">
        <v>1</v>
      </c>
    </row>
    <row r="13" spans="1:25" hidden="1" x14ac:dyDescent="0.25">
      <c r="A13" t="s">
        <v>99</v>
      </c>
      <c r="B13" t="s">
        <v>100</v>
      </c>
      <c r="C13" t="s">
        <v>100</v>
      </c>
      <c r="D13" t="s">
        <v>7</v>
      </c>
      <c r="E13">
        <v>0</v>
      </c>
      <c r="F13">
        <v>0</v>
      </c>
      <c r="G13">
        <v>0</v>
      </c>
      <c r="H13">
        <v>1</v>
      </c>
      <c r="I13" t="s">
        <v>87</v>
      </c>
      <c r="J13">
        <f>IF(Table1[[#This Row],[Team]]="LEE",1,0)</f>
        <v>0</v>
      </c>
      <c r="K13">
        <v>9</v>
      </c>
      <c r="L13">
        <v>127</v>
      </c>
      <c r="M13">
        <v>7.0521847868254603</v>
      </c>
      <c r="N13">
        <v>1</v>
      </c>
      <c r="O13">
        <v>0</v>
      </c>
      <c r="P13">
        <v>0</v>
      </c>
      <c r="Q13">
        <v>0</v>
      </c>
    </row>
    <row r="14" spans="1:25" hidden="1" x14ac:dyDescent="0.25">
      <c r="A14" t="s">
        <v>29</v>
      </c>
      <c r="B14" t="s">
        <v>30</v>
      </c>
      <c r="C14" t="s">
        <v>30</v>
      </c>
      <c r="D14" t="s">
        <v>6</v>
      </c>
      <c r="E14">
        <v>0</v>
      </c>
      <c r="F14">
        <v>0</v>
      </c>
      <c r="G14">
        <v>1</v>
      </c>
      <c r="H14">
        <v>0</v>
      </c>
      <c r="I14" t="s">
        <v>25</v>
      </c>
      <c r="J14">
        <f>IF(Table1[[#This Row],[Team]]="LEE",1,0)</f>
        <v>0</v>
      </c>
      <c r="K14">
        <v>6</v>
      </c>
      <c r="L14">
        <v>28</v>
      </c>
      <c r="M14">
        <f>7.0448134484043</f>
        <v>7.0448134484042999</v>
      </c>
      <c r="N14">
        <v>0</v>
      </c>
      <c r="O14">
        <v>0</v>
      </c>
      <c r="P14">
        <v>0</v>
      </c>
      <c r="Q14">
        <v>0</v>
      </c>
    </row>
    <row r="15" spans="1:25" s="1" customFormat="1" hidden="1" x14ac:dyDescent="0.25">
      <c r="A15" t="s">
        <v>196</v>
      </c>
      <c r="B15" t="s">
        <v>197</v>
      </c>
      <c r="C15" t="s">
        <v>197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176</v>
      </c>
      <c r="J15">
        <f>IF(Table1[[#This Row],[Team]]="LEE",1,0)</f>
        <v>0</v>
      </c>
      <c r="K15">
        <v>4.0999999999999996</v>
      </c>
      <c r="L15">
        <v>252</v>
      </c>
      <c r="M15">
        <f>7.01867650292812</f>
        <v>7.0186765029281197</v>
      </c>
      <c r="N15">
        <v>0</v>
      </c>
      <c r="O15">
        <v>0</v>
      </c>
      <c r="P15">
        <v>1</v>
      </c>
      <c r="Q15">
        <v>0</v>
      </c>
    </row>
    <row r="16" spans="1:25" hidden="1" x14ac:dyDescent="0.25">
      <c r="A16" t="s">
        <v>285</v>
      </c>
      <c r="B16" t="s">
        <v>286</v>
      </c>
      <c r="C16" t="s">
        <v>286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271</v>
      </c>
      <c r="J16">
        <f>IF(Table1[[#This Row],[Team]]="LEE",1,0)</f>
        <v>0</v>
      </c>
      <c r="K16">
        <v>5</v>
      </c>
      <c r="L16">
        <v>383</v>
      </c>
      <c r="M16">
        <f>6.97472654405705</f>
        <v>6.9747265440570496</v>
      </c>
      <c r="N16">
        <v>0</v>
      </c>
      <c r="O16">
        <v>0</v>
      </c>
      <c r="P16">
        <v>1</v>
      </c>
      <c r="Q16">
        <v>0</v>
      </c>
    </row>
    <row r="17" spans="1:17" hidden="1" x14ac:dyDescent="0.25">
      <c r="A17" t="s">
        <v>201</v>
      </c>
      <c r="B17" t="s">
        <v>202</v>
      </c>
      <c r="C17" t="s">
        <v>202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198</v>
      </c>
      <c r="J17">
        <f>IF(Table1[[#This Row],[Team]]="LEE",1,0)</f>
        <v>0</v>
      </c>
      <c r="K17">
        <v>9</v>
      </c>
      <c r="L17">
        <v>263</v>
      </c>
      <c r="M17">
        <v>6.9613537470451901</v>
      </c>
      <c r="N17">
        <v>0</v>
      </c>
      <c r="O17">
        <v>0</v>
      </c>
      <c r="P17">
        <v>0</v>
      </c>
      <c r="Q17">
        <v>0</v>
      </c>
    </row>
    <row r="18" spans="1:17" hidden="1" x14ac:dyDescent="0.25">
      <c r="A18" t="s">
        <v>145</v>
      </c>
      <c r="B18" t="s">
        <v>146</v>
      </c>
      <c r="C18" t="s">
        <v>146</v>
      </c>
      <c r="D18" t="s">
        <v>7</v>
      </c>
      <c r="E18">
        <v>0</v>
      </c>
      <c r="F18">
        <v>0</v>
      </c>
      <c r="G18">
        <v>0</v>
      </c>
      <c r="H18">
        <v>1</v>
      </c>
      <c r="I18" t="s">
        <v>144</v>
      </c>
      <c r="J18">
        <f>IF(Table1[[#This Row],[Team]]="LEE",1,0)</f>
        <v>0</v>
      </c>
      <c r="K18">
        <v>10.5</v>
      </c>
      <c r="L18">
        <v>191</v>
      </c>
      <c r="M18">
        <v>6.9247495348200996</v>
      </c>
      <c r="N18">
        <v>0</v>
      </c>
      <c r="O18">
        <v>0</v>
      </c>
      <c r="P18">
        <v>0</v>
      </c>
      <c r="Q18">
        <v>0</v>
      </c>
    </row>
    <row r="19" spans="1:17" hidden="1" x14ac:dyDescent="0.25">
      <c r="A19" t="s">
        <v>300</v>
      </c>
      <c r="B19" t="s">
        <v>301</v>
      </c>
      <c r="C19" t="s">
        <v>301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293</v>
      </c>
      <c r="J19">
        <f>IF(Table1[[#This Row],[Team]]="LEE",1,0)</f>
        <v>0</v>
      </c>
      <c r="K19">
        <v>6.5</v>
      </c>
      <c r="L19">
        <v>432</v>
      </c>
      <c r="M19">
        <f>6.90291229627023</f>
        <v>6.9029122962702303</v>
      </c>
      <c r="N19">
        <v>0</v>
      </c>
      <c r="O19">
        <v>0</v>
      </c>
      <c r="P19">
        <v>0</v>
      </c>
      <c r="Q19">
        <v>0</v>
      </c>
    </row>
    <row r="20" spans="1:17" hidden="1" x14ac:dyDescent="0.25">
      <c r="A20" t="s">
        <v>220</v>
      </c>
      <c r="B20" t="s">
        <v>221</v>
      </c>
      <c r="C20" t="s">
        <v>221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219</v>
      </c>
      <c r="J20">
        <f>IF(Table1[[#This Row],[Team]]="LEE",1,0)</f>
        <v>0</v>
      </c>
      <c r="K20">
        <v>7.6</v>
      </c>
      <c r="L20">
        <v>281</v>
      </c>
      <c r="M20">
        <f>6.83214157491143</f>
        <v>6.8321415749114296</v>
      </c>
      <c r="N20">
        <v>0</v>
      </c>
      <c r="O20">
        <v>0</v>
      </c>
      <c r="P20">
        <v>0</v>
      </c>
      <c r="Q20">
        <v>0</v>
      </c>
    </row>
    <row r="21" spans="1:17" s="1" customFormat="1" x14ac:dyDescent="0.25">
      <c r="A21" t="s">
        <v>57</v>
      </c>
      <c r="B21" t="s">
        <v>58</v>
      </c>
      <c r="C21" t="s">
        <v>58</v>
      </c>
      <c r="D21" t="s">
        <v>4</v>
      </c>
      <c r="E21">
        <v>1</v>
      </c>
      <c r="F21">
        <v>0</v>
      </c>
      <c r="G21">
        <v>0</v>
      </c>
      <c r="H21">
        <v>0</v>
      </c>
      <c r="I21" t="s">
        <v>43</v>
      </c>
      <c r="J21">
        <f>IF(Table1[[#This Row],[Team]]="LEE",1,0)</f>
        <v>0</v>
      </c>
      <c r="K21">
        <v>4.5</v>
      </c>
      <c r="L21">
        <v>82</v>
      </c>
      <c r="M21">
        <v>6.7894694017955999</v>
      </c>
      <c r="N21">
        <v>0</v>
      </c>
      <c r="O21">
        <v>0</v>
      </c>
      <c r="P21">
        <v>0</v>
      </c>
      <c r="Q21">
        <v>1</v>
      </c>
    </row>
    <row r="22" spans="1:17" s="1" customFormat="1" hidden="1" x14ac:dyDescent="0.25">
      <c r="A22" t="s">
        <v>190</v>
      </c>
      <c r="B22" t="s">
        <v>191</v>
      </c>
      <c r="C22" t="s">
        <v>191</v>
      </c>
      <c r="D22" t="s">
        <v>5</v>
      </c>
      <c r="E22">
        <v>0</v>
      </c>
      <c r="F22">
        <v>1</v>
      </c>
      <c r="G22">
        <v>0</v>
      </c>
      <c r="H22">
        <v>0</v>
      </c>
      <c r="I22" t="s">
        <v>176</v>
      </c>
      <c r="J22">
        <f>IF(Table1[[#This Row],[Team]]="LEE",1,0)</f>
        <v>0</v>
      </c>
      <c r="K22">
        <v>7.5</v>
      </c>
      <c r="L22">
        <v>245</v>
      </c>
      <c r="M22">
        <f>6.73802542815845</f>
        <v>6.7380254281584504</v>
      </c>
      <c r="N22">
        <v>0</v>
      </c>
      <c r="O22">
        <v>0</v>
      </c>
      <c r="P22">
        <v>-1</v>
      </c>
      <c r="Q22">
        <v>0</v>
      </c>
    </row>
    <row r="23" spans="1:17" hidden="1" x14ac:dyDescent="0.25">
      <c r="A23" t="s">
        <v>203</v>
      </c>
      <c r="B23" t="s">
        <v>204</v>
      </c>
      <c r="C23" t="s">
        <v>204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198</v>
      </c>
      <c r="J23">
        <f>IF(Table1[[#This Row],[Team]]="LEE",1,0)</f>
        <v>0</v>
      </c>
      <c r="K23">
        <v>11</v>
      </c>
      <c r="L23">
        <v>264</v>
      </c>
      <c r="M23">
        <f>6.71895259147715</f>
        <v>6.7189525914771497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80</v>
      </c>
      <c r="B24" t="s">
        <v>81</v>
      </c>
      <c r="C24" t="s">
        <v>81</v>
      </c>
      <c r="D24" t="s">
        <v>4</v>
      </c>
      <c r="E24">
        <v>1</v>
      </c>
      <c r="F24">
        <v>0</v>
      </c>
      <c r="G24">
        <v>0</v>
      </c>
      <c r="H24">
        <v>0</v>
      </c>
      <c r="I24" t="s">
        <v>70</v>
      </c>
      <c r="J24">
        <f>IF(Table1[[#This Row],[Team]]="LEE",1,0)</f>
        <v>0</v>
      </c>
      <c r="K24">
        <v>5.5</v>
      </c>
      <c r="L24">
        <v>106</v>
      </c>
      <c r="M24">
        <v>6.4147987989613204</v>
      </c>
      <c r="N24">
        <v>0</v>
      </c>
      <c r="O24">
        <v>0</v>
      </c>
      <c r="P24">
        <v>0</v>
      </c>
      <c r="Q24">
        <v>0</v>
      </c>
    </row>
    <row r="25" spans="1:17" s="1" customFormat="1" x14ac:dyDescent="0.25">
      <c r="A25" t="s">
        <v>248</v>
      </c>
      <c r="B25" t="s">
        <v>249</v>
      </c>
      <c r="C25" t="s">
        <v>249</v>
      </c>
      <c r="D25" t="s">
        <v>4</v>
      </c>
      <c r="E25">
        <v>1</v>
      </c>
      <c r="F25">
        <v>0</v>
      </c>
      <c r="G25">
        <v>0</v>
      </c>
      <c r="H25">
        <v>0</v>
      </c>
      <c r="I25" t="s">
        <v>246</v>
      </c>
      <c r="J25">
        <f>IF(Table1[[#This Row],[Team]]="LEE",1,0)</f>
        <v>0</v>
      </c>
      <c r="K25">
        <v>4.5</v>
      </c>
      <c r="L25">
        <v>326</v>
      </c>
      <c r="M25">
        <v>6.4009295853691901</v>
      </c>
      <c r="N25">
        <v>0</v>
      </c>
      <c r="O25">
        <v>0</v>
      </c>
      <c r="P25">
        <v>0</v>
      </c>
      <c r="Q25">
        <v>0</v>
      </c>
    </row>
    <row r="26" spans="1:17" hidden="1" x14ac:dyDescent="0.25">
      <c r="A26" t="s">
        <v>213</v>
      </c>
      <c r="B26" t="s">
        <v>214</v>
      </c>
      <c r="C26" t="s">
        <v>214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198</v>
      </c>
      <c r="J26">
        <f>IF(Table1[[#This Row],[Team]]="LEE",1,0)</f>
        <v>0</v>
      </c>
      <c r="K26">
        <v>7</v>
      </c>
      <c r="L26">
        <v>275</v>
      </c>
      <c r="M26">
        <v>6.3554593611431001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t="s">
        <v>186</v>
      </c>
      <c r="B27" t="s">
        <v>187</v>
      </c>
      <c r="C27" t="s">
        <v>186</v>
      </c>
      <c r="D27" t="s">
        <v>4</v>
      </c>
      <c r="E27">
        <v>1</v>
      </c>
      <c r="F27">
        <v>0</v>
      </c>
      <c r="G27">
        <v>0</v>
      </c>
      <c r="H27">
        <v>0</v>
      </c>
      <c r="I27" t="s">
        <v>176</v>
      </c>
      <c r="J27">
        <f>IF(Table1[[#This Row],[Team]]="LEE",1,0)</f>
        <v>0</v>
      </c>
      <c r="K27">
        <v>6</v>
      </c>
      <c r="L27">
        <v>240</v>
      </c>
      <c r="M27">
        <v>6.3336337219001599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t="s">
        <v>269</v>
      </c>
      <c r="B28" t="s">
        <v>270</v>
      </c>
      <c r="C28" t="s">
        <v>270</v>
      </c>
      <c r="D28" t="s">
        <v>4</v>
      </c>
      <c r="E28">
        <v>1</v>
      </c>
      <c r="F28">
        <v>0</v>
      </c>
      <c r="G28">
        <v>0</v>
      </c>
      <c r="H28">
        <v>0</v>
      </c>
      <c r="I28" t="s">
        <v>271</v>
      </c>
      <c r="J28">
        <f>IF(Table1[[#This Row],[Team]]="LEE",1,0)</f>
        <v>0</v>
      </c>
      <c r="K28">
        <v>5.5</v>
      </c>
      <c r="L28">
        <v>369</v>
      </c>
      <c r="M28">
        <v>6.3318662440560303</v>
      </c>
      <c r="N28">
        <v>0</v>
      </c>
      <c r="O28">
        <v>0</v>
      </c>
      <c r="P28">
        <v>0</v>
      </c>
      <c r="Q28">
        <v>0</v>
      </c>
    </row>
    <row r="29" spans="1:17" hidden="1" x14ac:dyDescent="0.25">
      <c r="A29" t="s">
        <v>295</v>
      </c>
      <c r="B29" t="s">
        <v>95</v>
      </c>
      <c r="C29" t="s">
        <v>95</v>
      </c>
      <c r="D29" t="s">
        <v>7</v>
      </c>
      <c r="E29">
        <v>0</v>
      </c>
      <c r="F29">
        <v>0</v>
      </c>
      <c r="G29">
        <v>0</v>
      </c>
      <c r="H29">
        <v>1</v>
      </c>
      <c r="I29" t="s">
        <v>293</v>
      </c>
      <c r="J29">
        <f>IF(Table1[[#This Row],[Team]]="LEE",1,0)</f>
        <v>0</v>
      </c>
      <c r="K29">
        <v>7.6</v>
      </c>
      <c r="L29">
        <v>427</v>
      </c>
      <c r="M29">
        <v>6.2728695417006604</v>
      </c>
      <c r="N29">
        <v>0</v>
      </c>
      <c r="O29">
        <v>0</v>
      </c>
      <c r="P29">
        <v>0</v>
      </c>
      <c r="Q29">
        <v>0</v>
      </c>
    </row>
    <row r="30" spans="1:17" hidden="1" x14ac:dyDescent="0.25">
      <c r="A30" t="s">
        <v>250</v>
      </c>
      <c r="B30" t="s">
        <v>251</v>
      </c>
      <c r="C30" t="s">
        <v>251</v>
      </c>
      <c r="D30" t="s">
        <v>7</v>
      </c>
      <c r="E30">
        <v>0</v>
      </c>
      <c r="F30">
        <v>0</v>
      </c>
      <c r="G30">
        <v>0</v>
      </c>
      <c r="H30">
        <v>1</v>
      </c>
      <c r="I30" t="s">
        <v>246</v>
      </c>
      <c r="J30">
        <f>IF(Table1[[#This Row],[Team]]="LEE",1,0)</f>
        <v>0</v>
      </c>
      <c r="K30">
        <v>6</v>
      </c>
      <c r="L30">
        <v>327</v>
      </c>
      <c r="M30">
        <v>6.2642409031998101</v>
      </c>
      <c r="N30">
        <v>0</v>
      </c>
      <c r="O30">
        <v>0</v>
      </c>
      <c r="P30">
        <v>0</v>
      </c>
      <c r="Q30">
        <v>1</v>
      </c>
    </row>
    <row r="31" spans="1:17" hidden="1" x14ac:dyDescent="0.25">
      <c r="A31" t="s">
        <v>37</v>
      </c>
      <c r="B31" t="s">
        <v>38</v>
      </c>
      <c r="C31" t="s">
        <v>38</v>
      </c>
      <c r="D31" t="s">
        <v>7</v>
      </c>
      <c r="E31">
        <v>0</v>
      </c>
      <c r="F31">
        <v>0</v>
      </c>
      <c r="G31">
        <v>0</v>
      </c>
      <c r="H31">
        <v>1</v>
      </c>
      <c r="I31" t="s">
        <v>25</v>
      </c>
      <c r="J31">
        <f>IF(Table1[[#This Row],[Team]]="LEE",1,0)</f>
        <v>0</v>
      </c>
      <c r="K31">
        <v>8</v>
      </c>
      <c r="L31">
        <v>42</v>
      </c>
      <c r="M31">
        <v>6.2048326862787802</v>
      </c>
      <c r="N31">
        <v>0</v>
      </c>
      <c r="O31">
        <v>0</v>
      </c>
      <c r="P31">
        <v>0</v>
      </c>
      <c r="Q31">
        <v>0</v>
      </c>
    </row>
    <row r="32" spans="1:17" hidden="1" x14ac:dyDescent="0.25">
      <c r="A32" t="s">
        <v>41</v>
      </c>
      <c r="B32" t="s">
        <v>133</v>
      </c>
      <c r="C32" t="s">
        <v>133</v>
      </c>
      <c r="D32" t="s">
        <v>7</v>
      </c>
      <c r="E32">
        <v>0</v>
      </c>
      <c r="F32">
        <v>0</v>
      </c>
      <c r="G32">
        <v>0</v>
      </c>
      <c r="H32">
        <v>1</v>
      </c>
      <c r="I32" t="s">
        <v>119</v>
      </c>
      <c r="J32">
        <f>IF(Table1[[#This Row],[Team]]="LEE",1,0)</f>
        <v>0</v>
      </c>
      <c r="K32">
        <v>8</v>
      </c>
      <c r="L32">
        <v>174</v>
      </c>
      <c r="M32">
        <v>6.1843351049289401</v>
      </c>
      <c r="N32">
        <v>0</v>
      </c>
      <c r="O32">
        <v>0</v>
      </c>
      <c r="P32">
        <v>0</v>
      </c>
      <c r="Q32">
        <v>0</v>
      </c>
    </row>
    <row r="33" spans="1:17" hidden="1" x14ac:dyDescent="0.25">
      <c r="A33" t="s">
        <v>162</v>
      </c>
      <c r="B33" t="s">
        <v>164</v>
      </c>
      <c r="C33" t="s">
        <v>164</v>
      </c>
      <c r="D33" t="s">
        <v>5</v>
      </c>
      <c r="E33">
        <v>0</v>
      </c>
      <c r="F33">
        <v>1</v>
      </c>
      <c r="G33">
        <v>0</v>
      </c>
      <c r="H33">
        <v>0</v>
      </c>
      <c r="I33" t="s">
        <v>163</v>
      </c>
      <c r="J33">
        <f>IF(Table1[[#This Row],[Team]]="LEE",1,0)</f>
        <v>1</v>
      </c>
      <c r="K33">
        <v>4.5</v>
      </c>
      <c r="L33">
        <v>210</v>
      </c>
      <c r="M33">
        <v>6.18353716558995</v>
      </c>
      <c r="N33">
        <v>1</v>
      </c>
      <c r="O33">
        <v>0</v>
      </c>
      <c r="P33">
        <v>1</v>
      </c>
      <c r="Q33">
        <v>1</v>
      </c>
    </row>
    <row r="34" spans="1:17" x14ac:dyDescent="0.25">
      <c r="A34" t="s">
        <v>142</v>
      </c>
      <c r="B34" t="s">
        <v>143</v>
      </c>
      <c r="C34" t="s">
        <v>143</v>
      </c>
      <c r="D34" t="s">
        <v>4</v>
      </c>
      <c r="E34">
        <v>1</v>
      </c>
      <c r="F34">
        <v>0</v>
      </c>
      <c r="G34">
        <v>0</v>
      </c>
      <c r="H34">
        <v>0</v>
      </c>
      <c r="I34" t="s">
        <v>144</v>
      </c>
      <c r="J34">
        <f>IF(Table1[[#This Row],[Team]]="LEE",1,0)</f>
        <v>0</v>
      </c>
      <c r="K34">
        <v>5</v>
      </c>
      <c r="L34">
        <v>187</v>
      </c>
      <c r="M34">
        <v>6.1318560872957697</v>
      </c>
      <c r="N34">
        <v>0</v>
      </c>
      <c r="O34">
        <v>0</v>
      </c>
      <c r="P34">
        <v>0</v>
      </c>
      <c r="Q34">
        <v>0</v>
      </c>
    </row>
    <row r="35" spans="1:17" hidden="1" x14ac:dyDescent="0.25">
      <c r="A35" t="s">
        <v>135</v>
      </c>
      <c r="B35" t="s">
        <v>136</v>
      </c>
      <c r="C35" t="s">
        <v>135</v>
      </c>
      <c r="D35" t="s">
        <v>7</v>
      </c>
      <c r="E35">
        <v>0</v>
      </c>
      <c r="F35">
        <v>0</v>
      </c>
      <c r="G35">
        <v>0</v>
      </c>
      <c r="H35">
        <v>1</v>
      </c>
      <c r="I35" t="s">
        <v>119</v>
      </c>
      <c r="J35">
        <f>IF(Table1[[#This Row],[Team]]="LEE",1,0)</f>
        <v>0</v>
      </c>
      <c r="K35">
        <v>7.6</v>
      </c>
      <c r="L35">
        <v>177</v>
      </c>
      <c r="M35">
        <v>6.0965169864198199</v>
      </c>
      <c r="N35">
        <v>0</v>
      </c>
      <c r="O35">
        <v>0</v>
      </c>
      <c r="P35">
        <v>0</v>
      </c>
      <c r="Q35">
        <v>0</v>
      </c>
    </row>
    <row r="36" spans="1:17" hidden="1" x14ac:dyDescent="0.25">
      <c r="A36" t="s">
        <v>199</v>
      </c>
      <c r="B36" t="s">
        <v>200</v>
      </c>
      <c r="C36" t="s">
        <v>200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198</v>
      </c>
      <c r="J36">
        <f>IF(Table1[[#This Row],[Team]]="LEE",1,0)</f>
        <v>0</v>
      </c>
      <c r="K36">
        <v>7.5</v>
      </c>
      <c r="L36">
        <v>260</v>
      </c>
      <c r="M36">
        <v>6.0030139208734798</v>
      </c>
      <c r="N36">
        <v>0</v>
      </c>
      <c r="O36">
        <v>0</v>
      </c>
      <c r="P36">
        <v>0</v>
      </c>
      <c r="Q36">
        <v>0</v>
      </c>
    </row>
    <row r="37" spans="1:17" hidden="1" x14ac:dyDescent="0.25">
      <c r="A37" t="s">
        <v>78</v>
      </c>
      <c r="B37" t="s">
        <v>79</v>
      </c>
      <c r="C37" t="s">
        <v>79</v>
      </c>
      <c r="D37" t="s">
        <v>7</v>
      </c>
      <c r="E37">
        <v>0</v>
      </c>
      <c r="F37">
        <v>0</v>
      </c>
      <c r="G37">
        <v>0</v>
      </c>
      <c r="H37">
        <v>1</v>
      </c>
      <c r="I37" t="s">
        <v>70</v>
      </c>
      <c r="J37">
        <f>IF(Table1[[#This Row],[Team]]="LEE",1,0)</f>
        <v>0</v>
      </c>
      <c r="K37">
        <v>7</v>
      </c>
      <c r="L37">
        <v>103</v>
      </c>
      <c r="M37">
        <v>5.9743381651376097</v>
      </c>
      <c r="N37">
        <v>0</v>
      </c>
      <c r="O37">
        <v>0</v>
      </c>
      <c r="P37">
        <v>0</v>
      </c>
      <c r="Q37">
        <v>1</v>
      </c>
    </row>
    <row r="38" spans="1:17" s="1" customFormat="1" hidden="1" x14ac:dyDescent="0.25">
      <c r="A38" t="s">
        <v>103</v>
      </c>
      <c r="B38" t="s">
        <v>104</v>
      </c>
      <c r="C38" t="s">
        <v>104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87</v>
      </c>
      <c r="J38">
        <f>IF(Table1[[#This Row],[Team]]="LEE",1,0)</f>
        <v>0</v>
      </c>
      <c r="K38">
        <v>7.5</v>
      </c>
      <c r="L38">
        <v>131</v>
      </c>
      <c r="M38">
        <v>5.9716461286581701</v>
      </c>
      <c r="N38">
        <v>0</v>
      </c>
      <c r="O38">
        <v>0</v>
      </c>
      <c r="P38">
        <v>0</v>
      </c>
      <c r="Q38">
        <v>0</v>
      </c>
    </row>
    <row r="39" spans="1:17" hidden="1" x14ac:dyDescent="0.25">
      <c r="A39" t="s">
        <v>31</v>
      </c>
      <c r="B39" t="s">
        <v>32</v>
      </c>
      <c r="C39" t="s">
        <v>32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25</v>
      </c>
      <c r="J39">
        <f>IF(Table1[[#This Row],[Team]]="LEE",1,0)</f>
        <v>0</v>
      </c>
      <c r="K39">
        <v>6</v>
      </c>
      <c r="L39">
        <v>29</v>
      </c>
      <c r="M39">
        <v>5.9679564970508903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t="s">
        <v>207</v>
      </c>
      <c r="B40" t="s">
        <v>208</v>
      </c>
      <c r="C40" t="s">
        <v>207</v>
      </c>
      <c r="D40" t="s">
        <v>4</v>
      </c>
      <c r="E40">
        <v>1</v>
      </c>
      <c r="F40">
        <v>0</v>
      </c>
      <c r="G40">
        <v>0</v>
      </c>
      <c r="H40">
        <v>0</v>
      </c>
      <c r="I40" t="s">
        <v>198</v>
      </c>
      <c r="J40">
        <f>IF(Table1[[#This Row],[Team]]="LEE",1,0)</f>
        <v>0</v>
      </c>
      <c r="K40">
        <v>6</v>
      </c>
      <c r="L40">
        <v>266</v>
      </c>
      <c r="M40">
        <v>5.9504761112141802</v>
      </c>
      <c r="N40">
        <v>0</v>
      </c>
      <c r="O40">
        <v>0</v>
      </c>
      <c r="P40">
        <v>0</v>
      </c>
      <c r="Q40">
        <v>0</v>
      </c>
    </row>
    <row r="41" spans="1:17" hidden="1" x14ac:dyDescent="0.25">
      <c r="A41" t="s">
        <v>61</v>
      </c>
      <c r="B41" t="s">
        <v>234</v>
      </c>
      <c r="C41" t="s">
        <v>234</v>
      </c>
      <c r="D41" t="s">
        <v>5</v>
      </c>
      <c r="E41">
        <v>0</v>
      </c>
      <c r="F41">
        <v>1</v>
      </c>
      <c r="G41">
        <v>0</v>
      </c>
      <c r="H41">
        <v>0</v>
      </c>
      <c r="I41" t="s">
        <v>219</v>
      </c>
      <c r="J41">
        <f>IF(Table1[[#This Row],[Team]]="LEE",1,0)</f>
        <v>0</v>
      </c>
      <c r="K41">
        <v>5.5</v>
      </c>
      <c r="L41">
        <v>291</v>
      </c>
      <c r="M41">
        <f>5.95024509796146</f>
        <v>5.9502450979614601</v>
      </c>
      <c r="N41">
        <v>0</v>
      </c>
      <c r="O41">
        <v>0</v>
      </c>
      <c r="P41">
        <v>1</v>
      </c>
      <c r="Q41">
        <v>0</v>
      </c>
    </row>
    <row r="42" spans="1:17" hidden="1" x14ac:dyDescent="0.25">
      <c r="A42" t="s">
        <v>39</v>
      </c>
      <c r="B42" t="s">
        <v>102</v>
      </c>
      <c r="C42" t="s">
        <v>102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87</v>
      </c>
      <c r="J42">
        <f>IF(Table1[[#This Row],[Team]]="LEE",1,0)</f>
        <v>0</v>
      </c>
      <c r="K42">
        <v>8</v>
      </c>
      <c r="L42">
        <v>130</v>
      </c>
      <c r="M42">
        <v>5.9498999604408302</v>
      </c>
      <c r="N42">
        <v>0</v>
      </c>
      <c r="O42">
        <v>0</v>
      </c>
      <c r="P42">
        <v>0</v>
      </c>
      <c r="Q42">
        <v>0</v>
      </c>
    </row>
    <row r="43" spans="1:17" hidden="1" x14ac:dyDescent="0.25">
      <c r="A43" t="s">
        <v>180</v>
      </c>
      <c r="B43" t="s">
        <v>181</v>
      </c>
      <c r="C43" t="s">
        <v>181</v>
      </c>
      <c r="D43" t="s">
        <v>7</v>
      </c>
      <c r="E43">
        <v>0</v>
      </c>
      <c r="F43">
        <v>0</v>
      </c>
      <c r="G43">
        <v>0</v>
      </c>
      <c r="H43">
        <v>1</v>
      </c>
      <c r="I43" t="s">
        <v>176</v>
      </c>
      <c r="J43">
        <f>IF(Table1[[#This Row],[Team]]="LEE",1,0)</f>
        <v>0</v>
      </c>
      <c r="K43">
        <v>9</v>
      </c>
      <c r="L43">
        <v>237</v>
      </c>
      <c r="M43">
        <v>5.8831281228933303</v>
      </c>
      <c r="N43">
        <v>0</v>
      </c>
      <c r="O43">
        <v>0</v>
      </c>
      <c r="P43">
        <v>0</v>
      </c>
      <c r="Q43">
        <v>0</v>
      </c>
    </row>
    <row r="44" spans="1:17" hidden="1" x14ac:dyDescent="0.25">
      <c r="A44" t="s">
        <v>194</v>
      </c>
      <c r="B44" t="s">
        <v>195</v>
      </c>
      <c r="C44" t="s">
        <v>195</v>
      </c>
      <c r="D44" t="s">
        <v>6</v>
      </c>
      <c r="E44">
        <v>0</v>
      </c>
      <c r="F44">
        <v>0</v>
      </c>
      <c r="G44">
        <v>1</v>
      </c>
      <c r="H44">
        <v>0</v>
      </c>
      <c r="I44" t="s">
        <v>176</v>
      </c>
      <c r="J44">
        <f>IF(Table1[[#This Row],[Team]]="LEE",1,0)</f>
        <v>0</v>
      </c>
      <c r="K44">
        <v>7.5</v>
      </c>
      <c r="L44">
        <v>248</v>
      </c>
      <c r="M44">
        <v>5.8790955469816897</v>
      </c>
      <c r="N44">
        <v>0</v>
      </c>
      <c r="O44">
        <v>0</v>
      </c>
      <c r="P44">
        <v>0</v>
      </c>
      <c r="Q44">
        <v>0</v>
      </c>
    </row>
    <row r="45" spans="1:17" hidden="1" x14ac:dyDescent="0.25">
      <c r="A45" t="s">
        <v>157</v>
      </c>
      <c r="B45" t="s">
        <v>76</v>
      </c>
      <c r="C45" t="s">
        <v>76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144</v>
      </c>
      <c r="J45">
        <f>IF(Table1[[#This Row],[Team]]="LEE",1,0)</f>
        <v>0</v>
      </c>
      <c r="K45">
        <v>7</v>
      </c>
      <c r="L45">
        <v>200</v>
      </c>
      <c r="M45">
        <v>5.8449565307279903</v>
      </c>
      <c r="N45">
        <v>0</v>
      </c>
      <c r="O45">
        <v>0</v>
      </c>
      <c r="P45">
        <v>0</v>
      </c>
      <c r="Q45">
        <v>0</v>
      </c>
    </row>
    <row r="46" spans="1:17" hidden="1" x14ac:dyDescent="0.25">
      <c r="A46" t="s">
        <v>222</v>
      </c>
      <c r="B46" t="s">
        <v>223</v>
      </c>
      <c r="C46" t="s">
        <v>223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219</v>
      </c>
      <c r="J46">
        <f>IF(Table1[[#This Row],[Team]]="LEE",1,0)</f>
        <v>0</v>
      </c>
      <c r="K46">
        <v>5.5</v>
      </c>
      <c r="L46">
        <v>282</v>
      </c>
      <c r="M46">
        <f>5.81857831190238</f>
        <v>5.81857831190238</v>
      </c>
      <c r="N46">
        <v>0</v>
      </c>
      <c r="O46">
        <v>0</v>
      </c>
      <c r="P46">
        <v>0</v>
      </c>
      <c r="Q46">
        <v>0</v>
      </c>
    </row>
    <row r="47" spans="1:17" hidden="1" x14ac:dyDescent="0.25">
      <c r="A47" t="s">
        <v>61</v>
      </c>
      <c r="B47" t="s">
        <v>294</v>
      </c>
      <c r="C47" t="s">
        <v>294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293</v>
      </c>
      <c r="J47">
        <f>IF(Table1[[#This Row],[Team]]="LEE",1,0)</f>
        <v>0</v>
      </c>
      <c r="K47">
        <v>5.5</v>
      </c>
      <c r="L47">
        <v>425</v>
      </c>
      <c r="M47">
        <f>5.78425785112591</f>
        <v>5.7842578511259104</v>
      </c>
      <c r="N47">
        <v>0</v>
      </c>
      <c r="O47">
        <v>0</v>
      </c>
      <c r="P47">
        <v>0</v>
      </c>
      <c r="Q47">
        <v>0</v>
      </c>
    </row>
    <row r="48" spans="1:17" hidden="1" x14ac:dyDescent="0.25">
      <c r="A48" t="s">
        <v>88</v>
      </c>
      <c r="B48" t="s">
        <v>89</v>
      </c>
      <c r="C48" t="s">
        <v>89</v>
      </c>
      <c r="D48" t="s">
        <v>5</v>
      </c>
      <c r="E48">
        <v>0</v>
      </c>
      <c r="F48">
        <v>1</v>
      </c>
      <c r="G48">
        <v>0</v>
      </c>
      <c r="H48">
        <v>0</v>
      </c>
      <c r="I48" t="s">
        <v>87</v>
      </c>
      <c r="J48">
        <f>IF(Table1[[#This Row],[Team]]="LEE",1,0)</f>
        <v>0</v>
      </c>
      <c r="K48">
        <v>5.6</v>
      </c>
      <c r="L48">
        <v>117</v>
      </c>
      <c r="M48">
        <v>5.7682474889785604</v>
      </c>
      <c r="N48">
        <v>0</v>
      </c>
      <c r="O48">
        <v>0</v>
      </c>
      <c r="P48">
        <v>0</v>
      </c>
      <c r="Q48">
        <v>0</v>
      </c>
    </row>
    <row r="49" spans="1:17" hidden="1" x14ac:dyDescent="0.25">
      <c r="A49" t="s">
        <v>165</v>
      </c>
      <c r="B49" t="s">
        <v>166</v>
      </c>
      <c r="C49" t="s">
        <v>166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163</v>
      </c>
      <c r="J49">
        <f>IF(Table1[[#This Row],[Team]]="LEE",1,0)</f>
        <v>1</v>
      </c>
      <c r="K49">
        <v>5.5</v>
      </c>
      <c r="L49">
        <v>211</v>
      </c>
      <c r="M49">
        <v>5.7556335667709497</v>
      </c>
      <c r="N49">
        <v>0</v>
      </c>
      <c r="O49">
        <v>0</v>
      </c>
      <c r="P49">
        <v>0</v>
      </c>
      <c r="Q49">
        <v>0</v>
      </c>
    </row>
    <row r="50" spans="1:17" hidden="1" x14ac:dyDescent="0.25">
      <c r="A50" t="s">
        <v>68</v>
      </c>
      <c r="B50" t="s">
        <v>156</v>
      </c>
      <c r="C50" t="s">
        <v>156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144</v>
      </c>
      <c r="J50">
        <f>IF(Table1[[#This Row],[Team]]="LEE",1,0)</f>
        <v>0</v>
      </c>
      <c r="K50">
        <v>7</v>
      </c>
      <c r="L50">
        <v>197</v>
      </c>
      <c r="M50">
        <v>5.7270379418123101</v>
      </c>
      <c r="N50">
        <v>0</v>
      </c>
      <c r="O50">
        <v>0</v>
      </c>
      <c r="P50">
        <v>0</v>
      </c>
      <c r="Q50">
        <v>0</v>
      </c>
    </row>
    <row r="51" spans="1:17" hidden="1" x14ac:dyDescent="0.25">
      <c r="A51" t="s">
        <v>242</v>
      </c>
      <c r="B51" t="s">
        <v>243</v>
      </c>
      <c r="C51" t="s">
        <v>243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235</v>
      </c>
      <c r="J51">
        <f>IF(Table1[[#This Row],[Team]]="LEE",1,0)</f>
        <v>0</v>
      </c>
      <c r="K51">
        <v>5.5</v>
      </c>
      <c r="L51">
        <v>316</v>
      </c>
      <c r="M51">
        <v>5.7112965796261603</v>
      </c>
      <c r="N51">
        <v>0</v>
      </c>
      <c r="O51">
        <v>0</v>
      </c>
      <c r="P51">
        <v>0</v>
      </c>
      <c r="Q51">
        <v>0</v>
      </c>
    </row>
    <row r="52" spans="1:17" hidden="1" x14ac:dyDescent="0.25">
      <c r="A52" t="s">
        <v>68</v>
      </c>
      <c r="B52" t="s">
        <v>262</v>
      </c>
      <c r="C52" t="s">
        <v>262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257</v>
      </c>
      <c r="J52">
        <f>IF(Table1[[#This Row],[Team]]="LEE",1,0)</f>
        <v>0</v>
      </c>
      <c r="K52">
        <v>6.5</v>
      </c>
      <c r="L52">
        <v>353</v>
      </c>
      <c r="M52">
        <v>5.6538839549713904</v>
      </c>
      <c r="N52">
        <v>0</v>
      </c>
      <c r="O52">
        <v>0</v>
      </c>
      <c r="P52">
        <v>0</v>
      </c>
      <c r="Q52">
        <v>0</v>
      </c>
    </row>
    <row r="53" spans="1:17" hidden="1" x14ac:dyDescent="0.25">
      <c r="A53" t="s">
        <v>19</v>
      </c>
      <c r="B53" t="s">
        <v>122</v>
      </c>
      <c r="C53" t="s">
        <v>122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119</v>
      </c>
      <c r="J53">
        <f>IF(Table1[[#This Row],[Team]]="LEE",1,0)</f>
        <v>0</v>
      </c>
      <c r="K53">
        <v>5.5</v>
      </c>
      <c r="L53">
        <v>165</v>
      </c>
      <c r="M53">
        <v>5.6505809284365096</v>
      </c>
      <c r="N53">
        <v>1</v>
      </c>
      <c r="O53">
        <v>0</v>
      </c>
      <c r="P53">
        <v>0</v>
      </c>
      <c r="Q53">
        <v>1</v>
      </c>
    </row>
    <row r="54" spans="1:17" hidden="1" x14ac:dyDescent="0.25">
      <c r="A54" t="s">
        <v>114</v>
      </c>
      <c r="B54" t="s">
        <v>115</v>
      </c>
      <c r="C54" t="s">
        <v>115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110</v>
      </c>
      <c r="J54">
        <f>IF(Table1[[#This Row],[Team]]="LEE",1,0)</f>
        <v>0</v>
      </c>
      <c r="K54">
        <v>7</v>
      </c>
      <c r="L54">
        <v>147</v>
      </c>
      <c r="M54">
        <v>5.6355693203498802</v>
      </c>
      <c r="N54">
        <v>0</v>
      </c>
      <c r="O54">
        <v>0</v>
      </c>
      <c r="P54">
        <v>0</v>
      </c>
      <c r="Q54">
        <v>0</v>
      </c>
    </row>
    <row r="55" spans="1:17" hidden="1" x14ac:dyDescent="0.25">
      <c r="A55" t="s">
        <v>85</v>
      </c>
      <c r="B55" t="s">
        <v>86</v>
      </c>
      <c r="C55" t="s">
        <v>86</v>
      </c>
      <c r="D55" t="s">
        <v>5</v>
      </c>
      <c r="E55">
        <v>0</v>
      </c>
      <c r="F55">
        <v>1</v>
      </c>
      <c r="G55">
        <v>0</v>
      </c>
      <c r="H55">
        <v>0</v>
      </c>
      <c r="I55" t="s">
        <v>87</v>
      </c>
      <c r="J55">
        <f>IF(Table1[[#This Row],[Team]]="LEE",1,0)</f>
        <v>0</v>
      </c>
      <c r="K55">
        <v>6</v>
      </c>
      <c r="L55">
        <v>115</v>
      </c>
      <c r="M55">
        <v>5.6246735608555296</v>
      </c>
      <c r="N55">
        <v>0</v>
      </c>
      <c r="O55">
        <v>0</v>
      </c>
      <c r="P55">
        <v>0</v>
      </c>
      <c r="Q55">
        <v>0</v>
      </c>
    </row>
    <row r="56" spans="1:17" hidden="1" x14ac:dyDescent="0.25">
      <c r="A56" t="s">
        <v>103</v>
      </c>
      <c r="B56" t="s">
        <v>174</v>
      </c>
      <c r="C56" t="s">
        <v>174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219</v>
      </c>
      <c r="J56">
        <f>IF(Table1[[#This Row],[Team]]="LEE",1,0)</f>
        <v>0</v>
      </c>
      <c r="K56">
        <v>7.5</v>
      </c>
      <c r="L56">
        <v>292</v>
      </c>
      <c r="M56">
        <v>5.6234493438273496</v>
      </c>
      <c r="N56">
        <v>0</v>
      </c>
      <c r="O56">
        <v>0</v>
      </c>
      <c r="P56">
        <v>0</v>
      </c>
      <c r="Q56">
        <v>0</v>
      </c>
    </row>
    <row r="57" spans="1:17" hidden="1" x14ac:dyDescent="0.25">
      <c r="A57" t="s">
        <v>68</v>
      </c>
      <c r="B57" t="s">
        <v>69</v>
      </c>
      <c r="C57" t="s">
        <v>69</v>
      </c>
      <c r="D57" t="s">
        <v>5</v>
      </c>
      <c r="E57">
        <v>0</v>
      </c>
      <c r="F57">
        <v>1</v>
      </c>
      <c r="G57">
        <v>0</v>
      </c>
      <c r="H57">
        <v>0</v>
      </c>
      <c r="I57" t="s">
        <v>70</v>
      </c>
      <c r="J57">
        <f>IF(Table1[[#This Row],[Team]]="LEE",1,0)</f>
        <v>0</v>
      </c>
      <c r="K57">
        <v>5</v>
      </c>
      <c r="L57">
        <v>94</v>
      </c>
      <c r="M57">
        <f>5.62122414791903</f>
        <v>5.6212241479190297</v>
      </c>
      <c r="N57">
        <v>0</v>
      </c>
      <c r="O57">
        <v>0</v>
      </c>
      <c r="P57">
        <v>0</v>
      </c>
      <c r="Q57">
        <v>0</v>
      </c>
    </row>
    <row r="58" spans="1:17" hidden="1" x14ac:dyDescent="0.25">
      <c r="A58" t="s">
        <v>152</v>
      </c>
      <c r="B58" t="s">
        <v>153</v>
      </c>
      <c r="C58" t="s">
        <v>153</v>
      </c>
      <c r="D58" t="s">
        <v>6</v>
      </c>
      <c r="E58">
        <v>0</v>
      </c>
      <c r="F58">
        <v>0</v>
      </c>
      <c r="G58">
        <v>1</v>
      </c>
      <c r="H58">
        <v>0</v>
      </c>
      <c r="I58" t="s">
        <v>144</v>
      </c>
      <c r="J58">
        <f>IF(Table1[[#This Row],[Team]]="LEE",1,0)</f>
        <v>0</v>
      </c>
      <c r="K58">
        <v>6.5</v>
      </c>
      <c r="L58">
        <v>195</v>
      </c>
      <c r="M58">
        <v>5.6110936386803099</v>
      </c>
      <c r="N58">
        <v>0</v>
      </c>
      <c r="O58">
        <v>0</v>
      </c>
      <c r="P58">
        <v>0</v>
      </c>
      <c r="Q58">
        <v>0</v>
      </c>
    </row>
    <row r="59" spans="1:17" hidden="1" x14ac:dyDescent="0.25">
      <c r="A59" t="s">
        <v>53</v>
      </c>
      <c r="B59" t="s">
        <v>54</v>
      </c>
      <c r="C59" t="s">
        <v>54</v>
      </c>
      <c r="D59" t="s">
        <v>7</v>
      </c>
      <c r="E59">
        <v>0</v>
      </c>
      <c r="F59">
        <v>0</v>
      </c>
      <c r="G59">
        <v>0</v>
      </c>
      <c r="H59">
        <v>1</v>
      </c>
      <c r="I59" t="s">
        <v>43</v>
      </c>
      <c r="J59">
        <f>IF(Table1[[#This Row],[Team]]="LEE",1,0)</f>
        <v>0</v>
      </c>
      <c r="K59">
        <v>6.5</v>
      </c>
      <c r="L59">
        <v>80</v>
      </c>
      <c r="M59">
        <v>5.5997576530419702</v>
      </c>
      <c r="N59">
        <v>0</v>
      </c>
      <c r="O59">
        <v>0</v>
      </c>
      <c r="P59">
        <v>0</v>
      </c>
      <c r="Q59">
        <v>0</v>
      </c>
    </row>
    <row r="60" spans="1:17" hidden="1" x14ac:dyDescent="0.25">
      <c r="A60" t="s">
        <v>48</v>
      </c>
      <c r="B60" t="s">
        <v>49</v>
      </c>
      <c r="C60" t="s">
        <v>49</v>
      </c>
      <c r="D60" t="s">
        <v>5</v>
      </c>
      <c r="E60">
        <v>0</v>
      </c>
      <c r="F60">
        <v>1</v>
      </c>
      <c r="G60">
        <v>0</v>
      </c>
      <c r="H60">
        <v>0</v>
      </c>
      <c r="I60" t="s">
        <v>43</v>
      </c>
      <c r="J60">
        <f>IF(Table1[[#This Row],[Team]]="LEE",1,0)</f>
        <v>0</v>
      </c>
      <c r="K60">
        <v>5</v>
      </c>
      <c r="L60">
        <v>76</v>
      </c>
      <c r="M60">
        <v>5.5837009398425401</v>
      </c>
      <c r="N60">
        <v>0</v>
      </c>
      <c r="O60">
        <v>0</v>
      </c>
      <c r="P60">
        <v>0</v>
      </c>
      <c r="Q60">
        <v>0</v>
      </c>
    </row>
    <row r="61" spans="1:17" hidden="1" x14ac:dyDescent="0.25">
      <c r="A61" t="s">
        <v>128</v>
      </c>
      <c r="B61" t="s">
        <v>129</v>
      </c>
      <c r="C61" t="s">
        <v>129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119</v>
      </c>
      <c r="J61">
        <f>IF(Table1[[#This Row],[Team]]="LEE",1,0)</f>
        <v>0</v>
      </c>
      <c r="K61">
        <v>5.5</v>
      </c>
      <c r="L61">
        <v>170</v>
      </c>
      <c r="M61">
        <v>5.5579426707995596</v>
      </c>
      <c r="N61">
        <v>0</v>
      </c>
      <c r="O61">
        <v>0</v>
      </c>
      <c r="P61">
        <v>0</v>
      </c>
      <c r="Q61">
        <v>0</v>
      </c>
    </row>
    <row r="62" spans="1:17" hidden="1" x14ac:dyDescent="0.25">
      <c r="A62" t="s">
        <v>252</v>
      </c>
      <c r="B62" t="s">
        <v>253</v>
      </c>
      <c r="C62" t="s">
        <v>253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246</v>
      </c>
      <c r="J62">
        <f>IF(Table1[[#This Row],[Team]]="LEE",1,0)</f>
        <v>0</v>
      </c>
      <c r="K62">
        <v>4.5</v>
      </c>
      <c r="L62">
        <v>328</v>
      </c>
      <c r="M62">
        <v>5.5319559655977297</v>
      </c>
      <c r="N62">
        <v>0</v>
      </c>
      <c r="O62">
        <v>0</v>
      </c>
      <c r="P62">
        <v>0</v>
      </c>
      <c r="Q62">
        <v>0</v>
      </c>
    </row>
    <row r="63" spans="1:17" hidden="1" x14ac:dyDescent="0.25">
      <c r="A63" t="s">
        <v>274</v>
      </c>
      <c r="B63" t="s">
        <v>275</v>
      </c>
      <c r="C63" t="s">
        <v>275</v>
      </c>
      <c r="D63" t="s">
        <v>5</v>
      </c>
      <c r="E63">
        <v>0</v>
      </c>
      <c r="F63">
        <v>1</v>
      </c>
      <c r="G63">
        <v>0</v>
      </c>
      <c r="H63">
        <v>0</v>
      </c>
      <c r="I63" t="s">
        <v>271</v>
      </c>
      <c r="J63">
        <f>IF(Table1[[#This Row],[Team]]="LEE",1,0)</f>
        <v>0</v>
      </c>
      <c r="K63">
        <v>4.5</v>
      </c>
      <c r="L63">
        <v>374</v>
      </c>
      <c r="M63">
        <v>5.5292376444454101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t="s">
        <v>108</v>
      </c>
      <c r="B64" t="s">
        <v>109</v>
      </c>
      <c r="C64" t="s">
        <v>109</v>
      </c>
      <c r="D64" t="s">
        <v>4</v>
      </c>
      <c r="E64">
        <v>1</v>
      </c>
      <c r="F64">
        <v>0</v>
      </c>
      <c r="G64">
        <v>0</v>
      </c>
      <c r="H64">
        <v>0</v>
      </c>
      <c r="I64" t="s">
        <v>110</v>
      </c>
      <c r="J64">
        <f>IF(Table1[[#This Row],[Team]]="LEE",1,0)</f>
        <v>0</v>
      </c>
      <c r="K64">
        <v>4.5</v>
      </c>
      <c r="L64">
        <v>140</v>
      </c>
      <c r="M64">
        <v>5.5198637279476097</v>
      </c>
      <c r="N64">
        <v>0</v>
      </c>
      <c r="O64">
        <v>0</v>
      </c>
      <c r="P64">
        <v>0</v>
      </c>
      <c r="Q64">
        <v>0</v>
      </c>
    </row>
    <row r="65" spans="1:17" hidden="1" x14ac:dyDescent="0.25">
      <c r="A65" t="s">
        <v>95</v>
      </c>
      <c r="B65" t="s">
        <v>96</v>
      </c>
      <c r="C65" t="s">
        <v>96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87</v>
      </c>
      <c r="J65">
        <f>IF(Table1[[#This Row],[Team]]="LEE",1,0)</f>
        <v>0</v>
      </c>
      <c r="K65">
        <v>5.5</v>
      </c>
      <c r="L65">
        <v>122</v>
      </c>
      <c r="M65">
        <v>5.5184279955462703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t="s">
        <v>27</v>
      </c>
      <c r="B66" t="s">
        <v>28</v>
      </c>
      <c r="C66" t="s">
        <v>28</v>
      </c>
      <c r="D66" t="s">
        <v>4</v>
      </c>
      <c r="E66">
        <v>1</v>
      </c>
      <c r="F66">
        <v>0</v>
      </c>
      <c r="G66">
        <v>0</v>
      </c>
      <c r="H66">
        <v>0</v>
      </c>
      <c r="I66" t="s">
        <v>25</v>
      </c>
      <c r="J66">
        <f>IF(Table1[[#This Row],[Team]]="LEE",1,0)</f>
        <v>0</v>
      </c>
      <c r="K66">
        <v>5.5</v>
      </c>
      <c r="L66">
        <v>27</v>
      </c>
      <c r="M66">
        <v>5.4766001243116103</v>
      </c>
      <c r="N66">
        <v>0</v>
      </c>
      <c r="O66">
        <v>0</v>
      </c>
      <c r="P66">
        <v>0</v>
      </c>
      <c r="Q66">
        <v>0</v>
      </c>
    </row>
    <row r="67" spans="1:17" hidden="1" x14ac:dyDescent="0.25">
      <c r="A67" t="s">
        <v>75</v>
      </c>
      <c r="B67" t="s">
        <v>77</v>
      </c>
      <c r="C67" t="s">
        <v>77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70</v>
      </c>
      <c r="J67">
        <f>IF(Table1[[#This Row],[Team]]="LEE",1,0)</f>
        <v>0</v>
      </c>
      <c r="K67">
        <v>5.5</v>
      </c>
      <c r="L67">
        <v>101</v>
      </c>
      <c r="M67">
        <v>5.4759985699576204</v>
      </c>
      <c r="N67">
        <v>0</v>
      </c>
      <c r="O67">
        <v>0</v>
      </c>
      <c r="P67">
        <v>0</v>
      </c>
      <c r="Q67">
        <v>0</v>
      </c>
    </row>
    <row r="68" spans="1:17" hidden="1" x14ac:dyDescent="0.25">
      <c r="A68" t="s">
        <v>55</v>
      </c>
      <c r="B68" t="s">
        <v>56</v>
      </c>
      <c r="C68" t="s">
        <v>56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43</v>
      </c>
      <c r="J68">
        <f>IF(Table1[[#This Row],[Team]]="LEE",1,0)</f>
        <v>0</v>
      </c>
      <c r="K68">
        <v>6.5</v>
      </c>
      <c r="L68">
        <v>81</v>
      </c>
      <c r="M68">
        <v>5.4520792542797301</v>
      </c>
      <c r="N68">
        <v>0</v>
      </c>
      <c r="O68">
        <v>0</v>
      </c>
      <c r="P68">
        <v>0</v>
      </c>
      <c r="Q68">
        <v>0</v>
      </c>
    </row>
    <row r="69" spans="1:17" hidden="1" x14ac:dyDescent="0.25">
      <c r="A69" t="s">
        <v>263</v>
      </c>
      <c r="B69" t="s">
        <v>264</v>
      </c>
      <c r="C69" t="s">
        <v>264</v>
      </c>
      <c r="D69" t="s">
        <v>7</v>
      </c>
      <c r="E69">
        <v>0</v>
      </c>
      <c r="F69">
        <v>0</v>
      </c>
      <c r="G69">
        <v>0</v>
      </c>
      <c r="H69">
        <v>1</v>
      </c>
      <c r="I69" t="s">
        <v>257</v>
      </c>
      <c r="J69">
        <f>IF(Table1[[#This Row],[Team]]="LEE",1,0)</f>
        <v>0</v>
      </c>
      <c r="K69">
        <v>7</v>
      </c>
      <c r="L69">
        <v>356</v>
      </c>
      <c r="M69">
        <v>5.4508734300770199</v>
      </c>
      <c r="N69">
        <v>0</v>
      </c>
      <c r="O69">
        <v>0</v>
      </c>
      <c r="P69">
        <v>0</v>
      </c>
      <c r="Q69">
        <v>0</v>
      </c>
    </row>
    <row r="70" spans="1:17" hidden="1" x14ac:dyDescent="0.25">
      <c r="A70" t="s">
        <v>62</v>
      </c>
      <c r="B70" t="s">
        <v>284</v>
      </c>
      <c r="C70" t="s">
        <v>284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271</v>
      </c>
      <c r="J70">
        <f>IF(Table1[[#This Row],[Team]]="LEE",1,0)</f>
        <v>0</v>
      </c>
      <c r="K70">
        <v>6</v>
      </c>
      <c r="L70">
        <v>382</v>
      </c>
      <c r="M70">
        <v>5.4039622187366696</v>
      </c>
      <c r="N70">
        <v>0</v>
      </c>
      <c r="O70">
        <v>0</v>
      </c>
      <c r="P70">
        <v>0</v>
      </c>
      <c r="Q70">
        <v>0</v>
      </c>
    </row>
    <row r="71" spans="1:17" hidden="1" x14ac:dyDescent="0.25">
      <c r="A71" t="s">
        <v>66</v>
      </c>
      <c r="B71" t="s">
        <v>67</v>
      </c>
      <c r="C71" t="s">
        <v>67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43</v>
      </c>
      <c r="J71">
        <f>IF(Table1[[#This Row],[Team]]="LEE",1,0)</f>
        <v>0</v>
      </c>
      <c r="K71">
        <v>4.5</v>
      </c>
      <c r="L71">
        <v>87</v>
      </c>
      <c r="M71">
        <v>5.4002192763776096</v>
      </c>
      <c r="N71">
        <v>0</v>
      </c>
      <c r="O71">
        <v>0</v>
      </c>
      <c r="P71">
        <v>0</v>
      </c>
      <c r="Q71">
        <v>0</v>
      </c>
    </row>
    <row r="72" spans="1:17" hidden="1" x14ac:dyDescent="0.25">
      <c r="A72" t="s">
        <v>105</v>
      </c>
      <c r="B72" t="s">
        <v>237</v>
      </c>
      <c r="C72" t="s">
        <v>237</v>
      </c>
      <c r="D72" t="s">
        <v>7</v>
      </c>
      <c r="E72">
        <v>0</v>
      </c>
      <c r="F72">
        <v>0</v>
      </c>
      <c r="G72">
        <v>0</v>
      </c>
      <c r="H72">
        <v>1</v>
      </c>
      <c r="I72" t="s">
        <v>235</v>
      </c>
      <c r="J72">
        <f>IF(Table1[[#This Row],[Team]]="LEE",1,0)</f>
        <v>0</v>
      </c>
      <c r="K72">
        <v>7.5</v>
      </c>
      <c r="L72">
        <v>305</v>
      </c>
      <c r="M72">
        <v>5.3523470872412098</v>
      </c>
      <c r="N72">
        <v>0</v>
      </c>
      <c r="O72">
        <v>0</v>
      </c>
      <c r="P72">
        <v>0</v>
      </c>
      <c r="Q72">
        <v>0</v>
      </c>
    </row>
    <row r="73" spans="1:17" hidden="1" x14ac:dyDescent="0.25">
      <c r="A73" t="s">
        <v>230</v>
      </c>
      <c r="B73" t="s">
        <v>231</v>
      </c>
      <c r="C73" t="s">
        <v>231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219</v>
      </c>
      <c r="J73">
        <f>IF(Table1[[#This Row],[Team]]="LEE",1,0)</f>
        <v>0</v>
      </c>
      <c r="K73">
        <v>5</v>
      </c>
      <c r="L73">
        <v>288</v>
      </c>
      <c r="M73">
        <v>5.3285994854041503</v>
      </c>
      <c r="N73">
        <v>0</v>
      </c>
      <c r="O73">
        <v>0</v>
      </c>
      <c r="P73">
        <v>0</v>
      </c>
      <c r="Q73">
        <v>0</v>
      </c>
    </row>
    <row r="74" spans="1:17" hidden="1" x14ac:dyDescent="0.25">
      <c r="A74" t="s">
        <v>90</v>
      </c>
      <c r="B74" t="s">
        <v>91</v>
      </c>
      <c r="C74" t="s">
        <v>92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87</v>
      </c>
      <c r="J74">
        <f>IF(Table1[[#This Row],[Team]]="LEE",1,0)</f>
        <v>0</v>
      </c>
      <c r="K74">
        <v>6</v>
      </c>
      <c r="L74">
        <v>118</v>
      </c>
      <c r="M74">
        <v>5.32688302894688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t="s">
        <v>40</v>
      </c>
      <c r="B75" t="s">
        <v>218</v>
      </c>
      <c r="C75" t="s">
        <v>218</v>
      </c>
      <c r="D75" t="s">
        <v>4</v>
      </c>
      <c r="E75">
        <v>1</v>
      </c>
      <c r="F75">
        <v>0</v>
      </c>
      <c r="G75">
        <v>0</v>
      </c>
      <c r="H75">
        <v>0</v>
      </c>
      <c r="I75" t="s">
        <v>219</v>
      </c>
      <c r="J75">
        <f>IF(Table1[[#This Row],[Team]]="LEE",1,0)</f>
        <v>0</v>
      </c>
      <c r="K75">
        <v>5</v>
      </c>
      <c r="L75">
        <v>279</v>
      </c>
      <c r="M75">
        <v>5.2972191012313301</v>
      </c>
      <c r="N75">
        <v>0</v>
      </c>
      <c r="O75">
        <v>0</v>
      </c>
      <c r="P75">
        <v>0</v>
      </c>
      <c r="Q75">
        <v>0</v>
      </c>
    </row>
    <row r="76" spans="1:17" hidden="1" x14ac:dyDescent="0.25">
      <c r="A76" t="s">
        <v>82</v>
      </c>
      <c r="B76" t="s">
        <v>83</v>
      </c>
      <c r="C76" t="s">
        <v>83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70</v>
      </c>
      <c r="J76">
        <f>IF(Table1[[#This Row],[Team]]="LEE",1,0)</f>
        <v>0</v>
      </c>
      <c r="K76">
        <v>6</v>
      </c>
      <c r="L76">
        <v>110</v>
      </c>
      <c r="M76">
        <v>5.2635735045924603</v>
      </c>
      <c r="N76">
        <v>0</v>
      </c>
      <c r="O76">
        <v>0</v>
      </c>
      <c r="P76">
        <v>0</v>
      </c>
      <c r="Q76">
        <v>0</v>
      </c>
    </row>
    <row r="77" spans="1:17" hidden="1" x14ac:dyDescent="0.25">
      <c r="A77" t="s">
        <v>154</v>
      </c>
      <c r="B77" t="s">
        <v>155</v>
      </c>
      <c r="C77" t="s">
        <v>155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144</v>
      </c>
      <c r="J77">
        <f>IF(Table1[[#This Row],[Team]]="LEE",1,0)</f>
        <v>0</v>
      </c>
      <c r="K77">
        <v>6</v>
      </c>
      <c r="L77">
        <v>196</v>
      </c>
      <c r="M77">
        <v>5.2484011246645998</v>
      </c>
      <c r="N77">
        <v>0</v>
      </c>
      <c r="O77">
        <v>0</v>
      </c>
      <c r="P77">
        <v>0</v>
      </c>
      <c r="Q77">
        <v>0</v>
      </c>
    </row>
    <row r="78" spans="1:17" hidden="1" x14ac:dyDescent="0.25">
      <c r="A78" t="s">
        <v>26</v>
      </c>
      <c r="B78" t="s">
        <v>311</v>
      </c>
      <c r="C78" t="s">
        <v>311</v>
      </c>
      <c r="D78" t="s">
        <v>5</v>
      </c>
      <c r="E78">
        <v>0</v>
      </c>
      <c r="F78">
        <v>1</v>
      </c>
      <c r="G78">
        <v>0</v>
      </c>
      <c r="H78">
        <v>0</v>
      </c>
      <c r="I78" t="s">
        <v>310</v>
      </c>
      <c r="J78">
        <f>IF(Table1[[#This Row],[Team]]="LEE",1,0)</f>
        <v>0</v>
      </c>
      <c r="K78">
        <v>4.5</v>
      </c>
      <c r="L78">
        <v>443</v>
      </c>
      <c r="M78">
        <v>5.1824255055089603</v>
      </c>
      <c r="N78">
        <v>0</v>
      </c>
      <c r="O78">
        <v>0</v>
      </c>
      <c r="P78">
        <v>0</v>
      </c>
      <c r="Q78">
        <v>0</v>
      </c>
    </row>
    <row r="79" spans="1:17" hidden="1" x14ac:dyDescent="0.25">
      <c r="A79" t="s">
        <v>44</v>
      </c>
      <c r="B79" t="s">
        <v>45</v>
      </c>
      <c r="C79" t="s">
        <v>45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43</v>
      </c>
      <c r="J79">
        <f>IF(Table1[[#This Row],[Team]]="LEE",1,0)</f>
        <v>0</v>
      </c>
      <c r="K79">
        <v>6</v>
      </c>
      <c r="L79">
        <v>74</v>
      </c>
      <c r="M79">
        <v>5.1791743679706999</v>
      </c>
      <c r="N79">
        <v>0</v>
      </c>
      <c r="O79">
        <v>0</v>
      </c>
      <c r="P79">
        <v>0</v>
      </c>
      <c r="Q79">
        <v>0</v>
      </c>
    </row>
    <row r="80" spans="1:17" hidden="1" x14ac:dyDescent="0.25">
      <c r="A80" t="s">
        <v>97</v>
      </c>
      <c r="B80" t="s">
        <v>98</v>
      </c>
      <c r="C80" t="s">
        <v>98</v>
      </c>
      <c r="D80" t="s">
        <v>5</v>
      </c>
      <c r="E80">
        <v>0</v>
      </c>
      <c r="F80">
        <v>1</v>
      </c>
      <c r="G80">
        <v>0</v>
      </c>
      <c r="H80">
        <v>0</v>
      </c>
      <c r="I80" t="s">
        <v>87</v>
      </c>
      <c r="J80">
        <f>IF(Table1[[#This Row],[Team]]="LEE",1,0)</f>
        <v>0</v>
      </c>
      <c r="K80">
        <v>5</v>
      </c>
      <c r="L80">
        <v>126</v>
      </c>
      <c r="M80">
        <v>5.1693031960794897</v>
      </c>
      <c r="N80">
        <v>0</v>
      </c>
      <c r="O80">
        <v>0</v>
      </c>
      <c r="P80">
        <v>0</v>
      </c>
      <c r="Q80">
        <v>0</v>
      </c>
    </row>
    <row r="81" spans="1:17" hidden="1" x14ac:dyDescent="0.25">
      <c r="A81" t="s">
        <v>317</v>
      </c>
      <c r="B81" t="s">
        <v>318</v>
      </c>
      <c r="C81" t="s">
        <v>319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310</v>
      </c>
      <c r="J81">
        <f>IF(Table1[[#This Row],[Team]]="LEE",1,0)</f>
        <v>0</v>
      </c>
      <c r="K81">
        <v>5.5</v>
      </c>
      <c r="L81">
        <v>449</v>
      </c>
      <c r="M81">
        <v>5.1680779577202998</v>
      </c>
      <c r="N81">
        <v>0</v>
      </c>
      <c r="O81">
        <v>0</v>
      </c>
      <c r="P81">
        <v>0</v>
      </c>
      <c r="Q81">
        <v>0</v>
      </c>
    </row>
    <row r="82" spans="1:17" hidden="1" x14ac:dyDescent="0.25">
      <c r="A82" t="s">
        <v>314</v>
      </c>
      <c r="B82" t="s">
        <v>315</v>
      </c>
      <c r="C82" t="s">
        <v>315</v>
      </c>
      <c r="D82" t="s">
        <v>5</v>
      </c>
      <c r="E82">
        <v>0</v>
      </c>
      <c r="F82">
        <v>1</v>
      </c>
      <c r="G82">
        <v>0</v>
      </c>
      <c r="H82">
        <v>0</v>
      </c>
      <c r="I82" t="s">
        <v>310</v>
      </c>
      <c r="J82">
        <f>IF(Table1[[#This Row],[Team]]="LEE",1,0)</f>
        <v>0</v>
      </c>
      <c r="K82">
        <v>5</v>
      </c>
      <c r="L82">
        <v>445</v>
      </c>
      <c r="M82">
        <v>5.1521111373576698</v>
      </c>
      <c r="N82">
        <v>0</v>
      </c>
      <c r="O82">
        <v>0</v>
      </c>
      <c r="P82">
        <v>0</v>
      </c>
      <c r="Q82">
        <v>0</v>
      </c>
    </row>
    <row r="83" spans="1:17" hidden="1" x14ac:dyDescent="0.25">
      <c r="A83" t="s">
        <v>162</v>
      </c>
      <c r="B83" t="s">
        <v>84</v>
      </c>
      <c r="C83" t="s">
        <v>84</v>
      </c>
      <c r="D83" t="s">
        <v>5</v>
      </c>
      <c r="E83">
        <v>0</v>
      </c>
      <c r="F83">
        <v>1</v>
      </c>
      <c r="G83">
        <v>0</v>
      </c>
      <c r="H83">
        <v>0</v>
      </c>
      <c r="I83" t="s">
        <v>144</v>
      </c>
      <c r="J83">
        <f>IF(Table1[[#This Row],[Team]]="LEE",1,0)</f>
        <v>0</v>
      </c>
      <c r="K83">
        <v>4.5</v>
      </c>
      <c r="L83">
        <v>203</v>
      </c>
      <c r="M83">
        <v>5.1321927657488704</v>
      </c>
      <c r="N83">
        <v>0</v>
      </c>
      <c r="O83">
        <v>0</v>
      </c>
      <c r="P83">
        <v>0</v>
      </c>
      <c r="Q83">
        <v>0</v>
      </c>
    </row>
    <row r="84" spans="1:17" hidden="1" x14ac:dyDescent="0.25">
      <c r="A84" t="s">
        <v>33</v>
      </c>
      <c r="B84" t="s">
        <v>236</v>
      </c>
      <c r="C84" t="s">
        <v>236</v>
      </c>
      <c r="D84" t="s">
        <v>5</v>
      </c>
      <c r="E84">
        <v>0</v>
      </c>
      <c r="F84">
        <v>1</v>
      </c>
      <c r="G84">
        <v>0</v>
      </c>
      <c r="H84">
        <v>0</v>
      </c>
      <c r="I84" t="s">
        <v>235</v>
      </c>
      <c r="J84">
        <f>IF(Table1[[#This Row],[Team]]="LEE",1,0)</f>
        <v>0</v>
      </c>
      <c r="K84">
        <v>5</v>
      </c>
      <c r="L84">
        <v>303</v>
      </c>
      <c r="M84">
        <v>5.1284928711688798</v>
      </c>
      <c r="N84">
        <v>0</v>
      </c>
      <c r="O84">
        <v>0</v>
      </c>
      <c r="P84">
        <v>0</v>
      </c>
      <c r="Q84">
        <v>0</v>
      </c>
    </row>
    <row r="85" spans="1:17" hidden="1" x14ac:dyDescent="0.25">
      <c r="A85" t="s">
        <v>17</v>
      </c>
      <c r="B85" t="s">
        <v>18</v>
      </c>
      <c r="C85" t="s">
        <v>18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13</v>
      </c>
      <c r="J85">
        <f>IF(Table1[[#This Row],[Team]]="LEE",1,0)</f>
        <v>0</v>
      </c>
      <c r="K85">
        <v>7.4</v>
      </c>
      <c r="L85">
        <v>14</v>
      </c>
      <c r="M85">
        <v>5.1191757612155602</v>
      </c>
      <c r="N85">
        <v>0</v>
      </c>
      <c r="O85">
        <v>0</v>
      </c>
      <c r="P85">
        <v>0</v>
      </c>
      <c r="Q85">
        <v>0</v>
      </c>
    </row>
    <row r="86" spans="1:17" hidden="1" x14ac:dyDescent="0.25">
      <c r="A86" t="s">
        <v>132</v>
      </c>
      <c r="B86" t="s">
        <v>292</v>
      </c>
      <c r="C86" t="s">
        <v>292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291</v>
      </c>
      <c r="J86">
        <f>IF(Table1[[#This Row],[Team]]="LEE",1,0)</f>
        <v>0</v>
      </c>
      <c r="K86">
        <v>5</v>
      </c>
      <c r="L86">
        <v>396</v>
      </c>
      <c r="M86">
        <v>5.1029199131380798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t="s">
        <v>112</v>
      </c>
      <c r="B87" t="s">
        <v>125</v>
      </c>
      <c r="C87" t="s">
        <v>125</v>
      </c>
      <c r="D87" t="s">
        <v>4</v>
      </c>
      <c r="E87">
        <v>1</v>
      </c>
      <c r="F87">
        <v>0</v>
      </c>
      <c r="G87">
        <v>0</v>
      </c>
      <c r="H87">
        <v>0</v>
      </c>
      <c r="I87" t="s">
        <v>119</v>
      </c>
      <c r="J87">
        <f>IF(Table1[[#This Row],[Team]]="LEE",1,0)</f>
        <v>0</v>
      </c>
      <c r="K87">
        <v>5</v>
      </c>
      <c r="L87">
        <v>167</v>
      </c>
      <c r="M87">
        <v>5.0659471752379197</v>
      </c>
      <c r="N87">
        <v>0</v>
      </c>
      <c r="O87">
        <v>0</v>
      </c>
      <c r="P87">
        <v>0</v>
      </c>
      <c r="Q87">
        <v>0</v>
      </c>
    </row>
    <row r="88" spans="1:17" hidden="1" x14ac:dyDescent="0.25">
      <c r="A88" t="s">
        <v>123</v>
      </c>
      <c r="B88" t="s">
        <v>124</v>
      </c>
      <c r="C88" t="s">
        <v>124</v>
      </c>
      <c r="D88" t="s">
        <v>5</v>
      </c>
      <c r="E88">
        <v>0</v>
      </c>
      <c r="F88">
        <v>1</v>
      </c>
      <c r="G88">
        <v>0</v>
      </c>
      <c r="H88">
        <v>0</v>
      </c>
      <c r="I88" t="s">
        <v>119</v>
      </c>
      <c r="J88">
        <f>IF(Table1[[#This Row],[Team]]="LEE",1,0)</f>
        <v>0</v>
      </c>
      <c r="K88">
        <v>5</v>
      </c>
      <c r="L88">
        <v>166</v>
      </c>
      <c r="M88">
        <v>5.05092303136965</v>
      </c>
      <c r="N88">
        <v>0</v>
      </c>
      <c r="O88">
        <v>0</v>
      </c>
      <c r="P88">
        <v>0</v>
      </c>
      <c r="Q88">
        <v>0</v>
      </c>
    </row>
    <row r="89" spans="1:17" hidden="1" x14ac:dyDescent="0.25">
      <c r="A89" t="s">
        <v>126</v>
      </c>
      <c r="B89" t="s">
        <v>127</v>
      </c>
      <c r="C89" t="s">
        <v>126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119</v>
      </c>
      <c r="J89">
        <f>IF(Table1[[#This Row],[Team]]="LEE",1,0)</f>
        <v>0</v>
      </c>
      <c r="K89">
        <v>4.5</v>
      </c>
      <c r="L89">
        <v>168</v>
      </c>
      <c r="M89">
        <v>5.0431665375552504</v>
      </c>
      <c r="N89">
        <v>0</v>
      </c>
      <c r="O89">
        <v>0</v>
      </c>
      <c r="P89">
        <v>0</v>
      </c>
      <c r="Q89">
        <v>0</v>
      </c>
    </row>
    <row r="90" spans="1:17" hidden="1" x14ac:dyDescent="0.25">
      <c r="A90" t="s">
        <v>316</v>
      </c>
      <c r="B90" t="s">
        <v>30</v>
      </c>
      <c r="C90" t="s">
        <v>30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310</v>
      </c>
      <c r="J90">
        <f>IF(Table1[[#This Row],[Team]]="LEE",1,0)</f>
        <v>0</v>
      </c>
      <c r="K90">
        <v>6</v>
      </c>
      <c r="L90">
        <v>448</v>
      </c>
      <c r="M90">
        <v>5.0383934712438903</v>
      </c>
      <c r="N90">
        <v>0</v>
      </c>
      <c r="O90">
        <v>0</v>
      </c>
      <c r="P90">
        <v>0</v>
      </c>
      <c r="Q90">
        <v>0</v>
      </c>
    </row>
    <row r="91" spans="1:17" hidden="1" x14ac:dyDescent="0.25">
      <c r="A91" t="s">
        <v>205</v>
      </c>
      <c r="B91" t="s">
        <v>206</v>
      </c>
      <c r="C91" t="s">
        <v>206</v>
      </c>
      <c r="D91" t="s">
        <v>5</v>
      </c>
      <c r="E91">
        <v>0</v>
      </c>
      <c r="F91">
        <v>1</v>
      </c>
      <c r="G91">
        <v>0</v>
      </c>
      <c r="H91">
        <v>0</v>
      </c>
      <c r="I91" t="s">
        <v>198</v>
      </c>
      <c r="J91">
        <f>IF(Table1[[#This Row],[Team]]="LEE",1,0)</f>
        <v>0</v>
      </c>
      <c r="K91">
        <v>6</v>
      </c>
      <c r="L91">
        <v>265</v>
      </c>
      <c r="M91">
        <v>5.0029483854445198</v>
      </c>
      <c r="N91">
        <v>0</v>
      </c>
      <c r="O91">
        <v>0</v>
      </c>
      <c r="P91">
        <v>0</v>
      </c>
      <c r="Q91">
        <v>0</v>
      </c>
    </row>
    <row r="92" spans="1:17" hidden="1" x14ac:dyDescent="0.25">
      <c r="A92" t="s">
        <v>126</v>
      </c>
      <c r="B92" t="s">
        <v>241</v>
      </c>
      <c r="C92" t="s">
        <v>241</v>
      </c>
      <c r="D92" t="s">
        <v>7</v>
      </c>
      <c r="E92">
        <v>0</v>
      </c>
      <c r="F92">
        <v>0</v>
      </c>
      <c r="G92">
        <v>0</v>
      </c>
      <c r="H92">
        <v>1</v>
      </c>
      <c r="I92" t="s">
        <v>235</v>
      </c>
      <c r="J92">
        <f>IF(Table1[[#This Row],[Team]]="LEE",1,0)</f>
        <v>0</v>
      </c>
      <c r="K92">
        <v>6.5</v>
      </c>
      <c r="L92">
        <v>315</v>
      </c>
      <c r="M92">
        <v>4.9859948275110098</v>
      </c>
      <c r="N92">
        <v>0</v>
      </c>
      <c r="O92">
        <v>0</v>
      </c>
      <c r="P92">
        <v>0</v>
      </c>
      <c r="Q92">
        <v>0</v>
      </c>
    </row>
    <row r="93" spans="1:17" hidden="1" x14ac:dyDescent="0.25">
      <c r="A93" t="s">
        <v>16</v>
      </c>
      <c r="B93" t="s">
        <v>306</v>
      </c>
      <c r="C93" t="s">
        <v>306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293</v>
      </c>
      <c r="J93">
        <f>IF(Table1[[#This Row],[Team]]="LEE",1,0)</f>
        <v>0</v>
      </c>
      <c r="K93">
        <v>6</v>
      </c>
      <c r="L93">
        <v>435</v>
      </c>
      <c r="M93">
        <v>4.9791875941618198</v>
      </c>
      <c r="N93">
        <v>0</v>
      </c>
      <c r="O93">
        <v>0</v>
      </c>
      <c r="P93">
        <v>0</v>
      </c>
      <c r="Q93">
        <v>0</v>
      </c>
    </row>
    <row r="94" spans="1:17" hidden="1" x14ac:dyDescent="0.25">
      <c r="A94" t="s">
        <v>160</v>
      </c>
      <c r="B94" t="s">
        <v>161</v>
      </c>
      <c r="C94" t="s">
        <v>161</v>
      </c>
      <c r="D94" t="s">
        <v>5</v>
      </c>
      <c r="E94">
        <v>0</v>
      </c>
      <c r="F94">
        <v>1</v>
      </c>
      <c r="G94">
        <v>0</v>
      </c>
      <c r="H94">
        <v>0</v>
      </c>
      <c r="I94" t="s">
        <v>144</v>
      </c>
      <c r="J94">
        <f>IF(Table1[[#This Row],[Team]]="LEE",1,0)</f>
        <v>0</v>
      </c>
      <c r="K94">
        <v>5</v>
      </c>
      <c r="L94">
        <v>202</v>
      </c>
      <c r="M94">
        <v>4.9687526263079498</v>
      </c>
      <c r="N94">
        <v>0</v>
      </c>
      <c r="O94">
        <v>0</v>
      </c>
      <c r="P94">
        <v>0</v>
      </c>
      <c r="Q94">
        <v>0</v>
      </c>
    </row>
    <row r="95" spans="1:17" hidden="1" x14ac:dyDescent="0.25">
      <c r="A95" t="s">
        <v>224</v>
      </c>
      <c r="B95" t="s">
        <v>225</v>
      </c>
      <c r="C95" t="s">
        <v>226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219</v>
      </c>
      <c r="J95">
        <f>IF(Table1[[#This Row],[Team]]="LEE",1,0)</f>
        <v>0</v>
      </c>
      <c r="K95">
        <v>5</v>
      </c>
      <c r="L95">
        <v>283</v>
      </c>
      <c r="M95">
        <v>4.9615284956665802</v>
      </c>
      <c r="N95">
        <v>0</v>
      </c>
      <c r="O95">
        <v>0</v>
      </c>
      <c r="P95">
        <v>0</v>
      </c>
      <c r="Q95">
        <v>0</v>
      </c>
    </row>
    <row r="96" spans="1:17" hidden="1" x14ac:dyDescent="0.25">
      <c r="A96" t="s">
        <v>112</v>
      </c>
      <c r="B96" t="s">
        <v>113</v>
      </c>
      <c r="C96" t="s">
        <v>113</v>
      </c>
      <c r="D96" t="s">
        <v>7</v>
      </c>
      <c r="E96">
        <v>0</v>
      </c>
      <c r="F96">
        <v>0</v>
      </c>
      <c r="G96">
        <v>0</v>
      </c>
      <c r="H96">
        <v>1</v>
      </c>
      <c r="I96" t="s">
        <v>110</v>
      </c>
      <c r="J96">
        <f>IF(Table1[[#This Row],[Team]]="LEE",1,0)</f>
        <v>0</v>
      </c>
      <c r="K96">
        <v>6</v>
      </c>
      <c r="L96">
        <v>146</v>
      </c>
      <c r="M96">
        <v>4.9378461002122798</v>
      </c>
      <c r="N96">
        <v>0</v>
      </c>
      <c r="O96">
        <v>0</v>
      </c>
      <c r="P96">
        <v>0</v>
      </c>
      <c r="Q96">
        <v>0</v>
      </c>
    </row>
    <row r="97" spans="1:17" hidden="1" x14ac:dyDescent="0.25">
      <c r="A97" t="s">
        <v>42</v>
      </c>
      <c r="B97" t="s">
        <v>52</v>
      </c>
      <c r="C97" t="s">
        <v>52</v>
      </c>
      <c r="D97" t="s">
        <v>5</v>
      </c>
      <c r="E97">
        <v>0</v>
      </c>
      <c r="F97">
        <v>1</v>
      </c>
      <c r="G97">
        <v>0</v>
      </c>
      <c r="H97">
        <v>0</v>
      </c>
      <c r="I97" t="s">
        <v>43</v>
      </c>
      <c r="J97">
        <f>IF(Table1[[#This Row],[Team]]="LEE",1,0)</f>
        <v>0</v>
      </c>
      <c r="K97">
        <v>4.5</v>
      </c>
      <c r="L97">
        <v>78</v>
      </c>
      <c r="M97">
        <v>4.9204810762750597</v>
      </c>
      <c r="N97">
        <v>0</v>
      </c>
      <c r="O97">
        <v>0</v>
      </c>
      <c r="P97">
        <v>0</v>
      </c>
      <c r="Q97">
        <v>0</v>
      </c>
    </row>
    <row r="98" spans="1:17" hidden="1" x14ac:dyDescent="0.25">
      <c r="A98" t="s">
        <v>302</v>
      </c>
      <c r="B98" t="s">
        <v>303</v>
      </c>
      <c r="C98" t="s">
        <v>303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293</v>
      </c>
      <c r="J98">
        <f>IF(Table1[[#This Row],[Team]]="LEE",1,0)</f>
        <v>0</v>
      </c>
      <c r="K98">
        <v>5</v>
      </c>
      <c r="L98">
        <v>433</v>
      </c>
      <c r="M98">
        <v>4.88868645642152</v>
      </c>
      <c r="N98">
        <v>0</v>
      </c>
      <c r="O98">
        <v>0</v>
      </c>
      <c r="P98">
        <v>0</v>
      </c>
      <c r="Q98">
        <v>0</v>
      </c>
    </row>
    <row r="99" spans="1:17" hidden="1" x14ac:dyDescent="0.25">
      <c r="A99" t="s">
        <v>147</v>
      </c>
      <c r="B99" t="s">
        <v>148</v>
      </c>
      <c r="C99" t="s">
        <v>149</v>
      </c>
      <c r="D99" t="s">
        <v>5</v>
      </c>
      <c r="E99">
        <v>0</v>
      </c>
      <c r="F99">
        <v>1</v>
      </c>
      <c r="G99">
        <v>0</v>
      </c>
      <c r="H99">
        <v>0</v>
      </c>
      <c r="I99" t="s">
        <v>144</v>
      </c>
      <c r="J99">
        <f>IF(Table1[[#This Row],[Team]]="LEE",1,0)</f>
        <v>0</v>
      </c>
      <c r="K99">
        <v>5.5</v>
      </c>
      <c r="L99">
        <v>193</v>
      </c>
      <c r="M99">
        <v>4.8813367726047199</v>
      </c>
      <c r="N99">
        <v>0</v>
      </c>
      <c r="O99">
        <v>0</v>
      </c>
      <c r="P99">
        <v>0</v>
      </c>
      <c r="Q99">
        <v>0</v>
      </c>
    </row>
    <row r="100" spans="1:17" hidden="1" x14ac:dyDescent="0.25">
      <c r="A100" t="s">
        <v>307</v>
      </c>
      <c r="B100" t="s">
        <v>308</v>
      </c>
      <c r="C100" t="s">
        <v>309</v>
      </c>
      <c r="D100" t="s">
        <v>6</v>
      </c>
      <c r="E100">
        <v>0</v>
      </c>
      <c r="F100">
        <v>0</v>
      </c>
      <c r="G100">
        <v>1</v>
      </c>
      <c r="H100">
        <v>0</v>
      </c>
      <c r="I100" t="s">
        <v>310</v>
      </c>
      <c r="J100">
        <f>IF(Table1[[#This Row],[Team]]="LEE",1,0)</f>
        <v>0</v>
      </c>
      <c r="K100">
        <v>5</v>
      </c>
      <c r="L100">
        <v>442</v>
      </c>
      <c r="M100">
        <v>4.8284020634294498</v>
      </c>
      <c r="N100">
        <v>0</v>
      </c>
      <c r="O100">
        <v>0</v>
      </c>
      <c r="P100">
        <v>0</v>
      </c>
      <c r="Q100">
        <v>0</v>
      </c>
    </row>
    <row r="101" spans="1:17" hidden="1" x14ac:dyDescent="0.25">
      <c r="A101" t="s">
        <v>232</v>
      </c>
      <c r="B101" t="s">
        <v>233</v>
      </c>
      <c r="C101" t="s">
        <v>233</v>
      </c>
      <c r="D101" t="s">
        <v>6</v>
      </c>
      <c r="E101">
        <v>0</v>
      </c>
      <c r="F101">
        <v>0</v>
      </c>
      <c r="G101">
        <v>1</v>
      </c>
      <c r="H101">
        <v>0</v>
      </c>
      <c r="I101" t="s">
        <v>219</v>
      </c>
      <c r="J101">
        <f>IF(Table1[[#This Row],[Team]]="LEE",1,0)</f>
        <v>0</v>
      </c>
      <c r="K101">
        <v>5.5</v>
      </c>
      <c r="L101">
        <v>289</v>
      </c>
      <c r="M101">
        <v>4.8116482039583399</v>
      </c>
      <c r="N101">
        <v>0</v>
      </c>
      <c r="O101">
        <v>0</v>
      </c>
      <c r="P101">
        <v>0</v>
      </c>
      <c r="Q101">
        <v>0</v>
      </c>
    </row>
    <row r="102" spans="1:17" hidden="1" x14ac:dyDescent="0.25">
      <c r="A102" t="s">
        <v>281</v>
      </c>
      <c r="B102" t="s">
        <v>282</v>
      </c>
      <c r="C102" t="s">
        <v>282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271</v>
      </c>
      <c r="J102">
        <f>IF(Table1[[#This Row],[Team]]="LEE",1,0)</f>
        <v>0</v>
      </c>
      <c r="K102">
        <v>5</v>
      </c>
      <c r="L102">
        <v>378</v>
      </c>
      <c r="M102">
        <v>4.8093833840501503</v>
      </c>
      <c r="N102">
        <v>0</v>
      </c>
      <c r="O102">
        <v>0</v>
      </c>
      <c r="P102">
        <v>0</v>
      </c>
      <c r="Q102">
        <v>0</v>
      </c>
    </row>
    <row r="103" spans="1:17" hidden="1" x14ac:dyDescent="0.25">
      <c r="A103" t="s">
        <v>158</v>
      </c>
      <c r="B103" t="s">
        <v>159</v>
      </c>
      <c r="C103" t="s">
        <v>159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144</v>
      </c>
      <c r="J103">
        <f>IF(Table1[[#This Row],[Team]]="LEE",1,0)</f>
        <v>0</v>
      </c>
      <c r="K103">
        <v>5</v>
      </c>
      <c r="L103">
        <v>201</v>
      </c>
      <c r="M103">
        <v>4.8010983429247904</v>
      </c>
      <c r="N103">
        <v>0</v>
      </c>
      <c r="O103">
        <v>0</v>
      </c>
      <c r="P103">
        <v>0</v>
      </c>
      <c r="Q103">
        <v>0</v>
      </c>
    </row>
    <row r="104" spans="1:17" hidden="1" x14ac:dyDescent="0.25">
      <c r="A104" t="s">
        <v>19</v>
      </c>
      <c r="B104" t="s">
        <v>276</v>
      </c>
      <c r="C104" t="s">
        <v>277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271</v>
      </c>
      <c r="J104">
        <f>IF(Table1[[#This Row],[Team]]="LEE",1,0)</f>
        <v>0</v>
      </c>
      <c r="K104">
        <v>6.5</v>
      </c>
      <c r="L104">
        <v>375</v>
      </c>
      <c r="M104">
        <v>4.7840702984054397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t="s">
        <v>130</v>
      </c>
      <c r="B105" t="s">
        <v>258</v>
      </c>
      <c r="C105" t="s">
        <v>258</v>
      </c>
      <c r="D105" t="s">
        <v>4</v>
      </c>
      <c r="E105">
        <v>1</v>
      </c>
      <c r="F105">
        <v>0</v>
      </c>
      <c r="G105">
        <v>0</v>
      </c>
      <c r="H105">
        <v>0</v>
      </c>
      <c r="I105" t="s">
        <v>257</v>
      </c>
      <c r="J105">
        <f>IF(Table1[[#This Row],[Team]]="LEE",1,0)</f>
        <v>0</v>
      </c>
      <c r="K105">
        <v>4.5</v>
      </c>
      <c r="L105">
        <v>348</v>
      </c>
      <c r="M105">
        <v>4.7795676443881696</v>
      </c>
      <c r="N105">
        <v>0</v>
      </c>
      <c r="O105">
        <v>0</v>
      </c>
      <c r="P105">
        <v>0</v>
      </c>
      <c r="Q105">
        <v>0</v>
      </c>
    </row>
    <row r="106" spans="1:17" hidden="1" x14ac:dyDescent="0.25">
      <c r="A106" t="s">
        <v>73</v>
      </c>
      <c r="B106" t="s">
        <v>74</v>
      </c>
      <c r="C106" t="s">
        <v>74</v>
      </c>
      <c r="D106" t="s">
        <v>7</v>
      </c>
      <c r="E106">
        <v>0</v>
      </c>
      <c r="F106">
        <v>0</v>
      </c>
      <c r="G106">
        <v>0</v>
      </c>
      <c r="H106">
        <v>1</v>
      </c>
      <c r="I106" t="s">
        <v>70</v>
      </c>
      <c r="J106">
        <f>IF(Table1[[#This Row],[Team]]="LEE",1,0)</f>
        <v>0</v>
      </c>
      <c r="K106">
        <v>5.5</v>
      </c>
      <c r="L106">
        <v>98</v>
      </c>
      <c r="M106">
        <v>4.7028503495750797</v>
      </c>
      <c r="N106">
        <v>0</v>
      </c>
      <c r="O106">
        <v>0</v>
      </c>
      <c r="P106">
        <v>0</v>
      </c>
      <c r="Q106">
        <v>0</v>
      </c>
    </row>
    <row r="107" spans="1:17" hidden="1" x14ac:dyDescent="0.25">
      <c r="A107" t="s">
        <v>36</v>
      </c>
      <c r="B107" t="s">
        <v>238</v>
      </c>
      <c r="C107" t="s">
        <v>238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235</v>
      </c>
      <c r="J107">
        <f>IF(Table1[[#This Row],[Team]]="LEE",1,0)</f>
        <v>0</v>
      </c>
      <c r="K107">
        <v>5</v>
      </c>
      <c r="L107">
        <v>312</v>
      </c>
      <c r="M107">
        <v>4.7016859424256499</v>
      </c>
      <c r="N107">
        <v>0</v>
      </c>
      <c r="O107">
        <v>0</v>
      </c>
      <c r="P107">
        <v>0</v>
      </c>
      <c r="Q107">
        <v>0</v>
      </c>
    </row>
    <row r="108" spans="1:17" hidden="1" x14ac:dyDescent="0.25">
      <c r="A108" t="s">
        <v>137</v>
      </c>
      <c r="B108" t="s">
        <v>138</v>
      </c>
      <c r="C108" t="s">
        <v>138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119</v>
      </c>
      <c r="J108">
        <f>IF(Table1[[#This Row],[Team]]="LEE",1,0)</f>
        <v>0</v>
      </c>
      <c r="K108">
        <v>5.5</v>
      </c>
      <c r="L108">
        <v>180</v>
      </c>
      <c r="M108">
        <v>4.6966260243768696</v>
      </c>
      <c r="N108">
        <v>0</v>
      </c>
      <c r="O108">
        <v>0</v>
      </c>
      <c r="P108">
        <v>0</v>
      </c>
      <c r="Q108">
        <v>0</v>
      </c>
    </row>
    <row r="109" spans="1:17" hidden="1" x14ac:dyDescent="0.25">
      <c r="A109" t="s">
        <v>255</v>
      </c>
      <c r="B109" t="s">
        <v>256</v>
      </c>
      <c r="C109" t="s">
        <v>256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257</v>
      </c>
      <c r="J109">
        <f>IF(Table1[[#This Row],[Team]]="LEE",1,0)</f>
        <v>0</v>
      </c>
      <c r="K109">
        <v>6</v>
      </c>
      <c r="L109">
        <v>346</v>
      </c>
      <c r="M109">
        <v>4.5496220185803198</v>
      </c>
      <c r="N109">
        <v>0</v>
      </c>
      <c r="O109">
        <v>0</v>
      </c>
      <c r="P109">
        <v>0</v>
      </c>
      <c r="Q109">
        <v>0</v>
      </c>
    </row>
    <row r="110" spans="1:17" hidden="1" x14ac:dyDescent="0.25">
      <c r="A110" t="s">
        <v>150</v>
      </c>
      <c r="B110" t="s">
        <v>68</v>
      </c>
      <c r="C110" t="s">
        <v>68</v>
      </c>
      <c r="D110" t="s">
        <v>6</v>
      </c>
      <c r="E110">
        <v>0</v>
      </c>
      <c r="F110">
        <v>0</v>
      </c>
      <c r="G110">
        <v>1</v>
      </c>
      <c r="H110">
        <v>0</v>
      </c>
      <c r="I110" t="s">
        <v>219</v>
      </c>
      <c r="J110">
        <f>IF(Table1[[#This Row],[Team]]="LEE",1,0)</f>
        <v>0</v>
      </c>
      <c r="K110">
        <v>6</v>
      </c>
      <c r="L110">
        <v>290</v>
      </c>
      <c r="M110">
        <v>4.5111321557595199</v>
      </c>
      <c r="N110">
        <v>0</v>
      </c>
      <c r="O110">
        <v>0</v>
      </c>
      <c r="P110">
        <v>0</v>
      </c>
      <c r="Q110">
        <v>0</v>
      </c>
    </row>
    <row r="111" spans="1:17" hidden="1" x14ac:dyDescent="0.25">
      <c r="A111" t="s">
        <v>103</v>
      </c>
      <c r="B111" t="s">
        <v>134</v>
      </c>
      <c r="C111" t="s">
        <v>134</v>
      </c>
      <c r="D111" t="s">
        <v>5</v>
      </c>
      <c r="E111">
        <v>0</v>
      </c>
      <c r="F111">
        <v>1</v>
      </c>
      <c r="G111">
        <v>0</v>
      </c>
      <c r="H111">
        <v>0</v>
      </c>
      <c r="I111" t="s">
        <v>119</v>
      </c>
      <c r="J111">
        <f>IF(Table1[[#This Row],[Team]]="LEE",1,0)</f>
        <v>0</v>
      </c>
      <c r="K111">
        <v>4.5</v>
      </c>
      <c r="L111">
        <v>175</v>
      </c>
      <c r="M111">
        <v>4.5011103057625101</v>
      </c>
      <c r="N111">
        <v>0</v>
      </c>
      <c r="O111">
        <v>0</v>
      </c>
      <c r="P111">
        <v>0</v>
      </c>
      <c r="Q111">
        <v>0</v>
      </c>
    </row>
    <row r="112" spans="1:17" hidden="1" x14ac:dyDescent="0.25">
      <c r="A112" t="s">
        <v>278</v>
      </c>
      <c r="B112" t="s">
        <v>279</v>
      </c>
      <c r="C112" t="s">
        <v>280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271</v>
      </c>
      <c r="J112">
        <f>IF(Table1[[#This Row],[Team]]="LEE",1,0)</f>
        <v>0</v>
      </c>
      <c r="K112">
        <v>6.5</v>
      </c>
      <c r="L112">
        <v>376</v>
      </c>
      <c r="M112">
        <v>4.4729545792111702</v>
      </c>
      <c r="N112">
        <v>0</v>
      </c>
      <c r="O112">
        <v>0</v>
      </c>
      <c r="P112">
        <v>0</v>
      </c>
      <c r="Q112">
        <v>0</v>
      </c>
    </row>
    <row r="113" spans="1:17" hidden="1" x14ac:dyDescent="0.25">
      <c r="A113" t="s">
        <v>120</v>
      </c>
      <c r="B113" t="s">
        <v>121</v>
      </c>
      <c r="C113" t="s">
        <v>121</v>
      </c>
      <c r="D113" t="s">
        <v>5</v>
      </c>
      <c r="E113">
        <v>0</v>
      </c>
      <c r="F113">
        <v>1</v>
      </c>
      <c r="G113">
        <v>0</v>
      </c>
      <c r="H113">
        <v>0</v>
      </c>
      <c r="I113" t="s">
        <v>119</v>
      </c>
      <c r="J113">
        <f>IF(Table1[[#This Row],[Team]]="LEE",1,0)</f>
        <v>0</v>
      </c>
      <c r="K113">
        <v>5</v>
      </c>
      <c r="L113">
        <v>164</v>
      </c>
      <c r="M113">
        <v>4.4355788402053404</v>
      </c>
      <c r="N113">
        <v>0</v>
      </c>
      <c r="O113">
        <v>0</v>
      </c>
      <c r="P113">
        <v>0</v>
      </c>
      <c r="Q113">
        <v>0</v>
      </c>
    </row>
    <row r="114" spans="1:17" hidden="1" x14ac:dyDescent="0.25">
      <c r="A114" t="s">
        <v>71</v>
      </c>
      <c r="B114" t="s">
        <v>72</v>
      </c>
      <c r="C114" t="s">
        <v>72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70</v>
      </c>
      <c r="J114">
        <f>IF(Table1[[#This Row],[Team]]="LEE",1,0)</f>
        <v>0</v>
      </c>
      <c r="K114">
        <v>4.5</v>
      </c>
      <c r="L114">
        <v>97</v>
      </c>
      <c r="M114">
        <v>4.4176323806852302</v>
      </c>
      <c r="N114">
        <v>0</v>
      </c>
      <c r="O114">
        <v>0</v>
      </c>
      <c r="P114">
        <v>0</v>
      </c>
      <c r="Q114">
        <v>0</v>
      </c>
    </row>
    <row r="115" spans="1:17" hidden="1" x14ac:dyDescent="0.25">
      <c r="A115" t="s">
        <v>68</v>
      </c>
      <c r="B115" t="s">
        <v>111</v>
      </c>
      <c r="C115" t="s">
        <v>111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110</v>
      </c>
      <c r="J115">
        <f>IF(Table1[[#This Row],[Team]]="LEE",1,0)</f>
        <v>0</v>
      </c>
      <c r="K115">
        <v>4.5</v>
      </c>
      <c r="L115">
        <v>142</v>
      </c>
      <c r="M115">
        <v>4.4092709753606396</v>
      </c>
      <c r="N115">
        <v>0</v>
      </c>
      <c r="O115">
        <v>0</v>
      </c>
      <c r="P115">
        <v>0</v>
      </c>
      <c r="Q115">
        <v>0</v>
      </c>
    </row>
    <row r="116" spans="1:17" hidden="1" x14ac:dyDescent="0.25">
      <c r="A116" t="s">
        <v>101</v>
      </c>
      <c r="B116" t="s">
        <v>107</v>
      </c>
      <c r="C116" t="s">
        <v>107</v>
      </c>
      <c r="D116" t="s">
        <v>5</v>
      </c>
      <c r="E116">
        <v>0</v>
      </c>
      <c r="F116">
        <v>1</v>
      </c>
      <c r="G116">
        <v>0</v>
      </c>
      <c r="H116">
        <v>0</v>
      </c>
      <c r="I116" t="s">
        <v>198</v>
      </c>
      <c r="J116">
        <f>IF(Table1[[#This Row],[Team]]="LEE",1,0)</f>
        <v>0</v>
      </c>
      <c r="K116">
        <v>5.5</v>
      </c>
      <c r="L116">
        <v>262</v>
      </c>
      <c r="M116">
        <v>4.3548494557547901</v>
      </c>
      <c r="N116">
        <v>0</v>
      </c>
      <c r="O116">
        <v>0</v>
      </c>
      <c r="P116">
        <v>0</v>
      </c>
      <c r="Q116">
        <v>0</v>
      </c>
    </row>
    <row r="117" spans="1:17" hidden="1" x14ac:dyDescent="0.25">
      <c r="A117" t="s">
        <v>287</v>
      </c>
      <c r="B117" t="s">
        <v>288</v>
      </c>
      <c r="C117" t="s">
        <v>288</v>
      </c>
      <c r="D117" t="s">
        <v>5</v>
      </c>
      <c r="E117">
        <v>0</v>
      </c>
      <c r="F117">
        <v>1</v>
      </c>
      <c r="G117">
        <v>0</v>
      </c>
      <c r="H117">
        <v>0</v>
      </c>
      <c r="I117" t="s">
        <v>271</v>
      </c>
      <c r="J117">
        <f>IF(Table1[[#This Row],[Team]]="LEE",1,0)</f>
        <v>0</v>
      </c>
      <c r="K117">
        <v>4.5</v>
      </c>
      <c r="L117">
        <v>384</v>
      </c>
      <c r="M117">
        <v>4.3358496570969098</v>
      </c>
      <c r="N117">
        <v>0</v>
      </c>
      <c r="O117">
        <v>0</v>
      </c>
      <c r="P117">
        <v>0</v>
      </c>
      <c r="Q117">
        <v>0</v>
      </c>
    </row>
    <row r="118" spans="1:17" hidden="1" x14ac:dyDescent="0.25">
      <c r="A118" t="s">
        <v>182</v>
      </c>
      <c r="B118" t="s">
        <v>183</v>
      </c>
      <c r="C118" t="s">
        <v>183</v>
      </c>
      <c r="D118" t="s">
        <v>5</v>
      </c>
      <c r="E118">
        <v>0</v>
      </c>
      <c r="F118">
        <v>1</v>
      </c>
      <c r="G118">
        <v>0</v>
      </c>
      <c r="H118">
        <v>0</v>
      </c>
      <c r="I118" t="s">
        <v>176</v>
      </c>
      <c r="J118">
        <f>IF(Table1[[#This Row],[Team]]="LEE",1,0)</f>
        <v>0</v>
      </c>
      <c r="K118">
        <v>6.5</v>
      </c>
      <c r="L118">
        <v>238</v>
      </c>
      <c r="M118">
        <v>4.3149388978755301</v>
      </c>
      <c r="N118">
        <v>0</v>
      </c>
      <c r="O118">
        <v>0</v>
      </c>
      <c r="P118">
        <v>0</v>
      </c>
      <c r="Q118">
        <v>0</v>
      </c>
    </row>
    <row r="119" spans="1:17" hidden="1" x14ac:dyDescent="0.25">
      <c r="A119" t="s">
        <v>130</v>
      </c>
      <c r="B119" t="s">
        <v>131</v>
      </c>
      <c r="C119" t="s">
        <v>131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119</v>
      </c>
      <c r="J119">
        <f>IF(Table1[[#This Row],[Team]]="LEE",1,0)</f>
        <v>0</v>
      </c>
      <c r="K119">
        <v>6</v>
      </c>
      <c r="L119">
        <v>171</v>
      </c>
      <c r="M119">
        <v>4.30292960383444</v>
      </c>
      <c r="N119">
        <v>0</v>
      </c>
      <c r="O119">
        <v>0</v>
      </c>
      <c r="P119">
        <v>0</v>
      </c>
      <c r="Q119">
        <v>0</v>
      </c>
    </row>
    <row r="120" spans="1:17" hidden="1" x14ac:dyDescent="0.25">
      <c r="A120" t="s">
        <v>93</v>
      </c>
      <c r="B120" t="s">
        <v>94</v>
      </c>
      <c r="C120" t="s">
        <v>94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87</v>
      </c>
      <c r="J120">
        <f>IF(Table1[[#This Row],[Team]]="LEE",1,0)</f>
        <v>0</v>
      </c>
      <c r="K120">
        <v>5</v>
      </c>
      <c r="L120">
        <v>120</v>
      </c>
      <c r="M120">
        <v>4.2963123807259898</v>
      </c>
      <c r="N120">
        <v>0</v>
      </c>
      <c r="O120">
        <v>0</v>
      </c>
      <c r="P120">
        <v>0</v>
      </c>
      <c r="Q120">
        <v>0</v>
      </c>
    </row>
    <row r="121" spans="1:17" hidden="1" x14ac:dyDescent="0.25">
      <c r="A121" t="s">
        <v>141</v>
      </c>
      <c r="B121" t="s">
        <v>209</v>
      </c>
      <c r="C121" t="s">
        <v>209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198</v>
      </c>
      <c r="J121">
        <f>IF(Table1[[#This Row],[Team]]="LEE",1,0)</f>
        <v>0</v>
      </c>
      <c r="K121">
        <v>5</v>
      </c>
      <c r="L121">
        <v>267</v>
      </c>
      <c r="M121">
        <v>4.2705237076954701</v>
      </c>
      <c r="N121">
        <v>0</v>
      </c>
      <c r="O121">
        <v>0</v>
      </c>
      <c r="P121">
        <v>0</v>
      </c>
      <c r="Q121">
        <v>0</v>
      </c>
    </row>
    <row r="122" spans="1:17" hidden="1" x14ac:dyDescent="0.25">
      <c r="A122" t="s">
        <v>14</v>
      </c>
      <c r="B122" t="s">
        <v>15</v>
      </c>
      <c r="C122" t="s">
        <v>15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13</v>
      </c>
      <c r="J122">
        <f>IF(Table1[[#This Row],[Team]]="LEE",1,0)</f>
        <v>0</v>
      </c>
      <c r="K122">
        <v>5</v>
      </c>
      <c r="L122">
        <v>5</v>
      </c>
      <c r="M122">
        <v>4.2469006004032002</v>
      </c>
      <c r="N122">
        <v>0</v>
      </c>
      <c r="O122">
        <v>0</v>
      </c>
      <c r="P122">
        <v>0</v>
      </c>
      <c r="Q122">
        <v>0</v>
      </c>
    </row>
    <row r="123" spans="1:17" hidden="1" x14ac:dyDescent="0.25">
      <c r="A123" t="s">
        <v>259</v>
      </c>
      <c r="B123" t="s">
        <v>260</v>
      </c>
      <c r="C123" t="s">
        <v>261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257</v>
      </c>
      <c r="J123">
        <f>IF(Table1[[#This Row],[Team]]="LEE",1,0)</f>
        <v>0</v>
      </c>
      <c r="K123">
        <v>4.5</v>
      </c>
      <c r="L123">
        <v>349</v>
      </c>
      <c r="M123">
        <v>4.2158596762928804</v>
      </c>
      <c r="N123">
        <v>0</v>
      </c>
      <c r="O123">
        <v>0</v>
      </c>
      <c r="P123">
        <v>0</v>
      </c>
      <c r="Q123">
        <v>0</v>
      </c>
    </row>
    <row r="124" spans="1:17" hidden="1" x14ac:dyDescent="0.25">
      <c r="A124" t="s">
        <v>239</v>
      </c>
      <c r="B124" t="s">
        <v>240</v>
      </c>
      <c r="C124" t="s">
        <v>240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235</v>
      </c>
      <c r="J124">
        <f>IF(Table1[[#This Row],[Team]]="LEE",1,0)</f>
        <v>0</v>
      </c>
      <c r="K124">
        <v>4.5</v>
      </c>
      <c r="L124">
        <v>314</v>
      </c>
      <c r="M124">
        <v>4.2075688256487203</v>
      </c>
      <c r="N124">
        <v>0</v>
      </c>
      <c r="O124">
        <v>0</v>
      </c>
      <c r="P124">
        <v>0</v>
      </c>
      <c r="Q124">
        <v>0</v>
      </c>
    </row>
    <row r="125" spans="1:17" hidden="1" x14ac:dyDescent="0.25">
      <c r="A125" t="s">
        <v>68</v>
      </c>
      <c r="B125" t="s">
        <v>175</v>
      </c>
      <c r="C125" t="s">
        <v>175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176</v>
      </c>
      <c r="J125">
        <f>IF(Table1[[#This Row],[Team]]="LEE",1,0)</f>
        <v>0</v>
      </c>
      <c r="K125">
        <v>5</v>
      </c>
      <c r="L125">
        <v>230</v>
      </c>
      <c r="M125">
        <v>4.2035001539778696</v>
      </c>
      <c r="N125">
        <v>0</v>
      </c>
      <c r="O125">
        <v>0</v>
      </c>
      <c r="P125">
        <v>0</v>
      </c>
      <c r="Q125">
        <v>0</v>
      </c>
    </row>
    <row r="126" spans="1:17" hidden="1" x14ac:dyDescent="0.25">
      <c r="A126" t="s">
        <v>283</v>
      </c>
      <c r="B126" t="s">
        <v>58</v>
      </c>
      <c r="C126" t="s">
        <v>58</v>
      </c>
      <c r="D126" t="s">
        <v>5</v>
      </c>
      <c r="E126">
        <v>0</v>
      </c>
      <c r="F126">
        <v>1</v>
      </c>
      <c r="G126">
        <v>0</v>
      </c>
      <c r="H126">
        <v>0</v>
      </c>
      <c r="I126" t="s">
        <v>271</v>
      </c>
      <c r="J126">
        <f>IF(Table1[[#This Row],[Team]]="LEE",1,0)</f>
        <v>0</v>
      </c>
      <c r="K126">
        <v>4.5</v>
      </c>
      <c r="L126">
        <v>380</v>
      </c>
      <c r="M126">
        <v>4.2024132771888398</v>
      </c>
      <c r="N126">
        <v>0</v>
      </c>
      <c r="O126">
        <v>0</v>
      </c>
      <c r="P126">
        <v>0</v>
      </c>
      <c r="Q126">
        <v>0</v>
      </c>
    </row>
    <row r="127" spans="1:17" hidden="1" x14ac:dyDescent="0.25">
      <c r="A127" t="s">
        <v>312</v>
      </c>
      <c r="B127" t="s">
        <v>313</v>
      </c>
      <c r="C127" t="s">
        <v>313</v>
      </c>
      <c r="D127" t="s">
        <v>7</v>
      </c>
      <c r="E127">
        <v>0</v>
      </c>
      <c r="F127">
        <v>0</v>
      </c>
      <c r="G127">
        <v>0</v>
      </c>
      <c r="H127">
        <v>1</v>
      </c>
      <c r="I127" t="s">
        <v>310</v>
      </c>
      <c r="J127">
        <f>IF(Table1[[#This Row],[Team]]="LEE",1,0)</f>
        <v>0</v>
      </c>
      <c r="K127">
        <v>7.5</v>
      </c>
      <c r="L127">
        <v>444</v>
      </c>
      <c r="M127">
        <v>4.1720714161426704</v>
      </c>
      <c r="N127">
        <v>0</v>
      </c>
      <c r="O127">
        <v>0</v>
      </c>
      <c r="P127">
        <v>0</v>
      </c>
      <c r="Q127">
        <v>0</v>
      </c>
    </row>
    <row r="128" spans="1:17" hidden="1" x14ac:dyDescent="0.25">
      <c r="A128" t="s">
        <v>59</v>
      </c>
      <c r="B128" t="s">
        <v>60</v>
      </c>
      <c r="C128" t="s">
        <v>60</v>
      </c>
      <c r="D128" t="s">
        <v>6</v>
      </c>
      <c r="E128">
        <v>0</v>
      </c>
      <c r="F128">
        <v>0</v>
      </c>
      <c r="G128">
        <v>1</v>
      </c>
      <c r="H128">
        <v>0</v>
      </c>
      <c r="I128" t="s">
        <v>43</v>
      </c>
      <c r="J128">
        <f>IF(Table1[[#This Row],[Team]]="LEE",1,0)</f>
        <v>0</v>
      </c>
      <c r="K128">
        <v>4.5</v>
      </c>
      <c r="L128">
        <v>83</v>
      </c>
      <c r="M128">
        <v>4.1712688145799399</v>
      </c>
      <c r="N128">
        <v>0</v>
      </c>
      <c r="O128">
        <v>0</v>
      </c>
      <c r="P128">
        <v>0</v>
      </c>
      <c r="Q128">
        <v>0</v>
      </c>
    </row>
    <row r="129" spans="1:17" hidden="1" x14ac:dyDescent="0.25">
      <c r="A129" t="s">
        <v>116</v>
      </c>
      <c r="B129" t="s">
        <v>117</v>
      </c>
      <c r="C129" t="s">
        <v>117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110</v>
      </c>
      <c r="J129">
        <f>IF(Table1[[#This Row],[Team]]="LEE",1,0)</f>
        <v>0</v>
      </c>
      <c r="K129">
        <v>5</v>
      </c>
      <c r="L129">
        <v>150</v>
      </c>
      <c r="M129">
        <v>4.09519425005118</v>
      </c>
      <c r="N129">
        <v>0</v>
      </c>
      <c r="O129">
        <v>0</v>
      </c>
      <c r="P129">
        <v>0</v>
      </c>
      <c r="Q129">
        <v>0</v>
      </c>
    </row>
    <row r="130" spans="1:17" hidden="1" x14ac:dyDescent="0.25">
      <c r="A130" t="s">
        <v>215</v>
      </c>
      <c r="B130" t="s">
        <v>216</v>
      </c>
      <c r="C130" t="s">
        <v>217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198</v>
      </c>
      <c r="J130">
        <f>IF(Table1[[#This Row],[Team]]="LEE",1,0)</f>
        <v>0</v>
      </c>
      <c r="K130">
        <v>5</v>
      </c>
      <c r="L130">
        <v>276</v>
      </c>
      <c r="M130">
        <v>4.0628240957524602</v>
      </c>
      <c r="N130">
        <v>0</v>
      </c>
      <c r="O130">
        <v>0</v>
      </c>
      <c r="P130">
        <v>0</v>
      </c>
      <c r="Q130">
        <v>0</v>
      </c>
    </row>
    <row r="131" spans="1:17" hidden="1" x14ac:dyDescent="0.25">
      <c r="A131" t="s">
        <v>118</v>
      </c>
      <c r="B131" t="s">
        <v>177</v>
      </c>
      <c r="C131" t="s">
        <v>177</v>
      </c>
      <c r="D131" t="s">
        <v>5</v>
      </c>
      <c r="E131">
        <v>0</v>
      </c>
      <c r="F131">
        <v>1</v>
      </c>
      <c r="G131">
        <v>0</v>
      </c>
      <c r="H131">
        <v>0</v>
      </c>
      <c r="I131" t="s">
        <v>176</v>
      </c>
      <c r="J131">
        <f>IF(Table1[[#This Row],[Team]]="LEE",1,0)</f>
        <v>0</v>
      </c>
      <c r="K131">
        <v>5</v>
      </c>
      <c r="L131">
        <v>233</v>
      </c>
      <c r="M131">
        <v>4.01397099047536</v>
      </c>
      <c r="N131">
        <v>0</v>
      </c>
      <c r="O131">
        <v>0</v>
      </c>
      <c r="P131">
        <v>0</v>
      </c>
      <c r="Q131">
        <v>0</v>
      </c>
    </row>
    <row r="132" spans="1:17" hidden="1" x14ac:dyDescent="0.25">
      <c r="A132" t="s">
        <v>130</v>
      </c>
      <c r="B132" t="s">
        <v>178</v>
      </c>
      <c r="C132" t="s">
        <v>179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176</v>
      </c>
      <c r="J132">
        <f>IF(Table1[[#This Row],[Team]]="LEE",1,0)</f>
        <v>0</v>
      </c>
      <c r="K132">
        <v>6</v>
      </c>
      <c r="L132">
        <v>236</v>
      </c>
      <c r="M132">
        <v>3.9852084692988199</v>
      </c>
      <c r="N132">
        <v>0</v>
      </c>
      <c r="O132">
        <v>0</v>
      </c>
      <c r="P132">
        <v>0</v>
      </c>
      <c r="Q132">
        <v>0</v>
      </c>
    </row>
    <row r="133" spans="1:17" hidden="1" x14ac:dyDescent="0.25">
      <c r="A133" t="s">
        <v>254</v>
      </c>
      <c r="B133" t="s">
        <v>323</v>
      </c>
      <c r="C133" t="s">
        <v>323</v>
      </c>
      <c r="D133" t="s">
        <v>5</v>
      </c>
      <c r="E133">
        <v>0</v>
      </c>
      <c r="F133">
        <v>1</v>
      </c>
      <c r="G133">
        <v>0</v>
      </c>
      <c r="H133">
        <v>0</v>
      </c>
      <c r="I133" t="s">
        <v>310</v>
      </c>
      <c r="J133">
        <f>IF(Table1[[#This Row],[Team]]="LEE",1,0)</f>
        <v>0</v>
      </c>
      <c r="K133">
        <v>4.5</v>
      </c>
      <c r="L133">
        <v>451</v>
      </c>
      <c r="M133">
        <v>3.9341649250908102</v>
      </c>
      <c r="N133">
        <v>0</v>
      </c>
      <c r="O133">
        <v>0</v>
      </c>
      <c r="P133">
        <v>0</v>
      </c>
      <c r="Q133">
        <v>0</v>
      </c>
    </row>
    <row r="134" spans="1:17" hidden="1" x14ac:dyDescent="0.25">
      <c r="A134" t="s">
        <v>62</v>
      </c>
      <c r="B134" t="s">
        <v>63</v>
      </c>
      <c r="C134" t="s">
        <v>63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43</v>
      </c>
      <c r="J134">
        <f>IF(Table1[[#This Row],[Team]]="LEE",1,0)</f>
        <v>0</v>
      </c>
      <c r="K134">
        <v>5</v>
      </c>
      <c r="L134">
        <v>85</v>
      </c>
      <c r="M134">
        <v>3.9227286055702999</v>
      </c>
      <c r="N134">
        <v>0</v>
      </c>
      <c r="O134">
        <v>0</v>
      </c>
      <c r="P134">
        <v>0</v>
      </c>
      <c r="Q134">
        <v>0</v>
      </c>
    </row>
    <row r="135" spans="1:17" hidden="1" x14ac:dyDescent="0.25">
      <c r="A135" t="s">
        <v>20</v>
      </c>
      <c r="B135" t="s">
        <v>21</v>
      </c>
      <c r="C135" t="s">
        <v>21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13</v>
      </c>
      <c r="J135">
        <f>IF(Table1[[#This Row],[Team]]="LEE",1,0)</f>
        <v>0</v>
      </c>
      <c r="K135">
        <v>5.5</v>
      </c>
      <c r="L135">
        <v>16</v>
      </c>
      <c r="M135">
        <v>3.8896693453205202</v>
      </c>
      <c r="N135">
        <v>0</v>
      </c>
      <c r="O135">
        <v>0</v>
      </c>
      <c r="P135">
        <v>0</v>
      </c>
      <c r="Q135">
        <v>0</v>
      </c>
    </row>
    <row r="136" spans="1:17" hidden="1" x14ac:dyDescent="0.25">
      <c r="A136" t="s">
        <v>267</v>
      </c>
      <c r="B136" t="s">
        <v>268</v>
      </c>
      <c r="C136" t="s">
        <v>268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257</v>
      </c>
      <c r="J136">
        <f>IF(Table1[[#This Row],[Team]]="LEE",1,0)</f>
        <v>0</v>
      </c>
      <c r="K136">
        <v>5.5</v>
      </c>
      <c r="L136">
        <v>360</v>
      </c>
      <c r="M136">
        <v>3.8836119491540799</v>
      </c>
      <c r="N136">
        <v>0</v>
      </c>
      <c r="O136">
        <v>0</v>
      </c>
      <c r="P136">
        <v>0</v>
      </c>
      <c r="Q136">
        <v>0</v>
      </c>
    </row>
    <row r="137" spans="1:17" hidden="1" x14ac:dyDescent="0.25">
      <c r="A137" t="s">
        <v>192</v>
      </c>
      <c r="B137" t="s">
        <v>193</v>
      </c>
      <c r="C137" t="s">
        <v>193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176</v>
      </c>
      <c r="J137">
        <f>IF(Table1[[#This Row],[Team]]="LEE",1,0)</f>
        <v>0</v>
      </c>
      <c r="K137">
        <v>5</v>
      </c>
      <c r="L137">
        <v>247</v>
      </c>
      <c r="M137">
        <v>3.8453170454888599</v>
      </c>
      <c r="N137">
        <v>0</v>
      </c>
      <c r="O137">
        <v>0</v>
      </c>
      <c r="P137">
        <v>0</v>
      </c>
      <c r="Q137">
        <v>0</v>
      </c>
    </row>
    <row r="138" spans="1:17" hidden="1" x14ac:dyDescent="0.25">
      <c r="A138" t="s">
        <v>22</v>
      </c>
      <c r="B138" t="s">
        <v>23</v>
      </c>
      <c r="C138" t="s">
        <v>24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13</v>
      </c>
      <c r="J138">
        <f>IF(Table1[[#This Row],[Team]]="LEE",1,0)</f>
        <v>0</v>
      </c>
      <c r="K138">
        <v>5.5</v>
      </c>
      <c r="L138">
        <v>18</v>
      </c>
      <c r="M138">
        <v>3.8439226377172799</v>
      </c>
      <c r="N138">
        <v>0</v>
      </c>
      <c r="O138">
        <v>0</v>
      </c>
      <c r="P138">
        <v>0</v>
      </c>
      <c r="Q138">
        <v>0</v>
      </c>
    </row>
    <row r="139" spans="1:17" hidden="1" x14ac:dyDescent="0.25">
      <c r="A139" t="s">
        <v>64</v>
      </c>
      <c r="B139" t="s">
        <v>65</v>
      </c>
      <c r="C139" t="s">
        <v>65</v>
      </c>
      <c r="D139" t="s">
        <v>6</v>
      </c>
      <c r="E139">
        <v>0</v>
      </c>
      <c r="F139">
        <v>0</v>
      </c>
      <c r="G139">
        <v>1</v>
      </c>
      <c r="H139">
        <v>0</v>
      </c>
      <c r="I139" t="s">
        <v>43</v>
      </c>
      <c r="J139">
        <f>IF(Table1[[#This Row],[Team]]="LEE",1,0)</f>
        <v>0</v>
      </c>
      <c r="K139">
        <v>5.5</v>
      </c>
      <c r="L139">
        <v>86</v>
      </c>
      <c r="M139">
        <v>3.8110723262296</v>
      </c>
      <c r="N139">
        <v>0</v>
      </c>
      <c r="O139">
        <v>0</v>
      </c>
      <c r="P139">
        <v>0</v>
      </c>
      <c r="Q139">
        <v>0</v>
      </c>
    </row>
    <row r="140" spans="1:17" hidden="1" x14ac:dyDescent="0.25">
      <c r="A140" t="s">
        <v>139</v>
      </c>
      <c r="B140" t="s">
        <v>140</v>
      </c>
      <c r="C140" t="s">
        <v>140</v>
      </c>
      <c r="D140" t="s">
        <v>6</v>
      </c>
      <c r="E140">
        <v>0</v>
      </c>
      <c r="F140">
        <v>0</v>
      </c>
      <c r="G140">
        <v>1</v>
      </c>
      <c r="H140">
        <v>0</v>
      </c>
      <c r="I140" t="s">
        <v>119</v>
      </c>
      <c r="J140">
        <f>IF(Table1[[#This Row],[Team]]="LEE",1,0)</f>
        <v>0</v>
      </c>
      <c r="K140">
        <v>5.5</v>
      </c>
      <c r="L140">
        <v>181</v>
      </c>
      <c r="M140">
        <v>3.7076023828881701</v>
      </c>
      <c r="N140">
        <v>0</v>
      </c>
      <c r="O140">
        <v>0</v>
      </c>
      <c r="P140">
        <v>0</v>
      </c>
      <c r="Q140">
        <v>0</v>
      </c>
    </row>
    <row r="141" spans="1:17" hidden="1" x14ac:dyDescent="0.25">
      <c r="A141" t="s">
        <v>34</v>
      </c>
      <c r="B141" t="s">
        <v>35</v>
      </c>
      <c r="C141" t="s">
        <v>35</v>
      </c>
      <c r="D141" t="s">
        <v>6</v>
      </c>
      <c r="E141">
        <v>0</v>
      </c>
      <c r="F141">
        <v>0</v>
      </c>
      <c r="G141">
        <v>1</v>
      </c>
      <c r="H141">
        <v>0</v>
      </c>
      <c r="I141" t="s">
        <v>25</v>
      </c>
      <c r="J141">
        <f>IF(Table1[[#This Row],[Team]]="LEE",1,0)</f>
        <v>0</v>
      </c>
      <c r="K141">
        <v>4.5</v>
      </c>
      <c r="L141">
        <v>33</v>
      </c>
      <c r="M141">
        <v>3.6387626911565598</v>
      </c>
      <c r="N141">
        <v>0</v>
      </c>
      <c r="O141">
        <v>0</v>
      </c>
      <c r="P141">
        <v>0</v>
      </c>
      <c r="Q141">
        <v>0</v>
      </c>
    </row>
    <row r="142" spans="1:17" hidden="1" x14ac:dyDescent="0.25">
      <c r="A142" t="s">
        <v>50</v>
      </c>
      <c r="B142" t="s">
        <v>51</v>
      </c>
      <c r="C142" t="s">
        <v>51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43</v>
      </c>
      <c r="J142">
        <f>IF(Table1[[#This Row],[Team]]="LEE",1,0)</f>
        <v>0</v>
      </c>
      <c r="K142">
        <v>5.5</v>
      </c>
      <c r="L142">
        <v>77</v>
      </c>
      <c r="M142">
        <v>3.6351323671681999</v>
      </c>
      <c r="N142">
        <v>0</v>
      </c>
      <c r="O142">
        <v>0</v>
      </c>
      <c r="P142">
        <v>0</v>
      </c>
      <c r="Q142">
        <v>0</v>
      </c>
    </row>
    <row r="143" spans="1:17" hidden="1" x14ac:dyDescent="0.25">
      <c r="A143" t="s">
        <v>150</v>
      </c>
      <c r="B143" t="s">
        <v>151</v>
      </c>
      <c r="C143" t="s">
        <v>151</v>
      </c>
      <c r="D143" t="s">
        <v>5</v>
      </c>
      <c r="E143">
        <v>0</v>
      </c>
      <c r="F143">
        <v>1</v>
      </c>
      <c r="G143">
        <v>0</v>
      </c>
      <c r="H143">
        <v>0</v>
      </c>
      <c r="I143" t="s">
        <v>144</v>
      </c>
      <c r="J143">
        <f>IF(Table1[[#This Row],[Team]]="LEE",1,0)</f>
        <v>0</v>
      </c>
      <c r="K143">
        <v>4</v>
      </c>
      <c r="L143">
        <v>194</v>
      </c>
      <c r="M143">
        <v>3.61682607770094</v>
      </c>
      <c r="N143">
        <v>0</v>
      </c>
      <c r="O143">
        <v>0</v>
      </c>
      <c r="P143">
        <v>0</v>
      </c>
      <c r="Q143">
        <v>0</v>
      </c>
    </row>
    <row r="144" spans="1:17" hidden="1" x14ac:dyDescent="0.25">
      <c r="A144" s="1" t="s">
        <v>296</v>
      </c>
      <c r="B144" s="1" t="s">
        <v>297</v>
      </c>
      <c r="C144" s="1" t="s">
        <v>297</v>
      </c>
      <c r="D144" s="1" t="s">
        <v>5</v>
      </c>
      <c r="E144" s="1">
        <v>0</v>
      </c>
      <c r="F144" s="1">
        <v>1</v>
      </c>
      <c r="G144" s="1">
        <v>0</v>
      </c>
      <c r="H144" s="1">
        <v>0</v>
      </c>
      <c r="I144" s="1" t="s">
        <v>293</v>
      </c>
      <c r="J144">
        <f>IF(Table1[[#This Row],[Team]]="LEE",1,0)</f>
        <v>0</v>
      </c>
      <c r="K144" s="1">
        <v>5</v>
      </c>
      <c r="L144" s="1">
        <v>430</v>
      </c>
      <c r="M144" s="1">
        <f>7.15957668145141/2</f>
        <v>3.5797883407257052</v>
      </c>
      <c r="N144" s="1">
        <v>1</v>
      </c>
      <c r="O144">
        <v>1</v>
      </c>
      <c r="P144">
        <v>0</v>
      </c>
      <c r="Q144" s="1">
        <v>1</v>
      </c>
    </row>
    <row r="145" spans="1:17" hidden="1" x14ac:dyDescent="0.25">
      <c r="A145" s="1" t="s">
        <v>320</v>
      </c>
      <c r="B145" s="1" t="s">
        <v>321</v>
      </c>
      <c r="C145" s="1" t="s">
        <v>322</v>
      </c>
      <c r="D145" s="1" t="s">
        <v>5</v>
      </c>
      <c r="E145" s="1">
        <v>0</v>
      </c>
      <c r="F145" s="1">
        <v>1</v>
      </c>
      <c r="G145" s="1">
        <v>0</v>
      </c>
      <c r="H145" s="1">
        <v>0</v>
      </c>
      <c r="I145" s="1" t="s">
        <v>310</v>
      </c>
      <c r="J145">
        <f>IF(Table1[[#This Row],[Team]]="LEE",1,0)</f>
        <v>0</v>
      </c>
      <c r="K145" s="1">
        <v>5</v>
      </c>
      <c r="L145" s="1">
        <v>450</v>
      </c>
      <c r="M145" s="1">
        <f>7.05604300697907/2</f>
        <v>3.5280215034895348</v>
      </c>
      <c r="N145" s="1">
        <v>1</v>
      </c>
      <c r="O145">
        <v>1</v>
      </c>
      <c r="P145">
        <v>0</v>
      </c>
      <c r="Q145" s="1">
        <v>1</v>
      </c>
    </row>
    <row r="146" spans="1:17" hidden="1" x14ac:dyDescent="0.25">
      <c r="A146" t="s">
        <v>289</v>
      </c>
      <c r="B146" t="s">
        <v>290</v>
      </c>
      <c r="C146" t="s">
        <v>290</v>
      </c>
      <c r="D146" t="s">
        <v>6</v>
      </c>
      <c r="E146">
        <v>0</v>
      </c>
      <c r="F146">
        <v>0</v>
      </c>
      <c r="G146">
        <v>1</v>
      </c>
      <c r="H146">
        <v>0</v>
      </c>
      <c r="I146" t="s">
        <v>271</v>
      </c>
      <c r="J146">
        <f>IF(Table1[[#This Row],[Team]]="LEE",1,0)</f>
        <v>0</v>
      </c>
      <c r="K146">
        <v>4.5</v>
      </c>
      <c r="L146">
        <v>386</v>
      </c>
      <c r="M146">
        <v>3.4150308113972199</v>
      </c>
      <c r="N146">
        <v>0</v>
      </c>
      <c r="O146">
        <v>0</v>
      </c>
      <c r="P146">
        <v>0</v>
      </c>
      <c r="Q146">
        <v>0</v>
      </c>
    </row>
    <row r="147" spans="1:17" hidden="1" x14ac:dyDescent="0.25">
      <c r="A147" t="s">
        <v>244</v>
      </c>
      <c r="B147" t="s">
        <v>245</v>
      </c>
      <c r="C147" t="s">
        <v>245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246</v>
      </c>
      <c r="J147">
        <f>IF(Table1[[#This Row],[Team]]="LEE",1,0)</f>
        <v>0</v>
      </c>
      <c r="K147">
        <v>4.5</v>
      </c>
      <c r="L147">
        <v>324</v>
      </c>
      <c r="M147">
        <v>3.4124337430653502</v>
      </c>
      <c r="N147">
        <v>0</v>
      </c>
      <c r="O147">
        <v>0</v>
      </c>
      <c r="P147">
        <v>0</v>
      </c>
      <c r="Q147">
        <v>0</v>
      </c>
    </row>
    <row r="148" spans="1:17" hidden="1" x14ac:dyDescent="0.25">
      <c r="A148" t="s">
        <v>46</v>
      </c>
      <c r="B148" t="s">
        <v>47</v>
      </c>
      <c r="C148" t="s">
        <v>47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43</v>
      </c>
      <c r="J148">
        <f>IF(Table1[[#This Row],[Team]]="LEE",1,0)</f>
        <v>0</v>
      </c>
      <c r="K148">
        <v>4</v>
      </c>
      <c r="L148">
        <v>75</v>
      </c>
      <c r="M148">
        <v>3.2810771426126699</v>
      </c>
      <c r="N148">
        <v>0</v>
      </c>
      <c r="O148">
        <v>0</v>
      </c>
      <c r="P148">
        <v>0</v>
      </c>
      <c r="Q148">
        <v>0</v>
      </c>
    </row>
    <row r="149" spans="1:17" s="1" customFormat="1" hidden="1" x14ac:dyDescent="0.25">
      <c r="A149" s="1" t="s">
        <v>167</v>
      </c>
      <c r="B149" s="1" t="s">
        <v>168</v>
      </c>
      <c r="C149" s="1" t="s">
        <v>167</v>
      </c>
      <c r="D149" s="1" t="s">
        <v>7</v>
      </c>
      <c r="E149" s="1">
        <v>0</v>
      </c>
      <c r="F149" s="1">
        <v>0</v>
      </c>
      <c r="G149" s="1">
        <v>0</v>
      </c>
      <c r="H149" s="1">
        <v>1</v>
      </c>
      <c r="I149" s="1" t="s">
        <v>163</v>
      </c>
      <c r="J149">
        <f>IF(Table1[[#This Row],[Team]]="LEE",1,0)</f>
        <v>1</v>
      </c>
      <c r="K149" s="1">
        <v>6.5</v>
      </c>
      <c r="L149" s="1">
        <v>212</v>
      </c>
      <c r="M149" s="1">
        <f>6.10337523666552/2</f>
        <v>3.0516876183327599</v>
      </c>
      <c r="N149" s="1">
        <v>1</v>
      </c>
      <c r="O149">
        <v>1</v>
      </c>
      <c r="P149">
        <v>0</v>
      </c>
      <c r="Q149" s="1">
        <v>0</v>
      </c>
    </row>
    <row r="150" spans="1:17" hidden="1" x14ac:dyDescent="0.25">
      <c r="A150" s="1" t="s">
        <v>265</v>
      </c>
      <c r="B150" s="1" t="s">
        <v>266</v>
      </c>
      <c r="C150" s="1" t="s">
        <v>266</v>
      </c>
      <c r="D150" s="1" t="s">
        <v>6</v>
      </c>
      <c r="E150" s="1">
        <v>0</v>
      </c>
      <c r="F150" s="1">
        <v>0</v>
      </c>
      <c r="G150" s="1">
        <v>1</v>
      </c>
      <c r="H150" s="1">
        <v>0</v>
      </c>
      <c r="I150" s="1" t="s">
        <v>257</v>
      </c>
      <c r="J150">
        <f>IF(Table1[[#This Row],[Team]]="LEE",1,0)</f>
        <v>0</v>
      </c>
      <c r="K150" s="1">
        <v>4.5</v>
      </c>
      <c r="L150" s="1">
        <v>359</v>
      </c>
      <c r="M150" s="1">
        <f>4.50215506338711/2</f>
        <v>2.251077531693555</v>
      </c>
      <c r="N150" s="1">
        <v>1</v>
      </c>
      <c r="O150">
        <v>1</v>
      </c>
      <c r="P150">
        <v>0</v>
      </c>
      <c r="Q150" s="1">
        <v>0</v>
      </c>
    </row>
    <row r="151" spans="1:17" x14ac:dyDescent="0.25">
      <c r="A151" s="1" t="s">
        <v>123</v>
      </c>
      <c r="B151" s="1" t="s">
        <v>247</v>
      </c>
      <c r="C151" s="1" t="s">
        <v>247</v>
      </c>
      <c r="D151" s="1" t="s">
        <v>4</v>
      </c>
      <c r="E151" s="1">
        <v>1</v>
      </c>
      <c r="F151" s="1">
        <v>0</v>
      </c>
      <c r="G151" s="1">
        <v>0</v>
      </c>
      <c r="H151" s="1">
        <v>0</v>
      </c>
      <c r="I151" s="1" t="s">
        <v>246</v>
      </c>
      <c r="J151" s="2">
        <f>IF(Table1[[#This Row],[Team]]="LEE",1,0)</f>
        <v>0</v>
      </c>
      <c r="K151" s="1">
        <v>4</v>
      </c>
      <c r="L151" s="1">
        <v>325</v>
      </c>
      <c r="M151" s="1">
        <f>4.00268697662847/2</f>
        <v>2.0013434883142351</v>
      </c>
      <c r="N151" s="1">
        <v>1</v>
      </c>
      <c r="O151">
        <v>1</v>
      </c>
      <c r="P151">
        <v>0</v>
      </c>
      <c r="Q151" s="1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Data.Page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Corridore, Gabe</dc:creator>
  <cp:lastModifiedBy>Corridore, Gabe</cp:lastModifiedBy>
  <dcterms:created xsi:type="dcterms:W3CDTF">2021-08-19T17:14:57Z</dcterms:created>
  <dcterms:modified xsi:type="dcterms:W3CDTF">2021-08-19T19:07:31Z</dcterms:modified>
</cp:coreProperties>
</file>