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13_ncr:1_{356D248E-E6A5-457E-BAF7-6E91DFD99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Data.Page'!$R$2:$R$121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Data.Page'!$R$2:$R$121</definedName>
    <definedName name="solver_lhs2" localSheetId="0" hidden="1">'Transformed by Data.Page'!$U$20</definedName>
    <definedName name="solver_lhs3" localSheetId="0" hidden="1">'Transformed by Data.Page'!$U$22</definedName>
    <definedName name="solver_lhs4" localSheetId="0" hidden="1">'Transformed by Data.Page'!$U$23</definedName>
    <definedName name="solver_lhs5" localSheetId="0" hidden="1">'Transformed by Data.Page'!$U$4</definedName>
    <definedName name="solver_lhs6" localSheetId="0" hidden="1">'Transformed by Data.Page'!$U$6:$U$9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'Transformed by Data.Page'!$U$2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Data.Page'!$V$22</definedName>
    <definedName name="solver_rhs4" localSheetId="0" hidden="1">'Transformed by Data.Page'!$V$23</definedName>
    <definedName name="solver_rhs5" localSheetId="0" hidden="1">'Transformed by Data.Page'!$V$4</definedName>
    <definedName name="solver_rhs6" localSheetId="0" hidden="1">'Transformed by Data.Page'!$V$6:$V$9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2" l="1"/>
  <c r="K3" i="2"/>
  <c r="K4" i="2"/>
  <c r="K5" i="2"/>
  <c r="K6" i="2"/>
  <c r="K7" i="2"/>
  <c r="K2" i="2"/>
  <c r="K9" i="2"/>
  <c r="K13" i="2"/>
  <c r="K20" i="2"/>
  <c r="K11" i="2"/>
  <c r="K14" i="2"/>
  <c r="K10" i="2"/>
  <c r="K12" i="2"/>
  <c r="K16" i="2"/>
  <c r="K17" i="2"/>
  <c r="K18" i="2"/>
  <c r="K8" i="2"/>
  <c r="K19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J66" i="2"/>
  <c r="J108" i="2"/>
  <c r="J106" i="2"/>
  <c r="J94" i="2"/>
  <c r="J57" i="2"/>
  <c r="J92" i="2"/>
  <c r="J116" i="2"/>
  <c r="J72" i="2"/>
  <c r="J48" i="2"/>
  <c r="J54" i="2"/>
  <c r="J95" i="2"/>
  <c r="J99" i="2"/>
  <c r="J101" i="2"/>
  <c r="J50" i="2"/>
  <c r="J39" i="2"/>
  <c r="J103" i="2"/>
  <c r="J112" i="2"/>
  <c r="J49" i="2"/>
  <c r="J15" i="2"/>
  <c r="J5" i="2"/>
  <c r="J4" i="2"/>
  <c r="J3" i="2"/>
  <c r="J7" i="2"/>
  <c r="J97" i="2"/>
  <c r="J2" i="2"/>
  <c r="J16" i="2"/>
  <c r="J47" i="2"/>
  <c r="J26" i="2"/>
  <c r="J9" i="2"/>
  <c r="J36" i="2"/>
  <c r="J27" i="2"/>
  <c r="J41" i="2"/>
  <c r="J40" i="2"/>
  <c r="J25" i="2"/>
  <c r="J20" i="2"/>
  <c r="J33" i="2"/>
  <c r="J23" i="2"/>
  <c r="J29" i="2"/>
  <c r="J28" i="2"/>
  <c r="J13" i="2"/>
  <c r="J62" i="2"/>
  <c r="J24" i="2"/>
  <c r="J119" i="2"/>
  <c r="J87" i="2"/>
  <c r="J113" i="2"/>
  <c r="J86" i="2"/>
  <c r="J79" i="2"/>
  <c r="J51" i="2"/>
  <c r="J115" i="2"/>
  <c r="J96" i="2"/>
  <c r="J80" i="2"/>
  <c r="J91" i="2"/>
  <c r="J53" i="2"/>
  <c r="J93" i="2"/>
  <c r="J74" i="2"/>
  <c r="J117" i="2"/>
  <c r="J14" i="2"/>
  <c r="J11" i="2"/>
  <c r="J70" i="2"/>
  <c r="J104" i="2"/>
  <c r="J43" i="2"/>
  <c r="J52" i="2"/>
  <c r="J56" i="2"/>
  <c r="J100" i="2"/>
  <c r="J105" i="2"/>
  <c r="J114" i="2"/>
  <c r="J67" i="2"/>
  <c r="J37" i="2"/>
  <c r="J84" i="2"/>
  <c r="J120" i="2"/>
  <c r="J55" i="2"/>
  <c r="J69" i="2"/>
  <c r="J102" i="2"/>
  <c r="J90" i="2"/>
  <c r="J45" i="2"/>
  <c r="J63" i="2"/>
  <c r="J38" i="2"/>
  <c r="J68" i="2"/>
  <c r="J46" i="2"/>
  <c r="J109" i="2"/>
  <c r="J71" i="2"/>
  <c r="J44" i="2"/>
  <c r="J58" i="2"/>
  <c r="J88" i="2"/>
  <c r="J12" i="2"/>
  <c r="J18" i="2"/>
  <c r="J60" i="2"/>
  <c r="J10" i="2"/>
  <c r="J42" i="2"/>
  <c r="J35" i="2"/>
  <c r="J76" i="2"/>
  <c r="J89" i="2"/>
  <c r="J111" i="2"/>
  <c r="J61" i="2"/>
  <c r="J98" i="2"/>
  <c r="J17" i="2"/>
  <c r="J8" i="2"/>
  <c r="J118" i="2"/>
  <c r="J30" i="2"/>
  <c r="J22" i="2"/>
  <c r="J21" i="2"/>
  <c r="J34" i="2"/>
  <c r="J19" i="2"/>
  <c r="J6" i="2"/>
  <c r="J32" i="2"/>
  <c r="J73" i="2"/>
  <c r="J75" i="2"/>
  <c r="J77" i="2"/>
  <c r="J121" i="2"/>
  <c r="J31" i="2"/>
  <c r="J78" i="2"/>
  <c r="J64" i="2"/>
  <c r="J85" i="2"/>
  <c r="J81" i="2"/>
  <c r="J107" i="2"/>
  <c r="J65" i="2"/>
  <c r="J83" i="2"/>
  <c r="J82" i="2"/>
  <c r="J59" i="2"/>
  <c r="J110" i="2"/>
  <c r="P7" i="2"/>
  <c r="P55" i="2"/>
  <c r="U11" i="2" s="1" a="1"/>
  <c r="U11" i="2" s="1"/>
  <c r="V4" i="2"/>
  <c r="U2" i="2"/>
  <c r="U4" i="2"/>
  <c r="U6" i="2"/>
  <c r="U7" i="2"/>
  <c r="U8" i="2"/>
  <c r="U9" i="2"/>
  <c r="U17" i="2" a="1"/>
  <c r="U17" i="2" s="1"/>
  <c r="U23" i="2" l="1"/>
  <c r="U22" i="2"/>
  <c r="U12" i="2" a="1"/>
  <c r="U12" i="2" s="1"/>
  <c r="U13" i="2" a="1"/>
  <c r="U13" i="2" s="1"/>
  <c r="U14" i="2" a="1"/>
  <c r="U14" i="2" s="1"/>
  <c r="U16" i="2" l="1"/>
  <c r="U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<sst xmlns="http://schemas.openxmlformats.org/spreadsheetml/2006/main" count="635" uniqueCount="283">
  <si>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</si>
  <si>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</si>
  <si>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</si>
  <si>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</si>
  <si>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</si>
  <si>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</si>
  <si>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</si>
  <si>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</si>
  <si>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</si>
  <si>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</si>
  <si>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</si>
  <si>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</si>
  <si>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</si>
  <si>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</si>
  <si>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</si>
  <si>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</si>
  <si>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</si>
  <si>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</si>
  <si>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</si>
  <si>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Thomas</t>
  </si>
  <si>
    <t>Partey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</si>
  <si>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</si>
  <si>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</si>
  <si>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</si>
  <si>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</si>
  <si>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</si>
  <si>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</si>
  <si>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</si>
  <si>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</si>
  <si>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</si>
  <si>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</si>
  <si>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</si>
  <si>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</si>
  <si>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</si>
  <si>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</si>
  <si>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</si>
  <si>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</si>
  <si>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</si>
  <si>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</si>
  <si>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</si>
  <si>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</si>
  <si>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</si>
  <si>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</si>
  <si>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</si>
  <si>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</si>
  <si>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</si>
  <si>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</si>
  <si>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</si>
  <si>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</si>
  <si>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</si>
  <si>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</si>
  <si>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</si>
  <si>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</si>
  <si>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</si>
  <si>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Lucas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</si>
  <si>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</si>
  <si>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</si>
  <si>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</si>
  <si>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</si>
  <si>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</si>
  <si>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</si>
  <si>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</si>
  <si>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</si>
  <si>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</si>
  <si>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</si>
  <si>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</si>
  <si>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Ethan</t>
  </si>
  <si>
    <t>Pinnock</t>
  </si>
  <si>
    <t>Jan</t>
  </si>
  <si>
    <t>Nathan</t>
  </si>
  <si>
    <t>BHA</t>
  </si>
  <si>
    <t>Shane</t>
  </si>
  <si>
    <t>Duffy</t>
  </si>
  <si>
    <t>Neal</t>
  </si>
  <si>
    <t>Maupay</t>
  </si>
  <si>
    <t>Robert</t>
  </si>
  <si>
    <t>Sánchez</t>
  </si>
  <si>
    <t>Alexis</t>
  </si>
  <si>
    <t>Mac Allister</t>
  </si>
  <si>
    <t>Jakub</t>
  </si>
  <si>
    <t>Moder</t>
  </si>
  <si>
    <t>James</t>
  </si>
  <si>
    <t>Tarkowski</t>
  </si>
  <si>
    <t>BUR</t>
  </si>
  <si>
    <t>Phil</t>
  </si>
  <si>
    <t>Jack</t>
  </si>
  <si>
    <t>Kevin</t>
  </si>
  <si>
    <t>Mee</t>
  </si>
  <si>
    <t>Ashley</t>
  </si>
  <si>
    <t>Westwood</t>
  </si>
  <si>
    <t>Lowton</t>
  </si>
  <si>
    <t>Charlie</t>
  </si>
  <si>
    <t>Taylor</t>
  </si>
  <si>
    <t>Dwight</t>
  </si>
  <si>
    <t>McNeil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</si>
  <si>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</si>
  <si>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</si>
  <si>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</si>
  <si>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</si>
  <si>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</si>
  <si>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</si>
  <si>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</si>
  <si>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</si>
  <si>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</si>
  <si>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</si>
  <si>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</si>
  <si>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</si>
  <si>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Mason</t>
  </si>
  <si>
    <t>Mount</t>
  </si>
  <si>
    <t>Callum</t>
  </si>
  <si>
    <t>Hudson-Odoi</t>
  </si>
  <si>
    <t>Kai</t>
  </si>
  <si>
    <t>Havertz</t>
  </si>
  <si>
    <t>Edouard</t>
  </si>
  <si>
    <t>Mendy</t>
  </si>
  <si>
    <t>Vicente</t>
  </si>
  <si>
    <t>Guaita</t>
  </si>
  <si>
    <t>CRY</t>
  </si>
  <si>
    <t>Benteke</t>
  </si>
  <si>
    <t>Cheikhou</t>
  </si>
  <si>
    <t>Kouyaté</t>
  </si>
  <si>
    <t>Jordan</t>
  </si>
  <si>
    <t>Ayew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</si>
  <si>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</si>
  <si>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</si>
  <si>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</si>
  <si>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</si>
  <si>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</si>
  <si>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</si>
  <si>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</si>
  <si>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</si>
  <si>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</si>
  <si>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Michael</t>
  </si>
  <si>
    <t>Keane</t>
  </si>
  <si>
    <t>Pickford</t>
  </si>
  <si>
    <t>Allan</t>
  </si>
  <si>
    <t>Marques Loureiro</t>
  </si>
  <si>
    <t>Abdoulaye</t>
  </si>
  <si>
    <t>Doucouré</t>
  </si>
  <si>
    <t>Demarai</t>
  </si>
  <si>
    <t>Gray</t>
  </si>
  <si>
    <t>Harry</t>
  </si>
  <si>
    <t>Kasper</t>
  </si>
  <si>
    <t>Schmeichel</t>
  </si>
  <si>
    <t>LEI</t>
  </si>
  <si>
    <t>Youri</t>
  </si>
  <si>
    <t>Tielemans</t>
  </si>
  <si>
    <t>LEE</t>
  </si>
  <si>
    <t>Stuart</t>
  </si>
  <si>
    <t>Dallas</t>
  </si>
  <si>
    <t>Diego</t>
  </si>
  <si>
    <t>Llorente</t>
  </si>
  <si>
    <t>Raphael</t>
  </si>
  <si>
    <t>Dias Belloli</t>
  </si>
  <si>
    <t>Raphinha</t>
  </si>
  <si>
    <t>Illan</t>
  </si>
  <si>
    <t>Meslier</t>
  </si>
  <si>
    <t>Harrison</t>
  </si>
  <si>
    <t>Daniel</t>
  </si>
  <si>
    <t>Greenwood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</si>
  <si>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</si>
  <si>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</si>
  <si>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</si>
  <si>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</si>
  <si>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</si>
  <si>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</si>
  <si>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</si>
  <si>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</si>
  <si>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</si>
  <si>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</si>
  <si>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</si>
  <si>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</si>
  <si>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</si>
  <si>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Diogo</t>
  </si>
  <si>
    <t>Jota</t>
  </si>
  <si>
    <t>Grealish</t>
  </si>
  <si>
    <t>MCI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</si>
  <si>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</si>
  <si>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</si>
  <si>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</si>
  <si>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</si>
  <si>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</si>
  <si>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</si>
  <si>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</si>
  <si>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</si>
  <si>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</si>
  <si>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</si>
  <si>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</si>
  <si>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</si>
  <si>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</si>
  <si>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</si>
  <si>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</si>
  <si>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</si>
  <si>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</si>
  <si>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</si>
  <si>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</si>
  <si>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</si>
  <si>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</si>
  <si>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</si>
  <si>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</si>
  <si>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Fernando</t>
  </si>
  <si>
    <t>Scott</t>
  </si>
  <si>
    <t>MUN</t>
  </si>
  <si>
    <t>David</t>
  </si>
  <si>
    <t>de Gea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</si>
  <si>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</si>
  <si>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</si>
  <si>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</si>
  <si>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</si>
  <si>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</si>
  <si>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</si>
  <si>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</si>
  <si>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McTominay</t>
  </si>
  <si>
    <t>Chris</t>
  </si>
  <si>
    <t>Wood</t>
  </si>
  <si>
    <t>NEW</t>
  </si>
  <si>
    <t>Joelinton Cássio</t>
  </si>
  <si>
    <t>Apolinário de Lira</t>
  </si>
  <si>
    <t>Joelinton</t>
  </si>
  <si>
    <t>Joshua</t>
  </si>
  <si>
    <t>SOU</t>
  </si>
  <si>
    <t>Redmond</t>
  </si>
  <si>
    <t>Ward-Prowse</t>
  </si>
  <si>
    <t>Bednarek</t>
  </si>
  <si>
    <t>Hugo</t>
  </si>
  <si>
    <t>Lloris</t>
  </si>
  <si>
    <t>TOT</t>
  </si>
  <si>
    <t>Kane</t>
  </si>
  <si>
    <t>Heung-Min</t>
  </si>
  <si>
    <t>Son</t>
  </si>
  <si>
    <t>Eric</t>
  </si>
  <si>
    <t>Dier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</si>
  <si>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</si>
  <si>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</si>
  <si>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</si>
  <si>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</si>
  <si>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</si>
  <si>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</si>
  <si>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</si>
  <si>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</si>
  <si>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Emmanuel</t>
  </si>
  <si>
    <t>Dennis</t>
  </si>
  <si>
    <t>King</t>
  </si>
  <si>
    <t>WHU</t>
  </si>
  <si>
    <t>Lukasz</t>
  </si>
  <si>
    <t>Fabianski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</si>
  <si>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</si>
  <si>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</si>
  <si>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</si>
  <si>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</si>
  <si>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</si>
  <si>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</si>
  <si>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</si>
  <si>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</si>
  <si>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</si>
  <si>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</si>
  <si>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</si>
  <si>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João Filipe Iria</t>
  </si>
  <si>
    <t>Santos Moutinho</t>
  </si>
  <si>
    <t>Moutinho</t>
  </si>
  <si>
    <t>WOL</t>
  </si>
  <si>
    <t>Conor</t>
  </si>
  <si>
    <t>Coady</t>
  </si>
  <si>
    <t>Raúl</t>
  </si>
  <si>
    <t>Jiménez</t>
  </si>
  <si>
    <t>Romain</t>
  </si>
  <si>
    <t>Saïss</t>
  </si>
  <si>
    <t>Marçal</t>
  </si>
  <si>
    <t>Rúben Diogo</t>
  </si>
  <si>
    <t>da Silva Neves</t>
  </si>
  <si>
    <t>Neves</t>
  </si>
  <si>
    <t>Nélson</t>
  </si>
  <si>
    <t>Cabral Semedo</t>
  </si>
  <si>
    <t>Semedo</t>
  </si>
  <si>
    <t>Max</t>
  </si>
  <si>
    <t>Kilman</t>
  </si>
  <si>
    <t>Total Points</t>
  </si>
  <si>
    <t>Total Cost</t>
  </si>
  <si>
    <t>DPPG</t>
  </si>
  <si>
    <t>Transfers</t>
  </si>
  <si>
    <t>Free</t>
  </si>
  <si>
    <t>FDPPG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</si>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</sst>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38926-94A6-4C10-8BAE-3501A56453A2}" name="Table1" displayName="Table1" ref="A1:R121" totalsRowShown="0">
  <autoFilter ref="A1:R121" xr:uid="{73038926-94A6-4C10-8BAE-3501A56453A2}">
    <filterColumn colId="16">
      <filters>
        <filter val="0"/>
      </filters>
    </filterColumn>
    <filterColumn colId="17">
      <filters>
        <filter val="1"/>
      </filters>
    </filterColumn>
  </autoFilter>
  <sortState xmlns:xlrd2="http://schemas.microsoft.com/office/spreadsheetml/2017/richdata2" ref="A2:R23">
    <sortCondition descending="1" ref="P1:P121"/>
  </sortState>
  <tableColumns count="18">
    <tableColumn id="1" xr3:uid="{20C82CDF-4908-4D40-99F0-A810E4574425}" name="First Name"/>
    <tableColumn id="2" xr3:uid="{6B5B7A18-4941-4CC2-83E1-23720FB9D9F8}" name="Surname"/>
    <tableColumn id="3" xr3:uid="{5D5D145C-55F7-4827-99F1-999CC033D6A3}" name="Web Name"/>
    <tableColumn id="4" xr3:uid="{E494B35A-EDD8-415D-9B76-5AE7D0A0F505}" name="Position"/>
    <tableColumn id="5" xr3:uid="{FBB99CDD-3E3C-4848-8219-EEF8E76DD124}" name="GKP"/>
    <tableColumn id="6" xr3:uid="{905ABC23-A06B-4552-BDE3-406D7358B3A0}" name="DEF"/>
    <tableColumn id="7" xr3:uid="{4ABB5A5B-935A-43B1-B5FC-226E18C140EC}" name="MID"/>
    <tableColumn id="8" xr3:uid="{02C81317-8F98-48FE-97E0-4EA4AD8446C0}" name="FWD"/>
    <tableColumn id="9" xr3:uid="{6533C5F9-2A1B-49B4-98EA-CD5D0BC74065}" name="Team"/>
    <tableColumn id="17" xr3:uid="{C4C7FA35-80DA-4E70-81DB-E36B817D91EC}" name="BRE" dataDxfId="1">
      <calculatedColumnFormula>IF(Table1[[#This Row],[Team]]="BRE",1,)</calculatedColumnFormula>
    </tableColumn>
    <tableColumn id="18" xr3:uid="{149E7415-1CDB-4F20-B099-09B846194974}" name="TOT" dataDxfId="0">
      <calculatedColumnFormula>IF(Table1[[#This Row],[Team]]="TOT",1,0)</calculatedColumnFormula>
    </tableColumn>
    <tableColumn id="10" xr3:uid="{6FDFA6F6-DCE2-4971-A111-E080ACD96A16}" name="Cost"/>
    <tableColumn id="11" xr3:uid="{0F22EFA3-D622-4C63-8B59-C892860FEC54}" name="ID"/>
    <tableColumn id="12" xr3:uid="{CC993248-7615-4D67-9066-3C538246314E}" name="ARIMA"/>
    <tableColumn id="13" xr3:uid="{99EC4F1F-B2FE-4D0C-884A-35B4818B94A5}" name="LSTM"/>
    <tableColumn id="14" xr3:uid="{FB7FF1A9-7E73-4494-904B-F72CD43B927A}" name="PPG"/>
    <tableColumn id="15" xr3:uid="{1A80F976-CB6D-4092-855B-F4F1B599C06D}" name="PREV"/>
    <tableColumn id="16" xr3:uid="{816A1E4D-B3BC-4DA6-BE2D-4210E2947A18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workbookViewId="0">
      <selection activeCell="C2" sqref="C2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8" max="18" width="10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226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22" x14ac:dyDescent="0.3">
      <c r="A2" t="s">
        <v>66</v>
      </c>
      <c r="B2" t="s">
        <v>67</v>
      </c>
      <c r="C2" s="1" t="s">
        <v>67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59</v>
      </c>
      <c r="J2">
        <f>IF(Table1[[#This Row],[Team]]="BRE",1,)</f>
        <v>1</v>
      </c>
      <c r="K2">
        <f>IF(Table1[[#This Row],[Team]]="TOT",1,0)</f>
        <v>0</v>
      </c>
      <c r="L2">
        <v>4.5</v>
      </c>
      <c r="M2">
        <v>61</v>
      </c>
      <c r="N2">
        <v>2.1929817597782</v>
      </c>
      <c r="O2">
        <v>15.887282178325</v>
      </c>
      <c r="P2">
        <v>10.409562010906299</v>
      </c>
      <c r="Q2">
        <v>0</v>
      </c>
      <c r="R2">
        <v>1</v>
      </c>
      <c r="T2" t="s">
        <v>276</v>
      </c>
      <c r="U2">
        <f>SUMPRODUCT(Table1[Selected],Table1[PPG])</f>
        <v>132.57781540592131</v>
      </c>
      <c r="V2" t="s">
        <v>282</v>
      </c>
    </row>
    <row r="3" spans="1:22" hidden="1" x14ac:dyDescent="0.3">
      <c r="A3" t="s">
        <v>62</v>
      </c>
      <c r="B3" t="s">
        <v>63</v>
      </c>
      <c r="C3" s="1" t="s">
        <v>63</v>
      </c>
      <c r="D3" t="s">
        <v>7</v>
      </c>
      <c r="E3">
        <v>0</v>
      </c>
      <c r="F3">
        <v>0</v>
      </c>
      <c r="G3">
        <v>0</v>
      </c>
      <c r="H3">
        <v>1</v>
      </c>
      <c r="I3" t="s">
        <v>59</v>
      </c>
      <c r="J3">
        <f>IF(Table1[[#This Row],[Team]]="BRE",1,)</f>
        <v>1</v>
      </c>
      <c r="K3">
        <f>IF(Table1[[#This Row],[Team]]="TOT",1,0)</f>
        <v>0</v>
      </c>
      <c r="L3">
        <v>6.6</v>
      </c>
      <c r="M3">
        <v>54</v>
      </c>
      <c r="N3">
        <v>6.2105263157894699</v>
      </c>
      <c r="O3">
        <v>16.4801694151354</v>
      </c>
      <c r="P3">
        <v>12.372312175396999</v>
      </c>
      <c r="Q3">
        <v>1</v>
      </c>
      <c r="R3">
        <v>1</v>
      </c>
    </row>
    <row r="4" spans="1:22" hidden="1" x14ac:dyDescent="0.3">
      <c r="A4" t="s">
        <v>60</v>
      </c>
      <c r="B4" t="s">
        <v>61</v>
      </c>
      <c r="C4" s="1" t="s">
        <v>61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59</v>
      </c>
      <c r="J4">
        <f>IF(Table1[[#This Row],[Team]]="BRE",1,)</f>
        <v>1</v>
      </c>
      <c r="K4">
        <f>IF(Table1[[#This Row],[Team]]="TOT",1,0)</f>
        <v>0</v>
      </c>
      <c r="L4">
        <v>5</v>
      </c>
      <c r="M4">
        <v>53</v>
      </c>
      <c r="N4">
        <v>3.7711987563279399</v>
      </c>
      <c r="O4">
        <v>15.4599868375879</v>
      </c>
      <c r="P4">
        <v>10.784471605083899</v>
      </c>
      <c r="Q4">
        <v>0</v>
      </c>
      <c r="R4">
        <v>0</v>
      </c>
      <c r="T4" t="s">
        <v>277</v>
      </c>
      <c r="U4">
        <f>SUMPRODUCT(Table1[Selected],Table1[Cost])</f>
        <v>97.000000000000014</v>
      </c>
      <c r="V4">
        <f>95.7+3.5</f>
        <v>99.2</v>
      </c>
    </row>
    <row r="5" spans="1:22" hidden="1" x14ac:dyDescent="0.3">
      <c r="A5" t="s">
        <v>57</v>
      </c>
      <c r="B5" t="s">
        <v>58</v>
      </c>
      <c r="C5" s="1" t="s">
        <v>58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59</v>
      </c>
      <c r="J5">
        <f>IF(Table1[[#This Row],[Team]]="BRE",1,)</f>
        <v>1</v>
      </c>
      <c r="K5">
        <f>IF(Table1[[#This Row],[Team]]="TOT",1,0)</f>
        <v>0</v>
      </c>
      <c r="L5">
        <v>4.5999999999999996</v>
      </c>
      <c r="M5">
        <v>52</v>
      </c>
      <c r="N5">
        <v>4.2963940952638904</v>
      </c>
      <c r="O5">
        <v>17.3526454631665</v>
      </c>
      <c r="P5">
        <v>12.130144916005399</v>
      </c>
      <c r="Q5">
        <v>1</v>
      </c>
      <c r="R5">
        <v>1</v>
      </c>
    </row>
    <row r="6" spans="1:22" hidden="1" x14ac:dyDescent="0.3">
      <c r="A6" t="s">
        <v>240</v>
      </c>
      <c r="B6" t="s">
        <v>241</v>
      </c>
      <c r="C6" t="s">
        <v>241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239</v>
      </c>
      <c r="J6">
        <f>IF(Table1[[#This Row],[Team]]="BRE",1,)</f>
        <v>0</v>
      </c>
      <c r="K6">
        <f>IF(Table1[[#This Row],[Team]]="TOT",1,0)</f>
        <v>0</v>
      </c>
      <c r="L6">
        <v>6.1</v>
      </c>
      <c r="M6">
        <v>413</v>
      </c>
      <c r="N6">
        <v>0</v>
      </c>
      <c r="O6">
        <v>0</v>
      </c>
      <c r="P6">
        <v>0</v>
      </c>
      <c r="Q6">
        <v>1</v>
      </c>
      <c r="R6">
        <v>0</v>
      </c>
      <c r="T6" t="s">
        <v>4</v>
      </c>
      <c r="U6">
        <f>SUMPRODUCT(Table1[Selected],Table1[GKP])</f>
        <v>2</v>
      </c>
      <c r="V6">
        <v>2</v>
      </c>
    </row>
    <row r="7" spans="1:22" hidden="1" x14ac:dyDescent="0.3">
      <c r="A7" t="s">
        <v>64</v>
      </c>
      <c r="B7" t="s">
        <v>65</v>
      </c>
      <c r="C7" t="s">
        <v>65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59</v>
      </c>
      <c r="J7">
        <f>IF(Table1[[#This Row],[Team]]="BRE",1,)</f>
        <v>1</v>
      </c>
      <c r="K7">
        <f>IF(Table1[[#This Row],[Team]]="TOT",1,0)</f>
        <v>0</v>
      </c>
      <c r="L7">
        <v>5.5</v>
      </c>
      <c r="M7">
        <v>55</v>
      </c>
      <c r="N7">
        <v>8.9884863890133495</v>
      </c>
      <c r="O7">
        <v>16.543305080872901</v>
      </c>
      <c r="P7">
        <f>13.521377604129*0.75</f>
        <v>10.14103320309675</v>
      </c>
      <c r="Q7">
        <v>1</v>
      </c>
      <c r="R7">
        <v>0</v>
      </c>
      <c r="T7" t="s">
        <v>5</v>
      </c>
      <c r="U7">
        <f>SUMPRODUCT(Table1[Selected],Table1[DEF])</f>
        <v>5</v>
      </c>
      <c r="V7">
        <v>5</v>
      </c>
    </row>
    <row r="8" spans="1:22" x14ac:dyDescent="0.3">
      <c r="A8" t="s">
        <v>141</v>
      </c>
      <c r="B8" t="s">
        <v>227</v>
      </c>
      <c r="C8" s="1" t="s">
        <v>227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226</v>
      </c>
      <c r="J8">
        <f>IF(Table1[[#This Row],[Team]]="BRE",1,)</f>
        <v>0</v>
      </c>
      <c r="K8">
        <f>IF(Table1[[#This Row],[Team]]="TOT",1,0)</f>
        <v>1</v>
      </c>
      <c r="L8">
        <v>12.2</v>
      </c>
      <c r="M8">
        <v>376</v>
      </c>
      <c r="N8">
        <v>8.9449857297213793</v>
      </c>
      <c r="O8">
        <v>9.3500431686806191</v>
      </c>
      <c r="P8">
        <v>9.1880201930969196</v>
      </c>
      <c r="Q8">
        <v>0</v>
      </c>
      <c r="R8">
        <v>1</v>
      </c>
      <c r="T8" t="s">
        <v>6</v>
      </c>
      <c r="U8">
        <f>SUMPRODUCT(Table1[Selected],Table1[MID])</f>
        <v>5</v>
      </c>
      <c r="V8">
        <v>5</v>
      </c>
    </row>
    <row r="9" spans="1:22" hidden="1" x14ac:dyDescent="0.3">
      <c r="A9" t="s">
        <v>81</v>
      </c>
      <c r="B9" t="s">
        <v>82</v>
      </c>
      <c r="C9" s="1" t="s">
        <v>82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83</v>
      </c>
      <c r="J9">
        <f>IF(Table1[[#This Row],[Team]]="BRE",1,)</f>
        <v>0</v>
      </c>
      <c r="K9">
        <f>IF(Table1[[#This Row],[Team]]="TOT",1,0)</f>
        <v>0</v>
      </c>
      <c r="L9">
        <v>4.9000000000000004</v>
      </c>
      <c r="M9">
        <v>101</v>
      </c>
      <c r="N9">
        <v>6.6929888352595901</v>
      </c>
      <c r="O9">
        <v>8.7413282241948291</v>
      </c>
      <c r="P9">
        <v>7.9219924686207301</v>
      </c>
      <c r="Q9">
        <v>1</v>
      </c>
      <c r="R9">
        <v>1</v>
      </c>
      <c r="T9" t="s">
        <v>7</v>
      </c>
      <c r="U9">
        <f>SUMPRODUCT(Table1[Selected],Table1[FWD])</f>
        <v>3</v>
      </c>
      <c r="V9">
        <v>3</v>
      </c>
    </row>
    <row r="10" spans="1:22" x14ac:dyDescent="0.3">
      <c r="A10" t="s">
        <v>209</v>
      </c>
      <c r="B10" t="s">
        <v>210</v>
      </c>
      <c r="C10" s="1" t="s">
        <v>211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202</v>
      </c>
      <c r="J10">
        <f>IF(Table1[[#This Row],[Team]]="BRE",1,)</f>
        <v>0</v>
      </c>
      <c r="K10">
        <f>IF(Table1[[#This Row],[Team]]="TOT",1,0)</f>
        <v>0</v>
      </c>
      <c r="L10">
        <v>11.6</v>
      </c>
      <c r="M10">
        <v>299</v>
      </c>
      <c r="N10">
        <v>4.9053343152477398</v>
      </c>
      <c r="O10">
        <v>11.38433986674</v>
      </c>
      <c r="P10">
        <v>8.7927376461431397</v>
      </c>
      <c r="Q10">
        <v>0</v>
      </c>
      <c r="R10">
        <v>1</v>
      </c>
    </row>
    <row r="11" spans="1:22" x14ac:dyDescent="0.3">
      <c r="A11" t="s">
        <v>145</v>
      </c>
      <c r="B11" t="s">
        <v>146</v>
      </c>
      <c r="C11" s="1" t="s">
        <v>146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144</v>
      </c>
      <c r="J11">
        <f>IF(Table1[[#This Row],[Team]]="BRE",1,)</f>
        <v>0</v>
      </c>
      <c r="K11">
        <f>IF(Table1[[#This Row],[Team]]="TOT",1,0)</f>
        <v>0</v>
      </c>
      <c r="L11">
        <v>6.4</v>
      </c>
      <c r="M11">
        <v>203</v>
      </c>
      <c r="N11">
        <v>6.58426966292134</v>
      </c>
      <c r="O11">
        <v>9.7787912876059995</v>
      </c>
      <c r="P11">
        <v>8.5009826377321396</v>
      </c>
      <c r="Q11">
        <v>0</v>
      </c>
      <c r="R11">
        <v>1</v>
      </c>
      <c r="T11" t="s">
        <v>4</v>
      </c>
      <c r="U11" cm="1">
        <f t="array" ref="U11">((SUMPRODUCT(Table1[PREV],Table1[PPG],Table1[Selected],Table1[GKP])-SUMPRODUCT(Table1[PREV],Table1[PPG],Table1[GKP]))+SUMPRODUCT(-- (Table1[PREV] = 0), Table1[Selected],Table1[GKP],Table1[PPG]))</f>
        <v>8.5772461318105222</v>
      </c>
    </row>
    <row r="12" spans="1:22" x14ac:dyDescent="0.3">
      <c r="A12" t="s">
        <v>203</v>
      </c>
      <c r="B12" t="s">
        <v>204</v>
      </c>
      <c r="C12" s="1" t="s">
        <v>204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202</v>
      </c>
      <c r="J12">
        <f>IF(Table1[[#This Row],[Team]]="BRE",1,)</f>
        <v>0</v>
      </c>
      <c r="K12">
        <f>IF(Table1[[#This Row],[Team]]="TOT",1,0)</f>
        <v>0</v>
      </c>
      <c r="L12">
        <v>5.2</v>
      </c>
      <c r="M12">
        <v>293</v>
      </c>
      <c r="N12">
        <v>6.58974997355973</v>
      </c>
      <c r="O12">
        <v>9.5590103460409104</v>
      </c>
      <c r="P12">
        <v>8.3713061970484404</v>
      </c>
      <c r="Q12">
        <v>0</v>
      </c>
      <c r="R12">
        <v>1</v>
      </c>
      <c r="T12" t="s">
        <v>5</v>
      </c>
      <c r="U12" cm="1">
        <f t="array" ref="U12">((SUMPRODUCT(Table1[PREV],Table1[PPG],Table1[Selected],Table1[DEF])-SUMPRODUCT(Table1[PREV],Table1[PPG],Table1[DEF]))+SUMPRODUCT(-- (Table1[PREV] = 0), Table1[Selected],Table1[DEF],Table1[PPG]))</f>
        <v>13.977011449303596</v>
      </c>
    </row>
    <row r="13" spans="1:22" x14ac:dyDescent="0.3">
      <c r="A13" t="s">
        <v>107</v>
      </c>
      <c r="B13" t="s">
        <v>108</v>
      </c>
      <c r="C13" s="1" t="s">
        <v>108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97</v>
      </c>
      <c r="J13">
        <f>IF(Table1[[#This Row],[Team]]="BRE",1,)</f>
        <v>0</v>
      </c>
      <c r="K13">
        <f>IF(Table1[[#This Row],[Team]]="TOT",1,0)</f>
        <v>0</v>
      </c>
      <c r="L13">
        <v>7.7</v>
      </c>
      <c r="M13">
        <v>131</v>
      </c>
      <c r="N13">
        <v>7.7802197801627901</v>
      </c>
      <c r="O13">
        <v>8.7250012180239995</v>
      </c>
      <c r="P13">
        <v>8.3470886428795197</v>
      </c>
      <c r="Q13">
        <v>0</v>
      </c>
      <c r="R13">
        <v>1</v>
      </c>
      <c r="T13" t="s">
        <v>6</v>
      </c>
      <c r="U13" cm="1">
        <f t="array" ref="U13">((SUMPRODUCT(Table1[PREV],Table1[PPG],Table1[Selected],Table1[MID])-SUMPRODUCT(Table1[PREV],Table1[PPG],Table1[MID]))+SUMPRODUCT(-- (Table1[PREV] = 0), Table1[Selected],Table1[MID],Table1[PPG]))</f>
        <v>20.207001068415682</v>
      </c>
    </row>
    <row r="14" spans="1:22" x14ac:dyDescent="0.3">
      <c r="A14" t="s">
        <v>142</v>
      </c>
      <c r="B14" t="s">
        <v>143</v>
      </c>
      <c r="C14" s="1" t="s">
        <v>143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144</v>
      </c>
      <c r="J14">
        <f>IF(Table1[[#This Row],[Team]]="BRE",1,)</f>
        <v>0</v>
      </c>
      <c r="K14">
        <f>IF(Table1[[#This Row],[Team]]="TOT",1,0)</f>
        <v>0</v>
      </c>
      <c r="L14">
        <v>4.8</v>
      </c>
      <c r="M14">
        <v>199</v>
      </c>
      <c r="N14">
        <v>5.5093380701362697</v>
      </c>
      <c r="O14">
        <v>10.1411124258042</v>
      </c>
      <c r="P14">
        <v>8.2884026835370701</v>
      </c>
      <c r="Q14">
        <v>0</v>
      </c>
      <c r="R14">
        <v>1</v>
      </c>
      <c r="T14" t="s">
        <v>7</v>
      </c>
      <c r="U14" cm="1">
        <f t="array" ref="U14">((SUMPRODUCT(Table1[PREV],Table1[PPG],Table1[Selected],Table1[FWD])-SUMPRODUCT(Table1[PREV],Table1[PPG],Table1[FWD]))+SUMPRODUCT(-- (Table1[PREV] = 0), Table1[Selected],Table1[FWD],Table1[PPG]))</f>
        <v>12.892897304009889</v>
      </c>
    </row>
    <row r="15" spans="1:22" x14ac:dyDescent="0.3">
      <c r="A15" t="s">
        <v>73</v>
      </c>
      <c r="B15" t="s">
        <v>74</v>
      </c>
      <c r="C15" s="1" t="s">
        <v>74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70</v>
      </c>
      <c r="J15">
        <f>IF(Table1[[#This Row],[Team]]="BRE",1,)</f>
        <v>0</v>
      </c>
      <c r="K15">
        <f>IF(Table1[[#This Row],[Team]]="TOT",1,0)</f>
        <v>0</v>
      </c>
      <c r="L15">
        <v>6.5</v>
      </c>
      <c r="M15">
        <v>83</v>
      </c>
      <c r="N15">
        <v>6.6304347845162903</v>
      </c>
      <c r="O15">
        <v>9.3162760961791999</v>
      </c>
      <c r="P15">
        <v>8.24193957151404</v>
      </c>
      <c r="Q15">
        <v>0</v>
      </c>
      <c r="R15">
        <v>1</v>
      </c>
    </row>
    <row r="16" spans="1:22" hidden="1" x14ac:dyDescent="0.3">
      <c r="A16" t="s">
        <v>75</v>
      </c>
      <c r="B16" t="s">
        <v>76</v>
      </c>
      <c r="C16" t="s">
        <v>76</v>
      </c>
      <c r="D16" t="s">
        <v>4</v>
      </c>
      <c r="E16">
        <v>1</v>
      </c>
      <c r="F16">
        <v>0</v>
      </c>
      <c r="G16">
        <v>0</v>
      </c>
      <c r="H16">
        <v>0</v>
      </c>
      <c r="I16" t="s">
        <v>70</v>
      </c>
      <c r="J16">
        <f>IF(Table1[[#This Row],[Team]]="BRE",1,)</f>
        <v>0</v>
      </c>
      <c r="K16">
        <f>IF(Table1[[#This Row],[Team]]="TOT",1,0)</f>
        <v>0</v>
      </c>
      <c r="L16">
        <v>4.5999999999999996</v>
      </c>
      <c r="M16">
        <v>84</v>
      </c>
      <c r="N16">
        <v>6.0894162392437003</v>
      </c>
      <c r="O16">
        <v>9.4745659934831892</v>
      </c>
      <c r="P16">
        <v>8.1205060917873908</v>
      </c>
      <c r="Q16">
        <v>0</v>
      </c>
      <c r="R16">
        <v>0</v>
      </c>
      <c r="T16" t="s">
        <v>278</v>
      </c>
      <c r="U16">
        <f>SUM(U11:U14)</f>
        <v>55.654155953539686</v>
      </c>
    </row>
    <row r="17" spans="1:22" hidden="1" x14ac:dyDescent="0.3">
      <c r="A17" t="s">
        <v>224</v>
      </c>
      <c r="B17" t="s">
        <v>225</v>
      </c>
      <c r="C17" t="s">
        <v>225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226</v>
      </c>
      <c r="J17">
        <f>IF(Table1[[#This Row],[Team]]="BRE",1,)</f>
        <v>0</v>
      </c>
      <c r="K17">
        <f>IF(Table1[[#This Row],[Team]]="TOT",1,0)</f>
        <v>1</v>
      </c>
      <c r="L17">
        <v>5.4</v>
      </c>
      <c r="M17">
        <v>375</v>
      </c>
      <c r="N17">
        <v>7.7747694158293097</v>
      </c>
      <c r="O17">
        <v>8.2424323794456402</v>
      </c>
      <c r="P17">
        <v>8.0553671939991105</v>
      </c>
      <c r="Q17">
        <v>0</v>
      </c>
      <c r="R17">
        <v>0</v>
      </c>
      <c r="T17" t="s">
        <v>279</v>
      </c>
      <c r="U17" cm="1">
        <f t="array" ref="U17">SUMPRODUCT(Table1[Selected], -- (Table1[PREV] = 0))</f>
        <v>12</v>
      </c>
    </row>
    <row r="18" spans="1:22" hidden="1" x14ac:dyDescent="0.3">
      <c r="A18" t="s">
        <v>141</v>
      </c>
      <c r="B18" t="s">
        <v>205</v>
      </c>
      <c r="C18" t="s">
        <v>205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202</v>
      </c>
      <c r="J18">
        <f>IF(Table1[[#This Row],[Team]]="BRE",1,)</f>
        <v>0</v>
      </c>
      <c r="K18">
        <f>IF(Table1[[#This Row],[Team]]="TOT",1,0)</f>
        <v>0</v>
      </c>
      <c r="L18">
        <v>5.4</v>
      </c>
      <c r="M18">
        <v>295</v>
      </c>
      <c r="N18">
        <v>0</v>
      </c>
      <c r="O18">
        <v>0</v>
      </c>
      <c r="P18">
        <v>0</v>
      </c>
      <c r="Q18">
        <v>0</v>
      </c>
      <c r="R18">
        <v>0</v>
      </c>
      <c r="T18" t="s">
        <v>280</v>
      </c>
      <c r="U18">
        <v>1</v>
      </c>
    </row>
    <row r="19" spans="1:22" x14ac:dyDescent="0.3">
      <c r="A19" t="s">
        <v>237</v>
      </c>
      <c r="B19" t="s">
        <v>238</v>
      </c>
      <c r="C19" s="1" t="s">
        <v>238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226</v>
      </c>
      <c r="J19">
        <f>IF(Table1[[#This Row],[Team]]="BRE",1,)</f>
        <v>0</v>
      </c>
      <c r="K19">
        <f>IF(Table1[[#This Row],[Team]]="TOT",1,0)</f>
        <v>1</v>
      </c>
      <c r="L19">
        <v>5.4</v>
      </c>
      <c r="M19">
        <v>386</v>
      </c>
      <c r="N19">
        <v>6.8896533856018802</v>
      </c>
      <c r="O19">
        <v>9.0091795647203607</v>
      </c>
      <c r="P19">
        <v>8.1613690930729703</v>
      </c>
      <c r="Q19">
        <v>0</v>
      </c>
      <c r="R19">
        <v>1</v>
      </c>
    </row>
    <row r="20" spans="1:22" x14ac:dyDescent="0.3">
      <c r="A20" t="s">
        <v>95</v>
      </c>
      <c r="B20" t="s">
        <v>96</v>
      </c>
      <c r="C20" s="1" t="s">
        <v>96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97</v>
      </c>
      <c r="J20">
        <f>IF(Table1[[#This Row],[Team]]="BRE",1,)</f>
        <v>0</v>
      </c>
      <c r="K20">
        <f>IF(Table1[[#This Row],[Team]]="TOT",1,0)</f>
        <v>0</v>
      </c>
      <c r="L20">
        <v>5.7</v>
      </c>
      <c r="M20">
        <v>121</v>
      </c>
      <c r="N20">
        <v>5.7794340476484098</v>
      </c>
      <c r="O20">
        <v>8.8955836198914398</v>
      </c>
      <c r="P20">
        <v>7.6491237909942296</v>
      </c>
      <c r="Q20">
        <v>0</v>
      </c>
      <c r="R20">
        <v>1</v>
      </c>
      <c r="T20" t="s">
        <v>281</v>
      </c>
      <c r="U20">
        <f>U16-(U17-U18)*4</f>
        <v>11.654155953539686</v>
      </c>
    </row>
    <row r="21" spans="1:22" x14ac:dyDescent="0.3">
      <c r="A21" t="s">
        <v>234</v>
      </c>
      <c r="B21" t="s">
        <v>235</v>
      </c>
      <c r="C21" s="1" t="s">
        <v>235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226</v>
      </c>
      <c r="J21">
        <f>IF(Table1[[#This Row],[Team]]="BRE",1,)</f>
        <v>0</v>
      </c>
      <c r="K21">
        <f>IF(Table1[[#This Row],[Team]]="TOT",1,0)</f>
        <v>1</v>
      </c>
      <c r="L21">
        <v>5</v>
      </c>
      <c r="M21">
        <v>383</v>
      </c>
      <c r="N21">
        <v>5.1568276079953899</v>
      </c>
      <c r="O21">
        <v>8.9133738100560294</v>
      </c>
      <c r="P21">
        <v>7.4107553292317698</v>
      </c>
      <c r="Q21">
        <v>0</v>
      </c>
      <c r="R21">
        <v>1</v>
      </c>
    </row>
    <row r="22" spans="1:22" hidden="1" x14ac:dyDescent="0.3">
      <c r="A22" t="s">
        <v>54</v>
      </c>
      <c r="B22" t="s">
        <v>232</v>
      </c>
      <c r="C22" s="1" t="s">
        <v>233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226</v>
      </c>
      <c r="J22">
        <f>IF(Table1[[#This Row],[Team]]="BRE",1,)</f>
        <v>0</v>
      </c>
      <c r="K22">
        <f>IF(Table1[[#This Row],[Team]]="TOT",1,0)</f>
        <v>1</v>
      </c>
      <c r="L22">
        <v>6.5</v>
      </c>
      <c r="M22">
        <v>380</v>
      </c>
      <c r="N22">
        <v>5.0666666666666602</v>
      </c>
      <c r="O22">
        <v>8.5956053361950602</v>
      </c>
      <c r="P22">
        <v>7.1840298683836998</v>
      </c>
      <c r="Q22">
        <v>0</v>
      </c>
      <c r="R22">
        <v>0</v>
      </c>
      <c r="T22" t="s">
        <v>59</v>
      </c>
      <c r="U22">
        <f>SUMPRODUCT(Table1[Selected],Table1[BRE])</f>
        <v>3</v>
      </c>
      <c r="V22">
        <v>3</v>
      </c>
    </row>
    <row r="23" spans="1:22" x14ac:dyDescent="0.3">
      <c r="A23" t="s">
        <v>100</v>
      </c>
      <c r="B23" t="s">
        <v>101</v>
      </c>
      <c r="C23" s="1" t="s">
        <v>102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97</v>
      </c>
      <c r="J23">
        <f>IF(Table1[[#This Row],[Team]]="BRE",1,)</f>
        <v>0</v>
      </c>
      <c r="K23">
        <f>IF(Table1[[#This Row],[Team]]="TOT",1,0)</f>
        <v>0</v>
      </c>
      <c r="L23">
        <v>5.9</v>
      </c>
      <c r="M23">
        <v>123</v>
      </c>
      <c r="N23">
        <v>6.1098901098900997</v>
      </c>
      <c r="O23">
        <v>7.2468700096426604</v>
      </c>
      <c r="P23">
        <v>6.7920780497416402</v>
      </c>
      <c r="Q23">
        <v>0</v>
      </c>
      <c r="R23">
        <v>1</v>
      </c>
      <c r="T23" t="s">
        <v>226</v>
      </c>
      <c r="U23">
        <f>SUMPRODUCT(Table1[Selected],Table1[TOT])</f>
        <v>3</v>
      </c>
      <c r="V23">
        <v>3</v>
      </c>
    </row>
    <row r="24" spans="1:22" hidden="1" x14ac:dyDescent="0.3">
      <c r="A24" t="s">
        <v>111</v>
      </c>
      <c r="B24" t="s">
        <v>112</v>
      </c>
      <c r="C24" t="s">
        <v>112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97</v>
      </c>
      <c r="J24">
        <f>IF(Table1[[#This Row],[Team]]="BRE",1,)</f>
        <v>0</v>
      </c>
      <c r="K24">
        <f>IF(Table1[[#This Row],[Team]]="TOT",1,0)</f>
        <v>0</v>
      </c>
      <c r="L24">
        <v>7.8</v>
      </c>
      <c r="M24">
        <v>133</v>
      </c>
      <c r="N24">
        <v>5.1698113207547101</v>
      </c>
      <c r="O24">
        <v>7.8357721634803701</v>
      </c>
      <c r="P24">
        <v>6.7693878263901102</v>
      </c>
      <c r="Q24">
        <v>0</v>
      </c>
      <c r="R24">
        <v>0</v>
      </c>
    </row>
    <row r="25" spans="1:22" hidden="1" x14ac:dyDescent="0.3">
      <c r="A25" t="s">
        <v>93</v>
      </c>
      <c r="B25" t="s">
        <v>94</v>
      </c>
      <c r="C25" t="s">
        <v>94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83</v>
      </c>
      <c r="J25">
        <f>IF(Table1[[#This Row],[Team]]="BRE",1,)</f>
        <v>0</v>
      </c>
      <c r="K25">
        <f>IF(Table1[[#This Row],[Team]]="TOT",1,0)</f>
        <v>0</v>
      </c>
      <c r="L25">
        <v>5.7</v>
      </c>
      <c r="M25">
        <v>114</v>
      </c>
      <c r="N25">
        <v>5.9545454545454497</v>
      </c>
      <c r="O25">
        <v>6.5604801875171201</v>
      </c>
      <c r="P25">
        <v>6.3181062943284498</v>
      </c>
      <c r="Q25">
        <v>0</v>
      </c>
      <c r="R25">
        <v>0</v>
      </c>
    </row>
    <row r="26" spans="1:22" hidden="1" x14ac:dyDescent="0.3">
      <c r="A26" t="s">
        <v>79</v>
      </c>
      <c r="B26" t="s">
        <v>80</v>
      </c>
      <c r="C26" t="s">
        <v>80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70</v>
      </c>
      <c r="J26">
        <f>IF(Table1[[#This Row],[Team]]="BRE",1,)</f>
        <v>0</v>
      </c>
      <c r="K26">
        <f>IF(Table1[[#This Row],[Team]]="TOT",1,0)</f>
        <v>0</v>
      </c>
      <c r="L26">
        <v>4.5</v>
      </c>
      <c r="M26">
        <v>90</v>
      </c>
      <c r="N26">
        <v>2.8473338336838299</v>
      </c>
      <c r="O26">
        <v>8.5978757167380309</v>
      </c>
      <c r="P26">
        <v>6.2976589635163496</v>
      </c>
      <c r="Q26">
        <v>0</v>
      </c>
      <c r="R26">
        <v>0</v>
      </c>
    </row>
    <row r="27" spans="1:22" hidden="1" x14ac:dyDescent="0.3">
      <c r="A27" t="s">
        <v>88</v>
      </c>
      <c r="B27" t="s">
        <v>89</v>
      </c>
      <c r="C27" t="s">
        <v>89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83</v>
      </c>
      <c r="J27">
        <f>IF(Table1[[#This Row],[Team]]="BRE",1,)</f>
        <v>0</v>
      </c>
      <c r="K27">
        <f>IF(Table1[[#This Row],[Team]]="TOT",1,0)</f>
        <v>0</v>
      </c>
      <c r="L27">
        <v>5.3</v>
      </c>
      <c r="M27">
        <v>108</v>
      </c>
      <c r="N27">
        <v>5.7272727277930802</v>
      </c>
      <c r="O27">
        <v>6.5440755007102398</v>
      </c>
      <c r="P27">
        <v>6.2173543915433704</v>
      </c>
      <c r="Q27">
        <v>0</v>
      </c>
      <c r="R27">
        <v>0</v>
      </c>
    </row>
    <row r="28" spans="1:22" hidden="1" x14ac:dyDescent="0.3">
      <c r="A28" t="s">
        <v>105</v>
      </c>
      <c r="B28" t="s">
        <v>106</v>
      </c>
      <c r="C28" t="s">
        <v>106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97</v>
      </c>
      <c r="J28">
        <f>IF(Table1[[#This Row],[Team]]="BRE",1,)</f>
        <v>0</v>
      </c>
      <c r="K28">
        <f>IF(Table1[[#This Row],[Team]]="TOT",1,0)</f>
        <v>0</v>
      </c>
      <c r="L28">
        <v>6.2</v>
      </c>
      <c r="M28">
        <v>126</v>
      </c>
      <c r="N28">
        <v>4.7835229700183897</v>
      </c>
      <c r="O28">
        <v>6.9158325847843196</v>
      </c>
      <c r="P28">
        <v>6.0629087388779501</v>
      </c>
      <c r="Q28">
        <v>0</v>
      </c>
      <c r="R28">
        <v>0</v>
      </c>
    </row>
    <row r="29" spans="1:22" hidden="1" x14ac:dyDescent="0.3">
      <c r="A29" t="s">
        <v>103</v>
      </c>
      <c r="B29" t="s">
        <v>104</v>
      </c>
      <c r="C29" t="s">
        <v>104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97</v>
      </c>
      <c r="J29">
        <f>IF(Table1[[#This Row],[Team]]="BRE",1,)</f>
        <v>0</v>
      </c>
      <c r="K29">
        <f>IF(Table1[[#This Row],[Team]]="TOT",1,0)</f>
        <v>0</v>
      </c>
      <c r="L29">
        <v>5</v>
      </c>
      <c r="M29">
        <v>125</v>
      </c>
      <c r="N29">
        <v>3.82417585534836</v>
      </c>
      <c r="O29">
        <v>7.4759613111730703</v>
      </c>
      <c r="P29">
        <v>6.0152471288431899</v>
      </c>
      <c r="Q29">
        <v>0</v>
      </c>
      <c r="R29">
        <v>0</v>
      </c>
    </row>
    <row r="30" spans="1:22" hidden="1" x14ac:dyDescent="0.3">
      <c r="A30" t="s">
        <v>230</v>
      </c>
      <c r="B30" t="s">
        <v>231</v>
      </c>
      <c r="C30" t="s">
        <v>231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226</v>
      </c>
      <c r="J30">
        <f>IF(Table1[[#This Row],[Team]]="BRE",1,)</f>
        <v>0</v>
      </c>
      <c r="K30">
        <f>IF(Table1[[#This Row],[Team]]="TOT",1,0)</f>
        <v>1</v>
      </c>
      <c r="L30">
        <v>4.5999999999999996</v>
      </c>
      <c r="M30">
        <v>379</v>
      </c>
      <c r="N30">
        <v>6.1944213115208901</v>
      </c>
      <c r="O30">
        <v>5.8147888822009604</v>
      </c>
      <c r="P30">
        <v>5.9666418539289303</v>
      </c>
      <c r="Q30">
        <v>0</v>
      </c>
      <c r="R30">
        <v>0</v>
      </c>
    </row>
    <row r="31" spans="1:22" hidden="1" x14ac:dyDescent="0.3">
      <c r="A31" t="s">
        <v>251</v>
      </c>
      <c r="B31" t="s">
        <v>252</v>
      </c>
      <c r="C31" t="s">
        <v>252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243</v>
      </c>
      <c r="J31">
        <f>IF(Table1[[#This Row],[Team]]="BRE",1,)</f>
        <v>0</v>
      </c>
      <c r="K31">
        <f>IF(Table1[[#This Row],[Team]]="TOT",1,0)</f>
        <v>0</v>
      </c>
      <c r="L31">
        <v>6.7</v>
      </c>
      <c r="M31">
        <v>436</v>
      </c>
      <c r="N31">
        <v>6.9874515478021904</v>
      </c>
      <c r="O31">
        <v>5.0485409492751296</v>
      </c>
      <c r="P31">
        <v>5.8241051886859596</v>
      </c>
      <c r="Q31">
        <v>1</v>
      </c>
      <c r="R31">
        <v>0</v>
      </c>
    </row>
    <row r="32" spans="1:22" hidden="1" x14ac:dyDescent="0.3">
      <c r="A32" t="s">
        <v>219</v>
      </c>
      <c r="B32" t="s">
        <v>242</v>
      </c>
      <c r="C32" t="s">
        <v>242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239</v>
      </c>
      <c r="J32">
        <f>IF(Table1[[#This Row],[Team]]="BRE",1,)</f>
        <v>0</v>
      </c>
      <c r="K32">
        <f>IF(Table1[[#This Row],[Team]]="TOT",1,0)</f>
        <v>0</v>
      </c>
      <c r="L32">
        <v>5.8</v>
      </c>
      <c r="M32">
        <v>414</v>
      </c>
      <c r="N32">
        <v>4.8571428368158003</v>
      </c>
      <c r="O32">
        <v>6.4683937955515196</v>
      </c>
      <c r="P32">
        <v>5.8238934120572301</v>
      </c>
      <c r="Q32">
        <v>0</v>
      </c>
      <c r="R32">
        <v>0</v>
      </c>
    </row>
    <row r="33" spans="1:18" hidden="1" x14ac:dyDescent="0.3">
      <c r="A33" t="s">
        <v>98</v>
      </c>
      <c r="B33" t="s">
        <v>99</v>
      </c>
      <c r="C33" t="s">
        <v>99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97</v>
      </c>
      <c r="J33">
        <f>IF(Table1[[#This Row],[Team]]="BRE",1,)</f>
        <v>0</v>
      </c>
      <c r="K33">
        <f>IF(Table1[[#This Row],[Team]]="TOT",1,0)</f>
        <v>0</v>
      </c>
      <c r="L33">
        <v>5.7</v>
      </c>
      <c r="M33">
        <v>122</v>
      </c>
      <c r="N33">
        <v>5.4647622863302798</v>
      </c>
      <c r="O33">
        <v>5.7977155670560103</v>
      </c>
      <c r="P33">
        <v>5.6645342547657096</v>
      </c>
      <c r="Q33">
        <v>0</v>
      </c>
      <c r="R33">
        <v>0</v>
      </c>
    </row>
    <row r="34" spans="1:18" hidden="1" x14ac:dyDescent="0.3">
      <c r="A34" t="s">
        <v>236</v>
      </c>
      <c r="B34" t="s">
        <v>76</v>
      </c>
      <c r="C34" t="s">
        <v>76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226</v>
      </c>
      <c r="J34">
        <f>IF(Table1[[#This Row],[Team]]="BRE",1,)</f>
        <v>0</v>
      </c>
      <c r="K34">
        <f>IF(Table1[[#This Row],[Team]]="TOT",1,0)</f>
        <v>1</v>
      </c>
      <c r="L34">
        <v>4.5999999999999996</v>
      </c>
      <c r="M34">
        <v>385</v>
      </c>
      <c r="N34">
        <v>6.2211731005921296</v>
      </c>
      <c r="O34">
        <v>5.2661657019081298</v>
      </c>
      <c r="P34">
        <v>5.6481686613817299</v>
      </c>
      <c r="Q34">
        <v>0</v>
      </c>
      <c r="R34">
        <v>0</v>
      </c>
    </row>
    <row r="35" spans="1:18" hidden="1" x14ac:dyDescent="0.3">
      <c r="A35" t="s">
        <v>107</v>
      </c>
      <c r="B35" t="s">
        <v>159</v>
      </c>
      <c r="C35" t="s">
        <v>159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202</v>
      </c>
      <c r="J35">
        <f>IF(Table1[[#This Row],[Team]]="BRE",1,)</f>
        <v>0</v>
      </c>
      <c r="K35">
        <f>IF(Table1[[#This Row],[Team]]="TOT",1,0)</f>
        <v>0</v>
      </c>
      <c r="L35">
        <v>7.2</v>
      </c>
      <c r="M35">
        <v>308</v>
      </c>
      <c r="N35">
        <v>4.3016989352180701</v>
      </c>
      <c r="O35">
        <v>6.51423752791551</v>
      </c>
      <c r="P35">
        <v>5.6292220908365298</v>
      </c>
      <c r="Q35">
        <v>0</v>
      </c>
      <c r="R35">
        <v>0</v>
      </c>
    </row>
    <row r="36" spans="1:18" hidden="1" x14ac:dyDescent="0.3">
      <c r="A36" t="s">
        <v>32</v>
      </c>
      <c r="B36" t="s">
        <v>87</v>
      </c>
      <c r="C36" t="s">
        <v>87</v>
      </c>
      <c r="D36" t="s">
        <v>5</v>
      </c>
      <c r="E36">
        <v>0</v>
      </c>
      <c r="F36">
        <v>1</v>
      </c>
      <c r="G36">
        <v>0</v>
      </c>
      <c r="H36">
        <v>0</v>
      </c>
      <c r="I36" t="s">
        <v>83</v>
      </c>
      <c r="J36">
        <f>IF(Table1[[#This Row],[Team]]="BRE",1,)</f>
        <v>0</v>
      </c>
      <c r="K36">
        <f>IF(Table1[[#This Row],[Team]]="TOT",1,0)</f>
        <v>0</v>
      </c>
      <c r="L36">
        <v>4.8</v>
      </c>
      <c r="M36">
        <v>107</v>
      </c>
      <c r="N36">
        <v>5.1356834071900899</v>
      </c>
      <c r="O36">
        <v>5.89555501733226</v>
      </c>
      <c r="P36">
        <v>5.5916063732753898</v>
      </c>
      <c r="Q36">
        <v>0</v>
      </c>
      <c r="R36">
        <v>0</v>
      </c>
    </row>
    <row r="37" spans="1:18" hidden="1" x14ac:dyDescent="0.3">
      <c r="A37" t="s">
        <v>165</v>
      </c>
      <c r="B37" t="s">
        <v>166</v>
      </c>
      <c r="C37" t="s">
        <v>166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160</v>
      </c>
      <c r="J37">
        <f>IF(Table1[[#This Row],[Team]]="BRE",1,)</f>
        <v>0</v>
      </c>
      <c r="K37">
        <f>IF(Table1[[#This Row],[Team]]="TOT",1,0)</f>
        <v>0</v>
      </c>
      <c r="L37">
        <v>11.8</v>
      </c>
      <c r="M37">
        <v>247</v>
      </c>
      <c r="N37">
        <v>5.0097660261878998</v>
      </c>
      <c r="O37">
        <v>5.9054586128085704</v>
      </c>
      <c r="P37">
        <v>5.5471815781603002</v>
      </c>
      <c r="Q37">
        <v>0</v>
      </c>
      <c r="R37">
        <v>0</v>
      </c>
    </row>
    <row r="38" spans="1:18" hidden="1" x14ac:dyDescent="0.3">
      <c r="A38" t="s">
        <v>182</v>
      </c>
      <c r="B38" t="s">
        <v>183</v>
      </c>
      <c r="C38" t="s">
        <v>183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176</v>
      </c>
      <c r="J38">
        <f>IF(Table1[[#This Row],[Team]]="BRE",1,)</f>
        <v>0</v>
      </c>
      <c r="K38">
        <f>IF(Table1[[#This Row],[Team]]="TOT",1,0)</f>
        <v>0</v>
      </c>
      <c r="L38">
        <v>10.7</v>
      </c>
      <c r="M38">
        <v>270</v>
      </c>
      <c r="N38">
        <v>5.85813351976</v>
      </c>
      <c r="O38">
        <v>5.3225260220544897</v>
      </c>
      <c r="P38">
        <v>5.5367690211367</v>
      </c>
      <c r="Q38">
        <v>0</v>
      </c>
      <c r="R38">
        <v>0</v>
      </c>
    </row>
    <row r="39" spans="1:18" hidden="1" x14ac:dyDescent="0.3">
      <c r="A39" t="s">
        <v>47</v>
      </c>
      <c r="B39" t="s">
        <v>48</v>
      </c>
      <c r="C39" t="s">
        <v>48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38</v>
      </c>
      <c r="J39">
        <f>IF(Table1[[#This Row],[Team]]="BRE",1,)</f>
        <v>0</v>
      </c>
      <c r="K39">
        <f>IF(Table1[[#This Row],[Team]]="TOT",1,0)</f>
        <v>0</v>
      </c>
      <c r="L39">
        <v>5.0999999999999996</v>
      </c>
      <c r="M39">
        <v>35</v>
      </c>
      <c r="N39">
        <v>7.7058823529411704</v>
      </c>
      <c r="O39">
        <v>4.0452703300710704</v>
      </c>
      <c r="P39">
        <v>5.5095151392191104</v>
      </c>
      <c r="Q39">
        <v>0</v>
      </c>
      <c r="R39">
        <v>0</v>
      </c>
    </row>
    <row r="40" spans="1:18" hidden="1" x14ac:dyDescent="0.3">
      <c r="A40" t="s">
        <v>91</v>
      </c>
      <c r="B40" t="s">
        <v>92</v>
      </c>
      <c r="C40" t="s">
        <v>92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83</v>
      </c>
      <c r="J40">
        <f>IF(Table1[[#This Row],[Team]]="BRE",1,)</f>
        <v>0</v>
      </c>
      <c r="K40">
        <f>IF(Table1[[#This Row],[Team]]="TOT",1,0)</f>
        <v>0</v>
      </c>
      <c r="L40">
        <v>4.4000000000000004</v>
      </c>
      <c r="M40">
        <v>112</v>
      </c>
      <c r="N40">
        <v>4.3935644070415796</v>
      </c>
      <c r="O40">
        <v>5.8123352254266596</v>
      </c>
      <c r="P40">
        <v>5.2448268980726303</v>
      </c>
      <c r="Q40">
        <v>0</v>
      </c>
      <c r="R40">
        <v>0</v>
      </c>
    </row>
    <row r="41" spans="1:18" hidden="1" x14ac:dyDescent="0.3">
      <c r="A41" t="s">
        <v>47</v>
      </c>
      <c r="B41" t="s">
        <v>90</v>
      </c>
      <c r="C41" t="s">
        <v>90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83</v>
      </c>
      <c r="J41">
        <f>IF(Table1[[#This Row],[Team]]="BRE",1,)</f>
        <v>0</v>
      </c>
      <c r="K41">
        <f>IF(Table1[[#This Row],[Team]]="TOT",1,0)</f>
        <v>0</v>
      </c>
      <c r="L41">
        <v>4.4000000000000004</v>
      </c>
      <c r="M41">
        <v>110</v>
      </c>
      <c r="N41">
        <v>4.1818279745818101</v>
      </c>
      <c r="O41">
        <v>5.8087476735133201</v>
      </c>
      <c r="P41">
        <v>5.1579797939407204</v>
      </c>
      <c r="Q41">
        <v>0</v>
      </c>
      <c r="R41">
        <v>0</v>
      </c>
    </row>
    <row r="42" spans="1:18" hidden="1" x14ac:dyDescent="0.3">
      <c r="A42" t="s">
        <v>201</v>
      </c>
      <c r="B42" t="s">
        <v>212</v>
      </c>
      <c r="C42" t="s">
        <v>212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202</v>
      </c>
      <c r="J42">
        <f>IF(Table1[[#This Row],[Team]]="BRE",1,)</f>
        <v>0</v>
      </c>
      <c r="K42">
        <f>IF(Table1[[#This Row],[Team]]="TOT",1,0)</f>
        <v>0</v>
      </c>
      <c r="L42">
        <v>5.4</v>
      </c>
      <c r="M42">
        <v>306</v>
      </c>
      <c r="N42">
        <v>4.4044943820224702</v>
      </c>
      <c r="O42">
        <v>5.5438250891874201</v>
      </c>
      <c r="P42">
        <v>5.0880928063214403</v>
      </c>
      <c r="Q42">
        <v>0</v>
      </c>
      <c r="R42">
        <v>0</v>
      </c>
    </row>
    <row r="43" spans="1:18" hidden="1" x14ac:dyDescent="0.3">
      <c r="A43" t="s">
        <v>152</v>
      </c>
      <c r="B43" t="s">
        <v>153</v>
      </c>
      <c r="C43" t="s">
        <v>154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147</v>
      </c>
      <c r="J43">
        <f>IF(Table1[[#This Row],[Team]]="BRE",1,)</f>
        <v>0</v>
      </c>
      <c r="K43">
        <f>IF(Table1[[#This Row],[Team]]="TOT",1,0)</f>
        <v>0</v>
      </c>
      <c r="L43">
        <v>6.5</v>
      </c>
      <c r="M43">
        <v>222</v>
      </c>
      <c r="N43">
        <v>4.1224489795918302</v>
      </c>
      <c r="O43">
        <v>5.4697875511685297</v>
      </c>
      <c r="P43">
        <v>4.9308521225378499</v>
      </c>
      <c r="Q43">
        <v>0</v>
      </c>
      <c r="R43">
        <v>0</v>
      </c>
    </row>
    <row r="44" spans="1:18" hidden="1" x14ac:dyDescent="0.3">
      <c r="A44" t="s">
        <v>193</v>
      </c>
      <c r="B44" t="s">
        <v>194</v>
      </c>
      <c r="C44" t="s">
        <v>195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176</v>
      </c>
      <c r="J44">
        <f>IF(Table1[[#This Row],[Team]]="BRE",1,)</f>
        <v>0</v>
      </c>
      <c r="K44">
        <f>IF(Table1[[#This Row],[Team]]="TOT",1,0)</f>
        <v>0</v>
      </c>
      <c r="L44">
        <v>6.3</v>
      </c>
      <c r="M44">
        <v>277</v>
      </c>
      <c r="N44">
        <v>4.1000000031947996</v>
      </c>
      <c r="O44">
        <v>5.1935335052784799</v>
      </c>
      <c r="P44">
        <v>4.7561201044450003</v>
      </c>
      <c r="Q44">
        <v>1</v>
      </c>
      <c r="R44">
        <v>0</v>
      </c>
    </row>
    <row r="45" spans="1:18" hidden="1" x14ac:dyDescent="0.3">
      <c r="A45" t="s">
        <v>86</v>
      </c>
      <c r="B45" t="s">
        <v>179</v>
      </c>
      <c r="C45" t="s">
        <v>179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176</v>
      </c>
      <c r="J45">
        <f>IF(Table1[[#This Row],[Team]]="BRE",1,)</f>
        <v>0</v>
      </c>
      <c r="K45">
        <f>IF(Table1[[#This Row],[Team]]="TOT",1,0)</f>
        <v>0</v>
      </c>
      <c r="L45">
        <v>12</v>
      </c>
      <c r="M45">
        <v>268</v>
      </c>
      <c r="N45">
        <v>4.3153986074023596</v>
      </c>
      <c r="O45">
        <v>4.9388968933361603</v>
      </c>
      <c r="P45">
        <v>4.6894975789626399</v>
      </c>
      <c r="Q45">
        <v>0</v>
      </c>
      <c r="R45">
        <v>0</v>
      </c>
    </row>
    <row r="46" spans="1:18" hidden="1" x14ac:dyDescent="0.3">
      <c r="A46" t="s">
        <v>186</v>
      </c>
      <c r="B46" t="s">
        <v>187</v>
      </c>
      <c r="C46" t="s">
        <v>186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176</v>
      </c>
      <c r="J46">
        <f>IF(Table1[[#This Row],[Team]]="BRE",1,)</f>
        <v>0</v>
      </c>
      <c r="K46">
        <f>IF(Table1[[#This Row],[Team]]="TOT",1,0)</f>
        <v>0</v>
      </c>
      <c r="L46">
        <v>6.1</v>
      </c>
      <c r="M46">
        <v>272</v>
      </c>
      <c r="N46">
        <v>3.70786516652992</v>
      </c>
      <c r="O46">
        <v>5.2484603558968503</v>
      </c>
      <c r="P46">
        <v>4.6322222801500796</v>
      </c>
      <c r="Q46">
        <v>0</v>
      </c>
      <c r="R46">
        <v>0</v>
      </c>
    </row>
    <row r="47" spans="1:18" hidden="1" x14ac:dyDescent="0.3">
      <c r="A47" t="s">
        <v>77</v>
      </c>
      <c r="B47" t="s">
        <v>78</v>
      </c>
      <c r="C47" t="s">
        <v>78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70</v>
      </c>
      <c r="J47">
        <f>IF(Table1[[#This Row],[Team]]="BRE",1,)</f>
        <v>0</v>
      </c>
      <c r="K47">
        <f>IF(Table1[[#This Row],[Team]]="TOT",1,0)</f>
        <v>0</v>
      </c>
      <c r="L47">
        <v>5.3</v>
      </c>
      <c r="M47">
        <v>89</v>
      </c>
      <c r="N47">
        <v>3.15151515151515</v>
      </c>
      <c r="O47">
        <v>5.5614133729250703</v>
      </c>
      <c r="P47">
        <v>4.5974540843611003</v>
      </c>
      <c r="Q47">
        <v>0</v>
      </c>
      <c r="R47">
        <v>0</v>
      </c>
    </row>
    <row r="48" spans="1:18" hidden="1" x14ac:dyDescent="0.3">
      <c r="A48" t="s">
        <v>34</v>
      </c>
      <c r="B48" t="s">
        <v>35</v>
      </c>
      <c r="C48" t="s">
        <v>35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f>IF(Table1[[#This Row],[Team]]="BRE",1,)</f>
        <v>0</v>
      </c>
      <c r="K48">
        <f>IF(Table1[[#This Row],[Team]]="TOT",1,0)</f>
        <v>0</v>
      </c>
      <c r="L48">
        <v>5.6</v>
      </c>
      <c r="M48">
        <v>20</v>
      </c>
      <c r="N48">
        <v>2.6650949478808799</v>
      </c>
      <c r="O48">
        <v>5.8485581211910196</v>
      </c>
      <c r="P48">
        <v>4.5751728518669701</v>
      </c>
      <c r="Q48">
        <v>0</v>
      </c>
      <c r="R48">
        <v>0</v>
      </c>
    </row>
    <row r="49" spans="1:18" hidden="1" x14ac:dyDescent="0.3">
      <c r="A49" t="s">
        <v>55</v>
      </c>
      <c r="B49" t="s">
        <v>56</v>
      </c>
      <c r="C49" t="s">
        <v>56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38</v>
      </c>
      <c r="J49">
        <f>IF(Table1[[#This Row],[Team]]="BRE",1,)</f>
        <v>0</v>
      </c>
      <c r="K49">
        <f>IF(Table1[[#This Row],[Team]]="TOT",1,0)</f>
        <v>0</v>
      </c>
      <c r="L49">
        <v>7.7</v>
      </c>
      <c r="M49">
        <v>41</v>
      </c>
      <c r="N49">
        <v>4.1629088848316202</v>
      </c>
      <c r="O49">
        <v>4.8437587196896299</v>
      </c>
      <c r="P49">
        <v>4.5714187857464301</v>
      </c>
      <c r="Q49">
        <v>0</v>
      </c>
      <c r="R49">
        <v>0</v>
      </c>
    </row>
    <row r="50" spans="1:18" hidden="1" x14ac:dyDescent="0.3">
      <c r="A50" t="s">
        <v>45</v>
      </c>
      <c r="B50" t="s">
        <v>46</v>
      </c>
      <c r="C50" t="s">
        <v>46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38</v>
      </c>
      <c r="J50">
        <f>IF(Table1[[#This Row],[Team]]="BRE",1,)</f>
        <v>0</v>
      </c>
      <c r="K50">
        <f>IF(Table1[[#This Row],[Team]]="TOT",1,0)</f>
        <v>0</v>
      </c>
      <c r="L50">
        <v>7.7</v>
      </c>
      <c r="M50">
        <v>32</v>
      </c>
      <c r="N50">
        <v>4.1372548964960103</v>
      </c>
      <c r="O50">
        <v>4.8036008366711096</v>
      </c>
      <c r="P50">
        <v>4.5370624606010699</v>
      </c>
      <c r="Q50">
        <v>1</v>
      </c>
      <c r="R50">
        <v>0</v>
      </c>
    </row>
    <row r="51" spans="1:18" hidden="1" x14ac:dyDescent="0.3">
      <c r="A51" t="s">
        <v>123</v>
      </c>
      <c r="B51" t="s">
        <v>124</v>
      </c>
      <c r="C51" t="s">
        <v>124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117</v>
      </c>
      <c r="J51">
        <f>IF(Table1[[#This Row],[Team]]="BRE",1,)</f>
        <v>0</v>
      </c>
      <c r="K51">
        <f>IF(Table1[[#This Row],[Team]]="TOT",1,0)</f>
        <v>0</v>
      </c>
      <c r="L51">
        <v>6.8</v>
      </c>
      <c r="M51">
        <v>149</v>
      </c>
      <c r="N51">
        <v>4.3406593406593403</v>
      </c>
      <c r="O51">
        <v>4.47209522595519</v>
      </c>
      <c r="P51">
        <v>4.4195208718368502</v>
      </c>
      <c r="Q51">
        <v>0</v>
      </c>
      <c r="R51">
        <v>0</v>
      </c>
    </row>
    <row r="52" spans="1:18" hidden="1" x14ac:dyDescent="0.3">
      <c r="A52" t="s">
        <v>155</v>
      </c>
      <c r="B52" t="s">
        <v>156</v>
      </c>
      <c r="C52" t="s">
        <v>156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147</v>
      </c>
      <c r="J52">
        <f>IF(Table1[[#This Row],[Team]]="BRE",1,)</f>
        <v>0</v>
      </c>
      <c r="K52">
        <f>IF(Table1[[#This Row],[Team]]="TOT",1,0)</f>
        <v>0</v>
      </c>
      <c r="L52">
        <v>4.9000000000000004</v>
      </c>
      <c r="M52">
        <v>223</v>
      </c>
      <c r="N52">
        <v>3.8490565970744899</v>
      </c>
      <c r="O52">
        <v>4.77936765653173</v>
      </c>
      <c r="P52">
        <v>4.40724323274884</v>
      </c>
      <c r="Q52">
        <v>0</v>
      </c>
      <c r="R52">
        <v>0</v>
      </c>
    </row>
    <row r="53" spans="1:18" hidden="1" x14ac:dyDescent="0.3">
      <c r="A53" t="s">
        <v>121</v>
      </c>
      <c r="B53" t="s">
        <v>134</v>
      </c>
      <c r="C53" t="s">
        <v>134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131</v>
      </c>
      <c r="J53">
        <f>IF(Table1[[#This Row],[Team]]="BRE",1,)</f>
        <v>0</v>
      </c>
      <c r="K53">
        <f>IF(Table1[[#This Row],[Team]]="TOT",1,0)</f>
        <v>0</v>
      </c>
      <c r="L53">
        <v>4.9000000000000004</v>
      </c>
      <c r="M53">
        <v>173</v>
      </c>
      <c r="N53">
        <v>4.1411657340338897</v>
      </c>
      <c r="O53">
        <v>4.5607563155207096</v>
      </c>
      <c r="P53">
        <v>4.39292008292598</v>
      </c>
      <c r="Q53">
        <v>1</v>
      </c>
      <c r="R53">
        <v>0</v>
      </c>
    </row>
    <row r="54" spans="1:18" hidden="1" x14ac:dyDescent="0.3">
      <c r="A54" t="s">
        <v>36</v>
      </c>
      <c r="B54" t="s">
        <v>37</v>
      </c>
      <c r="C54" t="s">
        <v>37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16</v>
      </c>
      <c r="J54">
        <f>IF(Table1[[#This Row],[Team]]="BRE",1,)</f>
        <v>0</v>
      </c>
      <c r="K54">
        <f>IF(Table1[[#This Row],[Team]]="TOT",1,0)</f>
        <v>0</v>
      </c>
      <c r="L54">
        <v>5.0999999999999996</v>
      </c>
      <c r="M54">
        <v>21</v>
      </c>
      <c r="N54">
        <v>3.4395604437315801</v>
      </c>
      <c r="O54">
        <v>5.0194157813617597</v>
      </c>
      <c r="P54">
        <v>4.3874736463096902</v>
      </c>
      <c r="Q54">
        <v>0</v>
      </c>
      <c r="R54">
        <v>0</v>
      </c>
    </row>
    <row r="55" spans="1:18" hidden="1" x14ac:dyDescent="0.3">
      <c r="A55" t="s">
        <v>171</v>
      </c>
      <c r="B55" t="s">
        <v>172</v>
      </c>
      <c r="C55" t="s">
        <v>172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160</v>
      </c>
      <c r="J55">
        <f>IF(Table1[[#This Row],[Team]]="BRE",1,)</f>
        <v>0</v>
      </c>
      <c r="K55">
        <f>IF(Table1[[#This Row],[Team]]="TOT",1,0)</f>
        <v>0</v>
      </c>
      <c r="L55">
        <v>8.4</v>
      </c>
      <c r="M55">
        <v>251</v>
      </c>
      <c r="N55">
        <v>5.0561797772336998</v>
      </c>
      <c r="O55">
        <v>6.3622919145782504</v>
      </c>
      <c r="P55">
        <f>5.83984705964043*0.75</f>
        <v>4.3798852947303226</v>
      </c>
      <c r="Q55">
        <v>1</v>
      </c>
      <c r="R55">
        <v>0</v>
      </c>
    </row>
    <row r="56" spans="1:18" hidden="1" x14ac:dyDescent="0.3">
      <c r="A56" t="s">
        <v>85</v>
      </c>
      <c r="B56" t="s">
        <v>157</v>
      </c>
      <c r="C56" t="s">
        <v>157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147</v>
      </c>
      <c r="J56">
        <f>IF(Table1[[#This Row],[Team]]="BRE",1,)</f>
        <v>0</v>
      </c>
      <c r="K56">
        <f>IF(Table1[[#This Row],[Team]]="TOT",1,0)</f>
        <v>0</v>
      </c>
      <c r="L56">
        <v>5.5</v>
      </c>
      <c r="M56">
        <v>224</v>
      </c>
      <c r="N56">
        <v>4.4704299539749597</v>
      </c>
      <c r="O56">
        <v>4.2635811152682104</v>
      </c>
      <c r="P56">
        <v>4.3463206507509096</v>
      </c>
      <c r="Q56">
        <v>0</v>
      </c>
      <c r="R56">
        <v>0</v>
      </c>
    </row>
    <row r="57" spans="1:18" hidden="1" x14ac:dyDescent="0.3">
      <c r="A57" t="s">
        <v>25</v>
      </c>
      <c r="B57" t="s">
        <v>26</v>
      </c>
      <c r="C57" t="s">
        <v>26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16</v>
      </c>
      <c r="J57">
        <f>IF(Table1[[#This Row],[Team]]="BRE",1,)</f>
        <v>0</v>
      </c>
      <c r="K57">
        <f>IF(Table1[[#This Row],[Team]]="TOT",1,0)</f>
        <v>0</v>
      </c>
      <c r="L57">
        <v>6.4</v>
      </c>
      <c r="M57">
        <v>12</v>
      </c>
      <c r="N57">
        <v>3.5006100854215298</v>
      </c>
      <c r="O57">
        <v>4.9073481963852004</v>
      </c>
      <c r="P57">
        <v>4.3446529519997297</v>
      </c>
      <c r="Q57">
        <v>0</v>
      </c>
      <c r="R57">
        <v>0</v>
      </c>
    </row>
    <row r="58" spans="1:18" hidden="1" x14ac:dyDescent="0.3">
      <c r="A58" t="s">
        <v>196</v>
      </c>
      <c r="B58" t="s">
        <v>197</v>
      </c>
      <c r="C58" t="s">
        <v>198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176</v>
      </c>
      <c r="J58">
        <f>IF(Table1[[#This Row],[Team]]="BRE",1,)</f>
        <v>0</v>
      </c>
      <c r="K58">
        <f>IF(Table1[[#This Row],[Team]]="TOT",1,0)</f>
        <v>0</v>
      </c>
      <c r="L58">
        <v>8.6</v>
      </c>
      <c r="M58">
        <v>278</v>
      </c>
      <c r="N58">
        <v>3.5280898876404398</v>
      </c>
      <c r="O58">
        <v>4.8160559051403897</v>
      </c>
      <c r="P58">
        <v>4.3008694981404103</v>
      </c>
      <c r="Q58">
        <v>0</v>
      </c>
      <c r="R58">
        <v>0</v>
      </c>
    </row>
    <row r="59" spans="1:18" hidden="1" x14ac:dyDescent="0.3">
      <c r="A59" t="s">
        <v>271</v>
      </c>
      <c r="B59" t="s">
        <v>272</v>
      </c>
      <c r="C59" t="s">
        <v>273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260</v>
      </c>
      <c r="J59">
        <f>IF(Table1[[#This Row],[Team]]="BRE",1,)</f>
        <v>0</v>
      </c>
      <c r="K59">
        <f>IF(Table1[[#This Row],[Team]]="TOT",1,0)</f>
        <v>0</v>
      </c>
      <c r="L59">
        <v>4.8</v>
      </c>
      <c r="M59">
        <v>458</v>
      </c>
      <c r="N59">
        <v>4.0784313678120796</v>
      </c>
      <c r="O59">
        <v>4.3188144473471297</v>
      </c>
      <c r="P59">
        <v>4.22266121553311</v>
      </c>
      <c r="Q59">
        <v>0</v>
      </c>
      <c r="R59">
        <v>0</v>
      </c>
    </row>
    <row r="60" spans="1:18" hidden="1" x14ac:dyDescent="0.3">
      <c r="A60" t="s">
        <v>206</v>
      </c>
      <c r="B60" t="s">
        <v>207</v>
      </c>
      <c r="C60" t="s">
        <v>208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202</v>
      </c>
      <c r="J60">
        <f>IF(Table1[[#This Row],[Team]]="BRE",1,)</f>
        <v>0</v>
      </c>
      <c r="K60">
        <f>IF(Table1[[#This Row],[Team]]="TOT",1,0)</f>
        <v>0</v>
      </c>
      <c r="L60">
        <v>4.9000000000000004</v>
      </c>
      <c r="M60">
        <v>296</v>
      </c>
      <c r="N60">
        <v>2.7058813089720002</v>
      </c>
      <c r="O60">
        <v>5.1626524715597197</v>
      </c>
      <c r="P60">
        <v>4.1799440065246296</v>
      </c>
      <c r="Q60">
        <v>0</v>
      </c>
      <c r="R60">
        <v>0</v>
      </c>
    </row>
    <row r="61" spans="1:18" hidden="1" x14ac:dyDescent="0.3">
      <c r="A61" t="s">
        <v>81</v>
      </c>
      <c r="B61" t="s">
        <v>222</v>
      </c>
      <c r="C61" t="s">
        <v>222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220</v>
      </c>
      <c r="J61">
        <f>IF(Table1[[#This Row],[Team]]="BRE",1,)</f>
        <v>0</v>
      </c>
      <c r="K61">
        <f>IF(Table1[[#This Row],[Team]]="TOT",1,0)</f>
        <v>0</v>
      </c>
      <c r="L61">
        <v>6.3</v>
      </c>
      <c r="M61">
        <v>360</v>
      </c>
      <c r="N61">
        <v>4.3935458182301401</v>
      </c>
      <c r="O61">
        <v>4.0344437356887903</v>
      </c>
      <c r="P61">
        <v>4.1780845687053301</v>
      </c>
      <c r="Q61">
        <v>0</v>
      </c>
      <c r="R61">
        <v>0</v>
      </c>
    </row>
    <row r="62" spans="1:18" hidden="1" x14ac:dyDescent="0.3">
      <c r="A62" t="s">
        <v>109</v>
      </c>
      <c r="B62" t="s">
        <v>110</v>
      </c>
      <c r="C62" t="s">
        <v>110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97</v>
      </c>
      <c r="J62">
        <f>IF(Table1[[#This Row],[Team]]="BRE",1,)</f>
        <v>0</v>
      </c>
      <c r="K62">
        <f>IF(Table1[[#This Row],[Team]]="TOT",1,0)</f>
        <v>0</v>
      </c>
      <c r="L62">
        <v>5.3</v>
      </c>
      <c r="M62">
        <v>132</v>
      </c>
      <c r="N62">
        <v>3.2527472069362502</v>
      </c>
      <c r="O62">
        <v>4.6832078690359999</v>
      </c>
      <c r="P62">
        <v>4.1110236041960997</v>
      </c>
      <c r="Q62">
        <v>0</v>
      </c>
      <c r="R62">
        <v>0</v>
      </c>
    </row>
    <row r="63" spans="1:18" hidden="1" x14ac:dyDescent="0.3">
      <c r="A63" t="s">
        <v>180</v>
      </c>
      <c r="B63" t="s">
        <v>181</v>
      </c>
      <c r="C63" t="s">
        <v>181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176</v>
      </c>
      <c r="J63">
        <f>IF(Table1[[#This Row],[Team]]="BRE",1,)</f>
        <v>0</v>
      </c>
      <c r="K63">
        <f>IF(Table1[[#This Row],[Team]]="TOT",1,0)</f>
        <v>0</v>
      </c>
      <c r="L63">
        <v>8.6999999999999993</v>
      </c>
      <c r="M63">
        <v>269</v>
      </c>
      <c r="N63">
        <v>4.0225110713781396</v>
      </c>
      <c r="O63">
        <v>4.15127785680823</v>
      </c>
      <c r="P63">
        <v>4.0997711426361896</v>
      </c>
      <c r="Q63">
        <v>0</v>
      </c>
      <c r="R63">
        <v>0</v>
      </c>
    </row>
    <row r="64" spans="1:18" hidden="1" x14ac:dyDescent="0.3">
      <c r="A64" t="s">
        <v>255</v>
      </c>
      <c r="B64" t="s">
        <v>256</v>
      </c>
      <c r="C64" t="s">
        <v>256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243</v>
      </c>
      <c r="J64">
        <f>IF(Table1[[#This Row],[Team]]="BRE",1,)</f>
        <v>0</v>
      </c>
      <c r="K64">
        <f>IF(Table1[[#This Row],[Team]]="TOT",1,0)</f>
        <v>0</v>
      </c>
      <c r="L64">
        <v>5.7</v>
      </c>
      <c r="M64">
        <v>438</v>
      </c>
      <c r="N64">
        <v>3.6176470581151601</v>
      </c>
      <c r="O64">
        <v>4.29983167627128</v>
      </c>
      <c r="P64">
        <v>4.0269578290088299</v>
      </c>
      <c r="Q64">
        <v>0</v>
      </c>
      <c r="R64">
        <v>0</v>
      </c>
    </row>
    <row r="65" spans="1:18" hidden="1" x14ac:dyDescent="0.3">
      <c r="A65" t="s">
        <v>265</v>
      </c>
      <c r="B65" t="s">
        <v>266</v>
      </c>
      <c r="C65" t="s">
        <v>266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260</v>
      </c>
      <c r="J65">
        <f>IF(Table1[[#This Row],[Team]]="BRE",1,)</f>
        <v>0</v>
      </c>
      <c r="K65">
        <f>IF(Table1[[#This Row],[Team]]="TOT",1,0)</f>
        <v>0</v>
      </c>
      <c r="L65">
        <v>5.0999999999999996</v>
      </c>
      <c r="M65">
        <v>453</v>
      </c>
      <c r="N65">
        <v>3.2151116253035501</v>
      </c>
      <c r="O65">
        <v>4.5434421848678603</v>
      </c>
      <c r="P65">
        <v>4.0121099610421398</v>
      </c>
      <c r="Q65">
        <v>0</v>
      </c>
      <c r="R65">
        <v>0</v>
      </c>
    </row>
    <row r="66" spans="1:18" hidden="1" x14ac:dyDescent="0.3">
      <c r="A66" t="s">
        <v>17</v>
      </c>
      <c r="B66" t="s">
        <v>18</v>
      </c>
      <c r="C66" t="s">
        <v>18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16</v>
      </c>
      <c r="J66">
        <f>IF(Table1[[#This Row],[Team]]="BRE",1,)</f>
        <v>0</v>
      </c>
      <c r="K66">
        <f>IF(Table1[[#This Row],[Team]]="TOT",1,0)</f>
        <v>0</v>
      </c>
      <c r="L66">
        <v>8.4</v>
      </c>
      <c r="M66">
        <v>2</v>
      </c>
      <c r="N66">
        <v>3.0659340659340599</v>
      </c>
      <c r="O66">
        <v>4.6175527527917399</v>
      </c>
      <c r="P66">
        <v>3.9969052780486698</v>
      </c>
      <c r="Q66">
        <v>0</v>
      </c>
      <c r="R66">
        <v>0</v>
      </c>
    </row>
    <row r="67" spans="1:18" hidden="1" x14ac:dyDescent="0.3">
      <c r="A67" t="s">
        <v>163</v>
      </c>
      <c r="B67" t="s">
        <v>164</v>
      </c>
      <c r="C67" t="s">
        <v>164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160</v>
      </c>
      <c r="J67">
        <f>IF(Table1[[#This Row],[Team]]="BRE",1,)</f>
        <v>0</v>
      </c>
      <c r="K67">
        <f>IF(Table1[[#This Row],[Team]]="TOT",1,0)</f>
        <v>0</v>
      </c>
      <c r="L67">
        <v>6.6</v>
      </c>
      <c r="M67">
        <v>246</v>
      </c>
      <c r="N67">
        <v>3.1784043337890902</v>
      </c>
      <c r="O67">
        <v>4.3882724548483703</v>
      </c>
      <c r="P67">
        <v>3.9043252064246601</v>
      </c>
      <c r="Q67">
        <v>0</v>
      </c>
      <c r="R67">
        <v>0</v>
      </c>
    </row>
    <row r="68" spans="1:18" hidden="1" x14ac:dyDescent="0.3">
      <c r="A68" t="s">
        <v>184</v>
      </c>
      <c r="B68" t="s">
        <v>185</v>
      </c>
      <c r="C68" t="s">
        <v>185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176</v>
      </c>
      <c r="J68">
        <f>IF(Table1[[#This Row],[Team]]="BRE",1,)</f>
        <v>0</v>
      </c>
      <c r="K68">
        <f>IF(Table1[[#This Row],[Team]]="TOT",1,0)</f>
        <v>0</v>
      </c>
      <c r="L68">
        <v>7</v>
      </c>
      <c r="M68">
        <v>271</v>
      </c>
      <c r="N68">
        <v>3.0741086853707</v>
      </c>
      <c r="O68">
        <v>4.4503758157916904</v>
      </c>
      <c r="P68">
        <v>3.8998689636232902</v>
      </c>
      <c r="Q68">
        <v>0</v>
      </c>
      <c r="R68">
        <v>0</v>
      </c>
    </row>
    <row r="69" spans="1:18" hidden="1" x14ac:dyDescent="0.3">
      <c r="A69" t="s">
        <v>173</v>
      </c>
      <c r="B69" t="s">
        <v>174</v>
      </c>
      <c r="C69" t="s">
        <v>174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160</v>
      </c>
      <c r="J69">
        <f>IF(Table1[[#This Row],[Team]]="BRE",1,)</f>
        <v>0</v>
      </c>
      <c r="K69">
        <f>IF(Table1[[#This Row],[Team]]="TOT",1,0)</f>
        <v>0</v>
      </c>
      <c r="L69">
        <v>8.3000000000000007</v>
      </c>
      <c r="M69">
        <v>254</v>
      </c>
      <c r="N69">
        <v>4.2154018141854701</v>
      </c>
      <c r="O69">
        <v>3.6589404258459801</v>
      </c>
      <c r="P69">
        <v>3.88152498118178</v>
      </c>
      <c r="Q69">
        <v>0</v>
      </c>
      <c r="R69">
        <v>0</v>
      </c>
    </row>
    <row r="70" spans="1:18" hidden="1" x14ac:dyDescent="0.3">
      <c r="A70" t="s">
        <v>148</v>
      </c>
      <c r="B70" t="s">
        <v>149</v>
      </c>
      <c r="C70" t="s">
        <v>149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147</v>
      </c>
      <c r="J70">
        <f>IF(Table1[[#This Row],[Team]]="BRE",1,)</f>
        <v>0</v>
      </c>
      <c r="K70">
        <f>IF(Table1[[#This Row],[Team]]="TOT",1,0)</f>
        <v>0</v>
      </c>
      <c r="L70">
        <v>5</v>
      </c>
      <c r="M70">
        <v>218</v>
      </c>
      <c r="N70">
        <v>2.50945900884357</v>
      </c>
      <c r="O70">
        <v>4.7377931593290699</v>
      </c>
      <c r="P70">
        <v>3.8464594991348702</v>
      </c>
      <c r="Q70">
        <v>0</v>
      </c>
      <c r="R70">
        <v>0</v>
      </c>
    </row>
    <row r="71" spans="1:18" hidden="1" x14ac:dyDescent="0.3">
      <c r="A71" t="s">
        <v>190</v>
      </c>
      <c r="B71" t="s">
        <v>191</v>
      </c>
      <c r="C71" t="s">
        <v>192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176</v>
      </c>
      <c r="J71">
        <f>IF(Table1[[#This Row],[Team]]="BRE",1,)</f>
        <v>0</v>
      </c>
      <c r="K71">
        <f>IF(Table1[[#This Row],[Team]]="TOT",1,0)</f>
        <v>0</v>
      </c>
      <c r="L71">
        <v>7.5</v>
      </c>
      <c r="M71">
        <v>276</v>
      </c>
      <c r="N71">
        <v>3.4494382088310598</v>
      </c>
      <c r="O71">
        <v>4.0839401651714802</v>
      </c>
      <c r="P71">
        <v>3.8301393826353101</v>
      </c>
      <c r="Q71">
        <v>0</v>
      </c>
      <c r="R71">
        <v>0</v>
      </c>
    </row>
    <row r="72" spans="1:18" hidden="1" x14ac:dyDescent="0.3">
      <c r="A72" t="s">
        <v>32</v>
      </c>
      <c r="B72" t="s">
        <v>33</v>
      </c>
      <c r="C72" t="s">
        <v>33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16</v>
      </c>
      <c r="J72">
        <f>IF(Table1[[#This Row],[Team]]="BRE",1,)</f>
        <v>0</v>
      </c>
      <c r="K72">
        <f>IF(Table1[[#This Row],[Team]]="TOT",1,0)</f>
        <v>0</v>
      </c>
      <c r="L72">
        <v>4.5</v>
      </c>
      <c r="M72">
        <v>15</v>
      </c>
      <c r="N72">
        <v>2.9818181818181801</v>
      </c>
      <c r="O72">
        <v>4.3125051645719301</v>
      </c>
      <c r="P72">
        <v>3.78023037147043</v>
      </c>
      <c r="Q72">
        <v>0</v>
      </c>
      <c r="R72">
        <v>0</v>
      </c>
    </row>
    <row r="73" spans="1:18" hidden="1" x14ac:dyDescent="0.3">
      <c r="A73" t="s">
        <v>244</v>
      </c>
      <c r="B73" t="s">
        <v>245</v>
      </c>
      <c r="C73" t="s">
        <v>245</v>
      </c>
      <c r="D73" t="s">
        <v>4</v>
      </c>
      <c r="E73">
        <v>1</v>
      </c>
      <c r="F73">
        <v>0</v>
      </c>
      <c r="G73">
        <v>0</v>
      </c>
      <c r="H73">
        <v>0</v>
      </c>
      <c r="I73" t="s">
        <v>243</v>
      </c>
      <c r="J73">
        <f>IF(Table1[[#This Row],[Team]]="BRE",1,)</f>
        <v>0</v>
      </c>
      <c r="K73">
        <f>IF(Table1[[#This Row],[Team]]="TOT",1,0)</f>
        <v>0</v>
      </c>
      <c r="L73">
        <v>5</v>
      </c>
      <c r="M73">
        <v>427</v>
      </c>
      <c r="N73">
        <v>4.1017576396292297</v>
      </c>
      <c r="O73">
        <v>3.41473268332886</v>
      </c>
      <c r="P73">
        <v>3.68954266584901</v>
      </c>
      <c r="Q73">
        <v>1</v>
      </c>
      <c r="R73">
        <v>0</v>
      </c>
    </row>
    <row r="74" spans="1:18" hidden="1" x14ac:dyDescent="0.3">
      <c r="A74" t="s">
        <v>137</v>
      </c>
      <c r="B74" t="s">
        <v>138</v>
      </c>
      <c r="C74" t="s">
        <v>138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131</v>
      </c>
      <c r="J74">
        <f>IF(Table1[[#This Row],[Team]]="BRE",1,)</f>
        <v>0</v>
      </c>
      <c r="K74">
        <f>IF(Table1[[#This Row],[Team]]="TOT",1,0)</f>
        <v>0</v>
      </c>
      <c r="L74">
        <v>5.4</v>
      </c>
      <c r="M74">
        <v>176</v>
      </c>
      <c r="N74">
        <v>2.58867246343645</v>
      </c>
      <c r="O74">
        <v>4.3933897669254103</v>
      </c>
      <c r="P74">
        <v>3.6715028455298202</v>
      </c>
      <c r="Q74">
        <v>1</v>
      </c>
      <c r="R74">
        <v>0</v>
      </c>
    </row>
    <row r="75" spans="1:18" hidden="1" x14ac:dyDescent="0.3">
      <c r="A75" t="s">
        <v>246</v>
      </c>
      <c r="B75" t="s">
        <v>105</v>
      </c>
      <c r="C75" t="s">
        <v>105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243</v>
      </c>
      <c r="J75">
        <f>IF(Table1[[#This Row],[Team]]="BRE",1,)</f>
        <v>0</v>
      </c>
      <c r="K75">
        <f>IF(Table1[[#This Row],[Team]]="TOT",1,0)</f>
        <v>0</v>
      </c>
      <c r="L75">
        <v>7.9</v>
      </c>
      <c r="M75">
        <v>429</v>
      </c>
      <c r="N75">
        <v>3.2568341098106002</v>
      </c>
      <c r="O75">
        <v>3.9308950467394301</v>
      </c>
      <c r="P75">
        <v>3.6612706719679</v>
      </c>
      <c r="Q75">
        <v>0</v>
      </c>
      <c r="R75">
        <v>0</v>
      </c>
    </row>
    <row r="76" spans="1:18" hidden="1" x14ac:dyDescent="0.3">
      <c r="A76" t="s">
        <v>213</v>
      </c>
      <c r="B76" t="s">
        <v>214</v>
      </c>
      <c r="C76" t="s">
        <v>214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215</v>
      </c>
      <c r="J76">
        <f>IF(Table1[[#This Row],[Team]]="BRE",1,)</f>
        <v>0</v>
      </c>
      <c r="K76">
        <f>IF(Table1[[#This Row],[Team]]="TOT",1,0)</f>
        <v>0</v>
      </c>
      <c r="L76">
        <v>6.7</v>
      </c>
      <c r="M76">
        <v>318</v>
      </c>
      <c r="N76">
        <v>3.2464644145736501</v>
      </c>
      <c r="O76">
        <v>3.8735601454714002</v>
      </c>
      <c r="P76">
        <v>3.6227218531123002</v>
      </c>
      <c r="Q76">
        <v>0</v>
      </c>
      <c r="R76">
        <v>0</v>
      </c>
    </row>
    <row r="77" spans="1:18" hidden="1" x14ac:dyDescent="0.3">
      <c r="A77" t="s">
        <v>247</v>
      </c>
      <c r="B77" t="s">
        <v>248</v>
      </c>
      <c r="C77" t="s">
        <v>248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243</v>
      </c>
      <c r="J77">
        <f>IF(Table1[[#This Row],[Team]]="BRE",1,)</f>
        <v>0</v>
      </c>
      <c r="K77">
        <f>IF(Table1[[#This Row],[Team]]="TOT",1,0)</f>
        <v>0</v>
      </c>
      <c r="L77">
        <v>4.7</v>
      </c>
      <c r="M77">
        <v>434</v>
      </c>
      <c r="N77">
        <v>2.8253381115238798</v>
      </c>
      <c r="O77">
        <v>4.0960263569387401</v>
      </c>
      <c r="P77">
        <v>3.5877510587727999</v>
      </c>
      <c r="Q77">
        <v>0</v>
      </c>
      <c r="R77">
        <v>0</v>
      </c>
    </row>
    <row r="78" spans="1:18" hidden="1" x14ac:dyDescent="0.3">
      <c r="A78" t="s">
        <v>253</v>
      </c>
      <c r="B78" t="s">
        <v>254</v>
      </c>
      <c r="C78" t="s">
        <v>254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243</v>
      </c>
      <c r="J78">
        <f>IF(Table1[[#This Row],[Team]]="BRE",1,)</f>
        <v>0</v>
      </c>
      <c r="K78">
        <f>IF(Table1[[#This Row],[Team]]="TOT",1,0)</f>
        <v>0</v>
      </c>
      <c r="L78">
        <v>5.0999999999999996</v>
      </c>
      <c r="M78">
        <v>437</v>
      </c>
      <c r="N78">
        <v>2.56043957789886</v>
      </c>
      <c r="O78">
        <v>4.1915816256132699</v>
      </c>
      <c r="P78">
        <v>3.5391248065275098</v>
      </c>
      <c r="Q78">
        <v>0</v>
      </c>
      <c r="R78">
        <v>0</v>
      </c>
    </row>
    <row r="79" spans="1:18" hidden="1" x14ac:dyDescent="0.3">
      <c r="A79" t="s">
        <v>121</v>
      </c>
      <c r="B79" t="s">
        <v>122</v>
      </c>
      <c r="C79" t="s">
        <v>122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117</v>
      </c>
      <c r="J79">
        <f>IF(Table1[[#This Row],[Team]]="BRE",1,)</f>
        <v>0</v>
      </c>
      <c r="K79">
        <f>IF(Table1[[#This Row],[Team]]="TOT",1,0)</f>
        <v>0</v>
      </c>
      <c r="L79">
        <v>5.8</v>
      </c>
      <c r="M79">
        <v>148</v>
      </c>
      <c r="N79">
        <v>2.60826301115479</v>
      </c>
      <c r="O79">
        <v>4.1503015607268603</v>
      </c>
      <c r="P79">
        <v>3.53348614089803</v>
      </c>
      <c r="Q79">
        <v>0</v>
      </c>
      <c r="R79">
        <v>0</v>
      </c>
    </row>
    <row r="80" spans="1:18" hidden="1" x14ac:dyDescent="0.3">
      <c r="A80" t="s">
        <v>129</v>
      </c>
      <c r="B80" t="s">
        <v>130</v>
      </c>
      <c r="C80" t="s">
        <v>130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117</v>
      </c>
      <c r="J80">
        <f>IF(Table1[[#This Row],[Team]]="BRE",1,)</f>
        <v>0</v>
      </c>
      <c r="K80">
        <f>IF(Table1[[#This Row],[Team]]="TOT",1,0)</f>
        <v>0</v>
      </c>
      <c r="L80">
        <v>4.5</v>
      </c>
      <c r="M80">
        <v>162</v>
      </c>
      <c r="N80">
        <v>2.625</v>
      </c>
      <c r="O80">
        <v>4.1351446230626996</v>
      </c>
      <c r="P80">
        <v>3.5310867738376199</v>
      </c>
      <c r="Q80">
        <v>0</v>
      </c>
      <c r="R80">
        <v>0</v>
      </c>
    </row>
    <row r="81" spans="1:18" hidden="1" x14ac:dyDescent="0.3">
      <c r="A81" t="s">
        <v>261</v>
      </c>
      <c r="B81" t="s">
        <v>262</v>
      </c>
      <c r="C81" t="s">
        <v>262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260</v>
      </c>
      <c r="J81">
        <f>IF(Table1[[#This Row],[Team]]="BRE",1,)</f>
        <v>0</v>
      </c>
      <c r="K81">
        <f>IF(Table1[[#This Row],[Team]]="TOT",1,0)</f>
        <v>0</v>
      </c>
      <c r="L81">
        <v>4.5999999999999996</v>
      </c>
      <c r="M81">
        <v>451</v>
      </c>
      <c r="N81">
        <v>3.1758241758241699</v>
      </c>
      <c r="O81">
        <v>3.64442894065518</v>
      </c>
      <c r="P81">
        <v>3.45698703472278</v>
      </c>
      <c r="Q81">
        <v>0</v>
      </c>
      <c r="R81">
        <v>0</v>
      </c>
    </row>
    <row r="82" spans="1:18" hidden="1" x14ac:dyDescent="0.3">
      <c r="A82" t="s">
        <v>268</v>
      </c>
      <c r="B82" t="s">
        <v>269</v>
      </c>
      <c r="C82" t="s">
        <v>270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260</v>
      </c>
      <c r="J82">
        <f>IF(Table1[[#This Row],[Team]]="BRE",1,)</f>
        <v>0</v>
      </c>
      <c r="K82">
        <f>IF(Table1[[#This Row],[Team]]="TOT",1,0)</f>
        <v>0</v>
      </c>
      <c r="L82">
        <v>5.3</v>
      </c>
      <c r="M82">
        <v>457</v>
      </c>
      <c r="N82">
        <v>2.4725274815675098</v>
      </c>
      <c r="O82">
        <v>4.0843663097167404</v>
      </c>
      <c r="P82">
        <v>3.4396307784570501</v>
      </c>
      <c r="Q82">
        <v>0</v>
      </c>
      <c r="R82">
        <v>0</v>
      </c>
    </row>
    <row r="83" spans="1:18" hidden="1" x14ac:dyDescent="0.3">
      <c r="A83" t="s">
        <v>200</v>
      </c>
      <c r="B83" t="s">
        <v>267</v>
      </c>
      <c r="C83" t="s">
        <v>267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260</v>
      </c>
      <c r="J83">
        <f>IF(Table1[[#This Row],[Team]]="BRE",1,)</f>
        <v>0</v>
      </c>
      <c r="K83">
        <f>IF(Table1[[#This Row],[Team]]="TOT",1,0)</f>
        <v>0</v>
      </c>
      <c r="L83">
        <v>4.2</v>
      </c>
      <c r="M83">
        <v>454</v>
      </c>
      <c r="N83">
        <v>3.7945592997225699</v>
      </c>
      <c r="O83">
        <v>3.1835087936972202</v>
      </c>
      <c r="P83">
        <v>3.4279289961073598</v>
      </c>
      <c r="Q83">
        <v>0</v>
      </c>
      <c r="R83">
        <v>0</v>
      </c>
    </row>
    <row r="84" spans="1:18" hidden="1" x14ac:dyDescent="0.3">
      <c r="A84" t="s">
        <v>167</v>
      </c>
      <c r="B84" t="s">
        <v>168</v>
      </c>
      <c r="C84" t="s">
        <v>167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160</v>
      </c>
      <c r="J84">
        <f>IF(Table1[[#This Row],[Team]]="BRE",1,)</f>
        <v>0</v>
      </c>
      <c r="K84">
        <f>IF(Table1[[#This Row],[Team]]="TOT",1,0)</f>
        <v>0</v>
      </c>
      <c r="L84">
        <v>6</v>
      </c>
      <c r="M84">
        <v>248</v>
      </c>
      <c r="N84">
        <v>2.3464744990604798</v>
      </c>
      <c r="O84">
        <v>3.9253093124096199</v>
      </c>
      <c r="P84">
        <v>3.2937753870699602</v>
      </c>
      <c r="Q84">
        <v>0</v>
      </c>
      <c r="R84">
        <v>0</v>
      </c>
    </row>
    <row r="85" spans="1:18" hidden="1" x14ac:dyDescent="0.3">
      <c r="A85" t="s">
        <v>257</v>
      </c>
      <c r="B85" t="s">
        <v>258</v>
      </c>
      <c r="C85" t="s">
        <v>259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260</v>
      </c>
      <c r="J85">
        <f>IF(Table1[[#This Row],[Team]]="BRE",1,)</f>
        <v>0</v>
      </c>
      <c r="K85">
        <f>IF(Table1[[#This Row],[Team]]="TOT",1,0)</f>
        <v>0</v>
      </c>
      <c r="L85">
        <v>4.9000000000000004</v>
      </c>
      <c r="M85">
        <v>450</v>
      </c>
      <c r="N85">
        <v>3.9513115373021801</v>
      </c>
      <c r="O85">
        <v>2.84443795358081</v>
      </c>
      <c r="P85">
        <v>3.2871873870693502</v>
      </c>
      <c r="Q85">
        <v>0</v>
      </c>
      <c r="R85">
        <v>0</v>
      </c>
    </row>
    <row r="86" spans="1:18" hidden="1" x14ac:dyDescent="0.3">
      <c r="A86" t="s">
        <v>119</v>
      </c>
      <c r="B86" t="s">
        <v>120</v>
      </c>
      <c r="C86" t="s">
        <v>120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117</v>
      </c>
      <c r="J86">
        <f>IF(Table1[[#This Row],[Team]]="BRE",1,)</f>
        <v>0</v>
      </c>
      <c r="K86">
        <f>IF(Table1[[#This Row],[Team]]="TOT",1,0)</f>
        <v>0</v>
      </c>
      <c r="L86">
        <v>4.5</v>
      </c>
      <c r="M86">
        <v>145</v>
      </c>
      <c r="N86">
        <v>2.3076923109208902</v>
      </c>
      <c r="O86">
        <v>3.92595375768984</v>
      </c>
      <c r="P86">
        <v>3.2786491789822598</v>
      </c>
      <c r="Q86">
        <v>0</v>
      </c>
      <c r="R86">
        <v>0</v>
      </c>
    </row>
    <row r="87" spans="1:18" hidden="1" x14ac:dyDescent="0.3">
      <c r="A87" t="s">
        <v>115</v>
      </c>
      <c r="B87" t="s">
        <v>116</v>
      </c>
      <c r="C87" t="s">
        <v>116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117</v>
      </c>
      <c r="J87">
        <f>IF(Table1[[#This Row],[Team]]="BRE",1,)</f>
        <v>0</v>
      </c>
      <c r="K87">
        <f>IF(Table1[[#This Row],[Team]]="TOT",1,0)</f>
        <v>0</v>
      </c>
      <c r="L87">
        <v>4.5999999999999996</v>
      </c>
      <c r="M87">
        <v>142</v>
      </c>
      <c r="N87">
        <v>2.5542139291638399</v>
      </c>
      <c r="O87">
        <v>3.5640108576663598</v>
      </c>
      <c r="P87">
        <v>3.1600920862653501</v>
      </c>
      <c r="Q87">
        <v>0</v>
      </c>
      <c r="R87">
        <v>0</v>
      </c>
    </row>
    <row r="88" spans="1:18" hidden="1" x14ac:dyDescent="0.3">
      <c r="A88" t="s">
        <v>84</v>
      </c>
      <c r="B88" t="s">
        <v>199</v>
      </c>
      <c r="C88" t="s">
        <v>199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176</v>
      </c>
      <c r="J88">
        <f>IF(Table1[[#This Row],[Team]]="BRE",1,)</f>
        <v>0</v>
      </c>
      <c r="K88">
        <f>IF(Table1[[#This Row],[Team]]="TOT",1,0)</f>
        <v>0</v>
      </c>
      <c r="L88">
        <v>8</v>
      </c>
      <c r="M88">
        <v>280</v>
      </c>
      <c r="N88">
        <v>2.67637536386626</v>
      </c>
      <c r="O88">
        <v>3.4737005999013699</v>
      </c>
      <c r="P88">
        <v>3.1547705054873298</v>
      </c>
      <c r="Q88">
        <v>0</v>
      </c>
      <c r="R88">
        <v>0</v>
      </c>
    </row>
    <row r="89" spans="1:18" hidden="1" x14ac:dyDescent="0.3">
      <c r="A89" t="s">
        <v>216</v>
      </c>
      <c r="B89" t="s">
        <v>217</v>
      </c>
      <c r="C89" t="s">
        <v>218</v>
      </c>
      <c r="D89" t="s">
        <v>7</v>
      </c>
      <c r="E89">
        <v>0</v>
      </c>
      <c r="F89">
        <v>0</v>
      </c>
      <c r="G89">
        <v>0</v>
      </c>
      <c r="H89">
        <v>1</v>
      </c>
      <c r="I89" t="s">
        <v>215</v>
      </c>
      <c r="J89">
        <f>IF(Table1[[#This Row],[Team]]="BRE",1,)</f>
        <v>0</v>
      </c>
      <c r="K89">
        <f>IF(Table1[[#This Row],[Team]]="TOT",1,0)</f>
        <v>0</v>
      </c>
      <c r="L89">
        <v>5.8</v>
      </c>
      <c r="M89">
        <v>328</v>
      </c>
      <c r="N89">
        <v>2.0329670329670302</v>
      </c>
      <c r="O89">
        <v>3.9005584390269799</v>
      </c>
      <c r="P89">
        <v>3.153521876603</v>
      </c>
      <c r="Q89">
        <v>0</v>
      </c>
      <c r="R89">
        <v>0</v>
      </c>
    </row>
    <row r="90" spans="1:18" hidden="1" x14ac:dyDescent="0.3">
      <c r="A90" t="s">
        <v>177</v>
      </c>
      <c r="B90" t="s">
        <v>178</v>
      </c>
      <c r="C90" t="s">
        <v>178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176</v>
      </c>
      <c r="J90">
        <f>IF(Table1[[#This Row],[Team]]="BRE",1,)</f>
        <v>0</v>
      </c>
      <c r="K90">
        <f>IF(Table1[[#This Row],[Team]]="TOT",1,0)</f>
        <v>0</v>
      </c>
      <c r="L90">
        <v>7.3</v>
      </c>
      <c r="M90">
        <v>267</v>
      </c>
      <c r="N90">
        <v>2.63484956402583</v>
      </c>
      <c r="O90">
        <v>3.4279584287741698</v>
      </c>
      <c r="P90">
        <v>3.1107148828748299</v>
      </c>
      <c r="Q90">
        <v>0</v>
      </c>
      <c r="R90">
        <v>0</v>
      </c>
    </row>
    <row r="91" spans="1:18" hidden="1" x14ac:dyDescent="0.3">
      <c r="A91" t="s">
        <v>132</v>
      </c>
      <c r="B91" t="s">
        <v>133</v>
      </c>
      <c r="C91" t="s">
        <v>133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131</v>
      </c>
      <c r="J91">
        <f>IF(Table1[[#This Row],[Team]]="BRE",1,)</f>
        <v>0</v>
      </c>
      <c r="K91">
        <f>IF(Table1[[#This Row],[Team]]="TOT",1,0)</f>
        <v>0</v>
      </c>
      <c r="L91">
        <v>4.9000000000000004</v>
      </c>
      <c r="M91">
        <v>172</v>
      </c>
      <c r="N91">
        <v>2.8409090909090899</v>
      </c>
      <c r="O91">
        <v>3.2844573502182501</v>
      </c>
      <c r="P91">
        <v>3.1070380464945799</v>
      </c>
      <c r="Q91">
        <v>1</v>
      </c>
      <c r="R91">
        <v>0</v>
      </c>
    </row>
    <row r="92" spans="1:18" hidden="1" x14ac:dyDescent="0.3">
      <c r="A92" t="s">
        <v>27</v>
      </c>
      <c r="B92" t="s">
        <v>28</v>
      </c>
      <c r="C92" t="s">
        <v>27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16</v>
      </c>
      <c r="J92">
        <f>IF(Table1[[#This Row],[Team]]="BRE",1,)</f>
        <v>0</v>
      </c>
      <c r="K92">
        <f>IF(Table1[[#This Row],[Team]]="TOT",1,0)</f>
        <v>0</v>
      </c>
      <c r="L92">
        <v>5.3</v>
      </c>
      <c r="M92">
        <v>13</v>
      </c>
      <c r="N92">
        <v>2.1000215376740301</v>
      </c>
      <c r="O92">
        <v>3.77548452274424</v>
      </c>
      <c r="P92">
        <v>3.1052993287161499</v>
      </c>
      <c r="Q92">
        <v>0</v>
      </c>
      <c r="R92">
        <v>0</v>
      </c>
    </row>
    <row r="93" spans="1:18" hidden="1" x14ac:dyDescent="0.3">
      <c r="A93" t="s">
        <v>135</v>
      </c>
      <c r="B93" t="s">
        <v>136</v>
      </c>
      <c r="C93" t="s">
        <v>135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131</v>
      </c>
      <c r="J93">
        <f>IF(Table1[[#This Row],[Team]]="BRE",1,)</f>
        <v>0</v>
      </c>
      <c r="K93">
        <f>IF(Table1[[#This Row],[Team]]="TOT",1,0)</f>
        <v>0</v>
      </c>
      <c r="L93">
        <v>4.4000000000000004</v>
      </c>
      <c r="M93">
        <v>174</v>
      </c>
      <c r="N93">
        <v>2.3664147647710401</v>
      </c>
      <c r="O93">
        <v>3.5059272892412001</v>
      </c>
      <c r="P93">
        <v>3.0501222794531402</v>
      </c>
      <c r="Q93">
        <v>0</v>
      </c>
      <c r="R93">
        <v>0</v>
      </c>
    </row>
    <row r="94" spans="1:18" hidden="1" x14ac:dyDescent="0.3">
      <c r="A94" t="s">
        <v>23</v>
      </c>
      <c r="B94" t="s">
        <v>24</v>
      </c>
      <c r="C94" t="s">
        <v>24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16</v>
      </c>
      <c r="J94">
        <f>IF(Table1[[#This Row],[Team]]="BRE",1,)</f>
        <v>0</v>
      </c>
      <c r="K94">
        <f>IF(Table1[[#This Row],[Team]]="TOT",1,0)</f>
        <v>0</v>
      </c>
      <c r="L94">
        <v>6</v>
      </c>
      <c r="M94">
        <v>11</v>
      </c>
      <c r="N94">
        <v>2.89313926277242</v>
      </c>
      <c r="O94">
        <v>3.1223932303053998</v>
      </c>
      <c r="P94">
        <v>3.0306916432922102</v>
      </c>
      <c r="Q94">
        <v>0</v>
      </c>
      <c r="R94">
        <v>0</v>
      </c>
    </row>
    <row r="95" spans="1:18" hidden="1" x14ac:dyDescent="0.3">
      <c r="A95" t="s">
        <v>39</v>
      </c>
      <c r="B95" t="s">
        <v>40</v>
      </c>
      <c r="C95" t="s">
        <v>40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38</v>
      </c>
      <c r="J95">
        <f>IF(Table1[[#This Row],[Team]]="BRE",1,)</f>
        <v>0</v>
      </c>
      <c r="K95">
        <f>IF(Table1[[#This Row],[Team]]="TOT",1,0)</f>
        <v>0</v>
      </c>
      <c r="L95">
        <v>5.5</v>
      </c>
      <c r="M95">
        <v>25</v>
      </c>
      <c r="N95">
        <v>2.00188926644931</v>
      </c>
      <c r="O95">
        <v>3.7042639285243202</v>
      </c>
      <c r="P95">
        <v>3.0233140636943201</v>
      </c>
      <c r="Q95">
        <v>0</v>
      </c>
      <c r="R95">
        <v>0</v>
      </c>
    </row>
    <row r="96" spans="1:18" hidden="1" x14ac:dyDescent="0.3">
      <c r="A96" t="s">
        <v>127</v>
      </c>
      <c r="B96" t="s">
        <v>128</v>
      </c>
      <c r="C96" t="s">
        <v>128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117</v>
      </c>
      <c r="J96">
        <f>IF(Table1[[#This Row],[Team]]="BRE",1,)</f>
        <v>0</v>
      </c>
      <c r="K96">
        <f>IF(Table1[[#This Row],[Team]]="TOT",1,0)</f>
        <v>0</v>
      </c>
      <c r="L96">
        <v>4.5</v>
      </c>
      <c r="M96">
        <v>160</v>
      </c>
      <c r="N96">
        <v>1.78430941887209</v>
      </c>
      <c r="O96">
        <v>3.8230703852515102</v>
      </c>
      <c r="P96">
        <v>3.0075659986997398</v>
      </c>
      <c r="Q96">
        <v>0</v>
      </c>
      <c r="R96">
        <v>0</v>
      </c>
    </row>
    <row r="97" spans="1:18" hidden="1" x14ac:dyDescent="0.3">
      <c r="A97" t="s">
        <v>71</v>
      </c>
      <c r="B97" t="s">
        <v>72</v>
      </c>
      <c r="C97" t="s">
        <v>72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70</v>
      </c>
      <c r="J97">
        <f>IF(Table1[[#This Row],[Team]]="BRE",1,)</f>
        <v>0</v>
      </c>
      <c r="K97">
        <f>IF(Table1[[#This Row],[Team]]="TOT",1,0)</f>
        <v>0</v>
      </c>
      <c r="L97">
        <v>4.0999999999999996</v>
      </c>
      <c r="M97">
        <v>78</v>
      </c>
      <c r="N97">
        <v>1.9928928881661001</v>
      </c>
      <c r="O97">
        <v>3.5540240707083401</v>
      </c>
      <c r="P97">
        <v>2.92957159769144</v>
      </c>
      <c r="Q97">
        <v>0</v>
      </c>
      <c r="R97">
        <v>0</v>
      </c>
    </row>
    <row r="98" spans="1:18" hidden="1" x14ac:dyDescent="0.3">
      <c r="A98" t="s">
        <v>68</v>
      </c>
      <c r="B98" t="s">
        <v>223</v>
      </c>
      <c r="C98" t="s">
        <v>223</v>
      </c>
      <c r="D98" t="s">
        <v>5</v>
      </c>
      <c r="E98">
        <v>0</v>
      </c>
      <c r="F98">
        <v>1</v>
      </c>
      <c r="G98">
        <v>0</v>
      </c>
      <c r="H98">
        <v>0</v>
      </c>
      <c r="I98" t="s">
        <v>220</v>
      </c>
      <c r="J98">
        <f>IF(Table1[[#This Row],[Team]]="BRE",1,)</f>
        <v>0</v>
      </c>
      <c r="K98">
        <f>IF(Table1[[#This Row],[Team]]="TOT",1,0)</f>
        <v>0</v>
      </c>
      <c r="L98">
        <v>4.4000000000000004</v>
      </c>
      <c r="M98">
        <v>361</v>
      </c>
      <c r="N98">
        <v>2.57777777777777</v>
      </c>
      <c r="O98">
        <v>3.1307481927021898</v>
      </c>
      <c r="P98">
        <v>2.9095600267324202</v>
      </c>
      <c r="Q98">
        <v>0</v>
      </c>
      <c r="R98">
        <v>0</v>
      </c>
    </row>
    <row r="99" spans="1:18" hidden="1" x14ac:dyDescent="0.3">
      <c r="A99" t="s">
        <v>41</v>
      </c>
      <c r="B99" t="s">
        <v>42</v>
      </c>
      <c r="C99" t="s">
        <v>42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38</v>
      </c>
      <c r="J99">
        <f>IF(Table1[[#This Row],[Team]]="BRE",1,)</f>
        <v>0</v>
      </c>
      <c r="K99">
        <f>IF(Table1[[#This Row],[Team]]="TOT",1,0)</f>
        <v>0</v>
      </c>
      <c r="L99">
        <v>5.8</v>
      </c>
      <c r="M99">
        <v>28</v>
      </c>
      <c r="N99">
        <v>2.36535707507494</v>
      </c>
      <c r="O99">
        <v>3.25693184560035</v>
      </c>
      <c r="P99">
        <v>2.9003019373901902</v>
      </c>
      <c r="Q99">
        <v>0</v>
      </c>
      <c r="R99">
        <v>0</v>
      </c>
    </row>
    <row r="100" spans="1:18" hidden="1" x14ac:dyDescent="0.3">
      <c r="A100" t="s">
        <v>158</v>
      </c>
      <c r="B100" t="s">
        <v>81</v>
      </c>
      <c r="C100" t="s">
        <v>81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147</v>
      </c>
      <c r="J100">
        <f>IF(Table1[[#This Row],[Team]]="BRE",1,)</f>
        <v>0</v>
      </c>
      <c r="K100">
        <f>IF(Table1[[#This Row],[Team]]="TOT",1,0)</f>
        <v>0</v>
      </c>
      <c r="L100">
        <v>6</v>
      </c>
      <c r="M100">
        <v>225</v>
      </c>
      <c r="N100">
        <v>3.3858240985281398</v>
      </c>
      <c r="O100">
        <v>2.5583747441107101</v>
      </c>
      <c r="P100">
        <v>2.8893544858776798</v>
      </c>
      <c r="Q100">
        <v>0</v>
      </c>
      <c r="R100">
        <v>0</v>
      </c>
    </row>
    <row r="101" spans="1:18" hidden="1" x14ac:dyDescent="0.3">
      <c r="A101" t="s">
        <v>43</v>
      </c>
      <c r="B101" t="s">
        <v>44</v>
      </c>
      <c r="C101" t="s">
        <v>44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38</v>
      </c>
      <c r="J101">
        <f>IF(Table1[[#This Row],[Team]]="BRE",1,)</f>
        <v>0</v>
      </c>
      <c r="K101">
        <f>IF(Table1[[#This Row],[Team]]="TOT",1,0)</f>
        <v>0</v>
      </c>
      <c r="L101">
        <v>4.7</v>
      </c>
      <c r="M101">
        <v>31</v>
      </c>
      <c r="N101">
        <v>2.2719211520099099</v>
      </c>
      <c r="O101">
        <v>3.1460597944613902</v>
      </c>
      <c r="P101">
        <v>2.7964043374808001</v>
      </c>
      <c r="Q101">
        <v>0</v>
      </c>
      <c r="R101">
        <v>0</v>
      </c>
    </row>
    <row r="102" spans="1:18" hidden="1" x14ac:dyDescent="0.3">
      <c r="A102" t="s">
        <v>85</v>
      </c>
      <c r="B102" t="s">
        <v>175</v>
      </c>
      <c r="C102" t="s">
        <v>175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176</v>
      </c>
      <c r="J102">
        <f>IF(Table1[[#This Row],[Team]]="BRE",1,)</f>
        <v>0</v>
      </c>
      <c r="K102">
        <f>IF(Table1[[#This Row],[Team]]="TOT",1,0)</f>
        <v>0</v>
      </c>
      <c r="L102">
        <v>7.6</v>
      </c>
      <c r="M102">
        <v>266</v>
      </c>
      <c r="N102">
        <v>1.7995737327875101</v>
      </c>
      <c r="O102">
        <v>3.4547033889874199</v>
      </c>
      <c r="P102">
        <v>2.7926515265074499</v>
      </c>
      <c r="Q102">
        <v>0</v>
      </c>
      <c r="R102">
        <v>0</v>
      </c>
    </row>
    <row r="103" spans="1:18" hidden="1" x14ac:dyDescent="0.3">
      <c r="A103" t="s">
        <v>49</v>
      </c>
      <c r="B103" t="s">
        <v>50</v>
      </c>
      <c r="C103" t="s">
        <v>51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38</v>
      </c>
      <c r="J103">
        <f>IF(Table1[[#This Row],[Team]]="BRE",1,)</f>
        <v>0</v>
      </c>
      <c r="K103">
        <f>IF(Table1[[#This Row],[Team]]="TOT",1,0)</f>
        <v>0</v>
      </c>
      <c r="L103">
        <v>4.9000000000000004</v>
      </c>
      <c r="M103">
        <v>36</v>
      </c>
      <c r="N103">
        <v>2.3718414497325102</v>
      </c>
      <c r="O103">
        <v>3.0646050945444601</v>
      </c>
      <c r="P103">
        <v>2.78749963661968</v>
      </c>
      <c r="Q103">
        <v>0</v>
      </c>
      <c r="R103">
        <v>0</v>
      </c>
    </row>
    <row r="104" spans="1:18" hidden="1" x14ac:dyDescent="0.3">
      <c r="A104" t="s">
        <v>150</v>
      </c>
      <c r="B104" t="s">
        <v>151</v>
      </c>
      <c r="C104" t="s">
        <v>151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147</v>
      </c>
      <c r="J104">
        <f>IF(Table1[[#This Row],[Team]]="BRE",1,)</f>
        <v>0</v>
      </c>
      <c r="K104">
        <f>IF(Table1[[#This Row],[Team]]="TOT",1,0)</f>
        <v>0</v>
      </c>
      <c r="L104">
        <v>4.5</v>
      </c>
      <c r="M104">
        <v>219</v>
      </c>
      <c r="N104">
        <v>1.59318606499749</v>
      </c>
      <c r="O104">
        <v>3.5523428105086401</v>
      </c>
      <c r="P104">
        <v>2.76868011230418</v>
      </c>
      <c r="Q104">
        <v>0</v>
      </c>
      <c r="R104">
        <v>0</v>
      </c>
    </row>
    <row r="105" spans="1:18" hidden="1" x14ac:dyDescent="0.3">
      <c r="A105" t="s">
        <v>121</v>
      </c>
      <c r="B105" t="s">
        <v>161</v>
      </c>
      <c r="C105" t="s">
        <v>161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160</v>
      </c>
      <c r="J105">
        <f>IF(Table1[[#This Row],[Team]]="BRE",1,)</f>
        <v>0</v>
      </c>
      <c r="K105">
        <f>IF(Table1[[#This Row],[Team]]="TOT",1,0)</f>
        <v>0</v>
      </c>
      <c r="L105">
        <v>5.0999999999999996</v>
      </c>
      <c r="M105">
        <v>242</v>
      </c>
      <c r="N105">
        <v>2.3926679066131902</v>
      </c>
      <c r="O105">
        <v>2.9945083289013001</v>
      </c>
      <c r="P105">
        <v>2.7537721599860601</v>
      </c>
      <c r="Q105">
        <v>0</v>
      </c>
      <c r="R105">
        <v>0</v>
      </c>
    </row>
    <row r="106" spans="1:18" hidden="1" x14ac:dyDescent="0.3">
      <c r="A106" t="s">
        <v>21</v>
      </c>
      <c r="B106" t="s">
        <v>22</v>
      </c>
      <c r="C106" t="s">
        <v>22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16</v>
      </c>
      <c r="J106">
        <f>IF(Table1[[#This Row],[Team]]="BRE",1,)</f>
        <v>0</v>
      </c>
      <c r="K106">
        <f>IF(Table1[[#This Row],[Team]]="TOT",1,0)</f>
        <v>0</v>
      </c>
      <c r="L106">
        <v>5</v>
      </c>
      <c r="M106">
        <v>8</v>
      </c>
      <c r="N106">
        <v>2.4185374332184799</v>
      </c>
      <c r="O106">
        <v>2.96891389088124</v>
      </c>
      <c r="P106">
        <v>2.74876330781614</v>
      </c>
      <c r="Q106">
        <v>0</v>
      </c>
      <c r="R106">
        <v>0</v>
      </c>
    </row>
    <row r="107" spans="1:18" hidden="1" x14ac:dyDescent="0.3">
      <c r="A107" t="s">
        <v>263</v>
      </c>
      <c r="B107" t="s">
        <v>264</v>
      </c>
      <c r="C107" t="s">
        <v>264</v>
      </c>
      <c r="D107" t="s">
        <v>7</v>
      </c>
      <c r="E107">
        <v>0</v>
      </c>
      <c r="F107">
        <v>0</v>
      </c>
      <c r="G107">
        <v>0</v>
      </c>
      <c r="H107">
        <v>1</v>
      </c>
      <c r="I107" t="s">
        <v>260</v>
      </c>
      <c r="J107">
        <f>IF(Table1[[#This Row],[Team]]="BRE",1,)</f>
        <v>0</v>
      </c>
      <c r="K107">
        <f>IF(Table1[[#This Row],[Team]]="TOT",1,0)</f>
        <v>0</v>
      </c>
      <c r="L107">
        <v>7.4</v>
      </c>
      <c r="M107">
        <v>452</v>
      </c>
      <c r="N107">
        <v>0.65046530559091598</v>
      </c>
      <c r="O107">
        <v>4.1200524768389197</v>
      </c>
      <c r="P107">
        <v>2.7322176083397198</v>
      </c>
      <c r="Q107">
        <v>0</v>
      </c>
      <c r="R107">
        <v>0</v>
      </c>
    </row>
    <row r="108" spans="1:18" hidden="1" x14ac:dyDescent="0.3">
      <c r="A108" t="s">
        <v>19</v>
      </c>
      <c r="B108" t="s">
        <v>20</v>
      </c>
      <c r="C108" t="s">
        <v>20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16</v>
      </c>
      <c r="J108">
        <f>IF(Table1[[#This Row],[Team]]="BRE",1,)</f>
        <v>0</v>
      </c>
      <c r="K108">
        <f>IF(Table1[[#This Row],[Team]]="TOT",1,0)</f>
        <v>0</v>
      </c>
      <c r="L108">
        <v>5</v>
      </c>
      <c r="M108">
        <v>7</v>
      </c>
      <c r="N108">
        <v>1.6884537341705901</v>
      </c>
      <c r="O108">
        <v>3.4026189554389998</v>
      </c>
      <c r="P108">
        <v>2.7169528669316398</v>
      </c>
      <c r="Q108">
        <v>0</v>
      </c>
      <c r="R108">
        <v>0</v>
      </c>
    </row>
    <row r="109" spans="1:18" hidden="1" x14ac:dyDescent="0.3">
      <c r="A109" t="s">
        <v>188</v>
      </c>
      <c r="B109" t="s">
        <v>189</v>
      </c>
      <c r="C109" t="s">
        <v>189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176</v>
      </c>
      <c r="J109">
        <f>IF(Table1[[#This Row],[Team]]="BRE",1,)</f>
        <v>0</v>
      </c>
      <c r="K109">
        <f>IF(Table1[[#This Row],[Team]]="TOT",1,0)</f>
        <v>0</v>
      </c>
      <c r="L109">
        <v>5.6</v>
      </c>
      <c r="M109">
        <v>274</v>
      </c>
      <c r="N109">
        <v>2.2437226409336799</v>
      </c>
      <c r="O109">
        <v>2.9552118204121798</v>
      </c>
      <c r="P109">
        <v>2.67061614862078</v>
      </c>
      <c r="Q109">
        <v>0</v>
      </c>
      <c r="R109">
        <v>0</v>
      </c>
    </row>
    <row r="110" spans="1:18" hidden="1" x14ac:dyDescent="0.3">
      <c r="A110" t="s">
        <v>274</v>
      </c>
      <c r="B110" t="s">
        <v>275</v>
      </c>
      <c r="C110" t="s">
        <v>275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260</v>
      </c>
      <c r="J110">
        <f>IF(Table1[[#This Row],[Team]]="BRE",1,)</f>
        <v>0</v>
      </c>
      <c r="K110">
        <f>IF(Table1[[#This Row],[Team]]="TOT",1,0)</f>
        <v>0</v>
      </c>
      <c r="L110">
        <v>4.5</v>
      </c>
      <c r="M110">
        <v>460</v>
      </c>
      <c r="N110">
        <v>2.87821445819384</v>
      </c>
      <c r="O110">
        <v>2.4536469455572001</v>
      </c>
      <c r="P110">
        <v>2.6234739506118601</v>
      </c>
      <c r="Q110">
        <v>0</v>
      </c>
      <c r="R110">
        <v>0</v>
      </c>
    </row>
    <row r="111" spans="1:18" hidden="1" x14ac:dyDescent="0.3">
      <c r="A111" t="s">
        <v>69</v>
      </c>
      <c r="B111" t="s">
        <v>221</v>
      </c>
      <c r="C111" t="s">
        <v>221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220</v>
      </c>
      <c r="J111">
        <f>IF(Table1[[#This Row],[Team]]="BRE",1,)</f>
        <v>0</v>
      </c>
      <c r="K111">
        <f>IF(Table1[[#This Row],[Team]]="TOT",1,0)</f>
        <v>0</v>
      </c>
      <c r="L111">
        <v>5.9</v>
      </c>
      <c r="M111">
        <v>358</v>
      </c>
      <c r="N111">
        <v>2.3111111046634898</v>
      </c>
      <c r="O111">
        <v>2.7521571900625199</v>
      </c>
      <c r="P111">
        <v>2.5757387559029099</v>
      </c>
      <c r="Q111">
        <v>0</v>
      </c>
      <c r="R111">
        <v>0</v>
      </c>
    </row>
    <row r="112" spans="1:18" hidden="1" x14ac:dyDescent="0.3">
      <c r="A112" t="s">
        <v>52</v>
      </c>
      <c r="B112" t="s">
        <v>53</v>
      </c>
      <c r="C112" t="s">
        <v>52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38</v>
      </c>
      <c r="J112">
        <f>IF(Table1[[#This Row],[Team]]="BRE",1,)</f>
        <v>0</v>
      </c>
      <c r="K112">
        <f>IF(Table1[[#This Row],[Team]]="TOT",1,0)</f>
        <v>0</v>
      </c>
      <c r="L112">
        <v>4.5</v>
      </c>
      <c r="M112">
        <v>38</v>
      </c>
      <c r="N112">
        <v>2.2448309554255199</v>
      </c>
      <c r="O112">
        <v>2.6924445951881402</v>
      </c>
      <c r="P112">
        <v>2.5133991392830901</v>
      </c>
      <c r="Q112">
        <v>0</v>
      </c>
      <c r="R112">
        <v>0</v>
      </c>
    </row>
    <row r="113" spans="1:18" hidden="1" x14ac:dyDescent="0.3">
      <c r="A113" t="s">
        <v>60</v>
      </c>
      <c r="B113" t="s">
        <v>118</v>
      </c>
      <c r="C113" t="s">
        <v>118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117</v>
      </c>
      <c r="J113">
        <f>IF(Table1[[#This Row],[Team]]="BRE",1,)</f>
        <v>0</v>
      </c>
      <c r="K113">
        <f>IF(Table1[[#This Row],[Team]]="TOT",1,0)</f>
        <v>0</v>
      </c>
      <c r="L113">
        <v>6.2</v>
      </c>
      <c r="M113">
        <v>144</v>
      </c>
      <c r="N113">
        <v>2.0000000000162701</v>
      </c>
      <c r="O113">
        <v>2.78326539487376</v>
      </c>
      <c r="P113">
        <v>2.4699592369307699</v>
      </c>
      <c r="Q113">
        <v>0</v>
      </c>
      <c r="R113">
        <v>0</v>
      </c>
    </row>
    <row r="114" spans="1:18" hidden="1" x14ac:dyDescent="0.3">
      <c r="A114" t="s">
        <v>127</v>
      </c>
      <c r="B114" t="s">
        <v>162</v>
      </c>
      <c r="C114" t="s">
        <v>162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160</v>
      </c>
      <c r="J114">
        <f>IF(Table1[[#This Row],[Team]]="BRE",1,)</f>
        <v>0</v>
      </c>
      <c r="K114">
        <f>IF(Table1[[#This Row],[Team]]="TOT",1,0)</f>
        <v>0</v>
      </c>
      <c r="L114">
        <v>4.9000000000000004</v>
      </c>
      <c r="M114">
        <v>243</v>
      </c>
      <c r="N114">
        <v>2.3252136922598599</v>
      </c>
      <c r="O114">
        <v>2.31052622378412</v>
      </c>
      <c r="P114">
        <v>2.3164012111744099</v>
      </c>
      <c r="Q114">
        <v>0</v>
      </c>
      <c r="R114">
        <v>0</v>
      </c>
    </row>
    <row r="115" spans="1:18" hidden="1" x14ac:dyDescent="0.3">
      <c r="A115" t="s">
        <v>125</v>
      </c>
      <c r="B115" t="s">
        <v>126</v>
      </c>
      <c r="C115" t="s">
        <v>126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117</v>
      </c>
      <c r="J115">
        <f>IF(Table1[[#This Row],[Team]]="BRE",1,)</f>
        <v>0</v>
      </c>
      <c r="K115">
        <f>IF(Table1[[#This Row],[Team]]="TOT",1,0)</f>
        <v>0</v>
      </c>
      <c r="L115">
        <v>4.5</v>
      </c>
      <c r="M115">
        <v>157</v>
      </c>
      <c r="N115">
        <v>1.4001555277530899</v>
      </c>
      <c r="O115">
        <v>2.6918080250968801</v>
      </c>
      <c r="P115">
        <v>2.1751470261593702</v>
      </c>
      <c r="Q115">
        <v>0</v>
      </c>
      <c r="R115">
        <v>0</v>
      </c>
    </row>
    <row r="116" spans="1:18" hidden="1" x14ac:dyDescent="0.3">
      <c r="A116" t="s">
        <v>29</v>
      </c>
      <c r="B116" t="s">
        <v>30</v>
      </c>
      <c r="C116" t="s">
        <v>31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16</v>
      </c>
      <c r="J116">
        <f>IF(Table1[[#This Row],[Team]]="BRE",1,)</f>
        <v>0</v>
      </c>
      <c r="K116">
        <f>IF(Table1[[#This Row],[Team]]="TOT",1,0)</f>
        <v>0</v>
      </c>
      <c r="L116">
        <v>5.4</v>
      </c>
      <c r="M116">
        <v>14</v>
      </c>
      <c r="N116">
        <v>1.6082518217848101</v>
      </c>
      <c r="O116">
        <v>2.3155480282710998</v>
      </c>
      <c r="P116">
        <v>2.0326295456765799</v>
      </c>
      <c r="Q116">
        <v>0</v>
      </c>
      <c r="R116">
        <v>0</v>
      </c>
    </row>
    <row r="117" spans="1:18" hidden="1" x14ac:dyDescent="0.3">
      <c r="A117" t="s">
        <v>139</v>
      </c>
      <c r="B117" t="s">
        <v>140</v>
      </c>
      <c r="C117" t="s">
        <v>140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131</v>
      </c>
      <c r="J117">
        <f>IF(Table1[[#This Row],[Team]]="BRE",1,)</f>
        <v>0</v>
      </c>
      <c r="K117">
        <f>IF(Table1[[#This Row],[Team]]="TOT",1,0)</f>
        <v>0</v>
      </c>
      <c r="L117">
        <v>5.5</v>
      </c>
      <c r="M117">
        <v>183</v>
      </c>
      <c r="N117">
        <v>1.4361186152674701</v>
      </c>
      <c r="O117">
        <v>2.3247058572218502</v>
      </c>
      <c r="P117">
        <v>1.9692709604401</v>
      </c>
      <c r="Q117">
        <v>0</v>
      </c>
      <c r="R117">
        <v>0</v>
      </c>
    </row>
    <row r="118" spans="1:18" hidden="1" x14ac:dyDescent="0.3">
      <c r="A118" t="s">
        <v>228</v>
      </c>
      <c r="B118" t="s">
        <v>229</v>
      </c>
      <c r="C118" t="s">
        <v>229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226</v>
      </c>
      <c r="J118">
        <f>IF(Table1[[#This Row],[Team]]="BRE",1,)</f>
        <v>0</v>
      </c>
      <c r="K118">
        <f>IF(Table1[[#This Row],[Team]]="TOT",1,0)</f>
        <v>1</v>
      </c>
      <c r="L118">
        <v>10.7</v>
      </c>
      <c r="M118">
        <v>377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idden="1" x14ac:dyDescent="0.3">
      <c r="A119" t="s">
        <v>113</v>
      </c>
      <c r="B119" t="s">
        <v>114</v>
      </c>
      <c r="C119" t="s">
        <v>114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97</v>
      </c>
      <c r="J119">
        <f>IF(Table1[[#This Row],[Team]]="BRE",1,)</f>
        <v>0</v>
      </c>
      <c r="K119">
        <f>IF(Table1[[#This Row],[Team]]="TOT",1,0)</f>
        <v>0</v>
      </c>
      <c r="L119">
        <v>6.2</v>
      </c>
      <c r="M119">
        <v>134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idden="1" x14ac:dyDescent="0.3">
      <c r="A120" t="s">
        <v>169</v>
      </c>
      <c r="B120" t="s">
        <v>170</v>
      </c>
      <c r="C120" t="s">
        <v>170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160</v>
      </c>
      <c r="J120">
        <f>IF(Table1[[#This Row],[Team]]="BRE",1,)</f>
        <v>0</v>
      </c>
      <c r="K120">
        <f>IF(Table1[[#This Row],[Team]]="TOT",1,0)</f>
        <v>0</v>
      </c>
      <c r="L120">
        <v>12.8</v>
      </c>
      <c r="M120">
        <v>250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hidden="1" x14ac:dyDescent="0.3">
      <c r="A121" t="s">
        <v>249</v>
      </c>
      <c r="B121" t="s">
        <v>250</v>
      </c>
      <c r="C121" t="s">
        <v>250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243</v>
      </c>
      <c r="J121">
        <f>IF(Table1[[#This Row],[Team]]="BRE",1,)</f>
        <v>0</v>
      </c>
      <c r="K121">
        <f>IF(Table1[[#This Row],[Team]]="TOT",1,0)</f>
        <v>0</v>
      </c>
      <c r="L121">
        <v>5.9</v>
      </c>
      <c r="M121">
        <v>435</v>
      </c>
      <c r="N121">
        <v>0</v>
      </c>
      <c r="O121">
        <v>0</v>
      </c>
      <c r="P121">
        <v>0</v>
      </c>
      <c r="Q121">
        <v>1</v>
      </c>
      <c r="R121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2022-01-13T16:59:31Z</dcterms:created>
  <dcterms:modified xsi:type="dcterms:W3CDTF">2022-01-13T18:15:47Z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8026962e-210b-4b47-8c6e-507569a72c04</vt:lpwstr>
  </property>
</Properties>
</file>