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orridga/Desktop/PremierLeaguePredictor/Predictions/2022-23/"/>
    </mc:Choice>
  </mc:AlternateContent>
  <xr:revisionPtr revIDLastSave="0" documentId="8_{81EE5515-FBD5-974F-BE7E-6AEEE3BFDA3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Transformed by Data.Pag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1" i="2" l="1"/>
  <c r="N109" i="2"/>
  <c r="N108" i="2"/>
  <c r="N71" i="2"/>
  <c r="N72" i="2"/>
  <c r="N80" i="2"/>
  <c r="XFD1048550" i="2"/>
  <c r="XFD1048551" i="2"/>
  <c r="XFD1048552" i="2"/>
  <c r="XFD1048553" i="2"/>
  <c r="XFD1048554" i="2"/>
  <c r="XFD1048555" i="2"/>
  <c r="XFD1048556" i="2"/>
  <c r="XFD1048557" i="2"/>
  <c r="XFD1048558" i="2"/>
  <c r="XFD1048559" i="2"/>
  <c r="XFD1048560" i="2"/>
  <c r="XFD1048561" i="2"/>
  <c r="XFD1048562" i="2"/>
  <c r="XFD1048563" i="2"/>
  <c r="XFD1048564" i="2"/>
  <c r="XFD1048565" i="2"/>
  <c r="XFD1048566" i="2"/>
  <c r="XFD1048567" i="2"/>
  <c r="XFD1048568" i="2"/>
  <c r="XFD1048569" i="2"/>
  <c r="XFD1048570" i="2"/>
  <c r="XFD1048571" i="2"/>
  <c r="XFD1048572" i="2"/>
  <c r="XFD1048573" i="2"/>
  <c r="XFD1048574" i="2"/>
  <c r="XFD1048575" i="2"/>
  <c r="S11" i="2"/>
  <c r="S14" i="2" s="1"/>
  <c r="S9" i="2"/>
  <c r="S8" i="2"/>
  <c r="S7" i="2"/>
  <c r="S6" i="2"/>
  <c r="S4" i="2"/>
  <c r="S2" i="2"/>
  <c r="S16" i="2" l="1"/>
</calcChain>
</file>

<file path=xl/sharedStrings.xml><?xml version="1.0" encoding="utf-8"?>
<sst xmlns="http://schemas.openxmlformats.org/spreadsheetml/2006/main" count="576" uniqueCount="263">
  <si>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</si>
  <si>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</si>
  <si>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</si>
  <si>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</si>
  <si>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</si>
  <si>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</si>
  <si>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</si>
  <si>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</si>
  <si>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</si>
  <si>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Cost</t>
  </si>
  <si>
    <t>ID</t>
  </si>
  <si>
    <t>ARIMA</t>
  </si>
  <si>
    <t>LSTM</t>
  </si>
  <si>
    <t>PPG</t>
  </si>
  <si>
    <t>PREV</t>
  </si>
  <si>
    <t>Selected</t>
  </si>
  <si>
    <t>Granit</t>
  </si>
  <si>
    <t>Xhaka</t>
  </si>
  <si>
    <t>ARS</t>
  </si>
  <si>
    <t>Thomas</t>
  </si>
  <si>
    <t>Partey</t>
  </si>
  <si>
    <t>Martin</t>
  </si>
  <si>
    <t>Ødegaard</t>
  </si>
  <si>
    <t>Bukayo</t>
  </si>
  <si>
    <t>Saka</t>
  </si>
  <si>
    <t>Aaron</t>
  </si>
  <si>
    <t>Ramsdale</t>
  </si>
  <si>
    <t>William</t>
  </si>
  <si>
    <t>Saliba</t>
  </si>
  <si>
    <t>Gabriel</t>
  </si>
  <si>
    <t>Fernando de Jesus</t>
  </si>
  <si>
    <t>Jesus</t>
  </si>
  <si>
    <t>Oleksandr</t>
  </si>
  <si>
    <t>Zinchenko</t>
  </si>
  <si>
    <t>Philippe</t>
  </si>
  <si>
    <t>Coutinho Correia</t>
  </si>
  <si>
    <t>Coutinho</t>
  </si>
  <si>
    <t>AVL</t>
  </si>
  <si>
    <t>Danny</t>
  </si>
  <si>
    <t>Robin</t>
  </si>
  <si>
    <t>Morgan</t>
  </si>
  <si>
    <t>John</t>
  </si>
  <si>
    <t>McGinn</t>
  </si>
  <si>
    <t>Leon</t>
  </si>
  <si>
    <t>Bailey</t>
  </si>
  <si>
    <t>Adam</t>
  </si>
  <si>
    <t>Jack</t>
  </si>
  <si>
    <t>Lewis</t>
  </si>
  <si>
    <t>Ben</t>
  </si>
  <si>
    <t>Ryan</t>
  </si>
  <si>
    <t>Anthony</t>
  </si>
  <si>
    <t>Jordan</t>
  </si>
  <si>
    <t>Marcus</t>
  </si>
  <si>
    <t>James</t>
  </si>
  <si>
    <t>Neto</t>
  </si>
  <si>
    <t>BRE</t>
  </si>
  <si>
    <t>Christian</t>
  </si>
  <si>
    <t>Nørgaard</t>
  </si>
  <si>
    <t>Ivan</t>
  </si>
  <si>
    <t>Toney</t>
  </si>
  <si>
    <t>David</t>
  </si>
  <si>
    <t>Raya Martin</t>
  </si>
  <si>
    <t>Raya</t>
  </si>
  <si>
    <t>Rico</t>
  </si>
  <si>
    <t>Henry</t>
  </si>
  <si>
    <t>Vitaly</t>
  </si>
  <si>
    <t>Janelt</t>
  </si>
  <si>
    <t>Yoane</t>
  </si>
  <si>
    <t>Wissa</t>
  </si>
  <si>
    <t>Bryan</t>
  </si>
  <si>
    <t>Mbeumo</t>
  </si>
  <si>
    <t>Halil</t>
  </si>
  <si>
    <t>Dervişoğlu</t>
  </si>
  <si>
    <t>Lallana</t>
  </si>
  <si>
    <t>BHA</t>
  </si>
  <si>
    <t>Welbeck</t>
  </si>
  <si>
    <t>Pascal</t>
  </si>
  <si>
    <t>Groß</t>
  </si>
  <si>
    <t>Dunk</t>
  </si>
  <si>
    <t>Webster</t>
  </si>
  <si>
    <t>Joël</t>
  </si>
  <si>
    <t>Veltman</t>
  </si>
  <si>
    <t>Robert</t>
  </si>
  <si>
    <t>Sánchez</t>
  </si>
  <si>
    <t>CHE</t>
  </si>
  <si>
    <t>César</t>
  </si>
  <si>
    <t>Azpilicueta</t>
  </si>
  <si>
    <t>Thiago</t>
  </si>
  <si>
    <t>Emiliano da Silva</t>
  </si>
  <si>
    <t>Thiago Silva</t>
  </si>
  <si>
    <t>Jorge Luiz</t>
  </si>
  <si>
    <t>Frello Filho</t>
  </si>
  <si>
    <t>Jorginho</t>
  </si>
  <si>
    <t>N'Golo</t>
  </si>
  <si>
    <t>Kanté</t>
  </si>
  <si>
    <t>Mason</t>
  </si>
  <si>
    <t>Mount</t>
  </si>
  <si>
    <t>Callum</t>
  </si>
  <si>
    <t>Kai</t>
  </si>
  <si>
    <t>Havertz</t>
  </si>
  <si>
    <t>Reece</t>
  </si>
  <si>
    <t>Edouard</t>
  </si>
  <si>
    <t>Mendy</t>
  </si>
  <si>
    <t>Conor</t>
  </si>
  <si>
    <t>Gallagher</t>
  </si>
  <si>
    <t>Armando</t>
  </si>
  <si>
    <t>Broja</t>
  </si>
  <si>
    <t>Raheem</t>
  </si>
  <si>
    <t>Sterling</t>
  </si>
  <si>
    <t>CRY</t>
  </si>
  <si>
    <t>Ayew</t>
  </si>
  <si>
    <t>Wilfried</t>
  </si>
  <si>
    <t>Zaha</t>
  </si>
  <si>
    <t>Jeffrey</t>
  </si>
  <si>
    <t>Schlupp</t>
  </si>
  <si>
    <t>Eberechi</t>
  </si>
  <si>
    <t>Eze</t>
  </si>
  <si>
    <t>Nathan</t>
  </si>
  <si>
    <t>EVE</t>
  </si>
  <si>
    <t>Pickford</t>
  </si>
  <si>
    <t>Allan</t>
  </si>
  <si>
    <t>Abdoulaye</t>
  </si>
  <si>
    <t>Doucouré</t>
  </si>
  <si>
    <t>A.Doucouré</t>
  </si>
  <si>
    <t>Alex</t>
  </si>
  <si>
    <t>Iwobi</t>
  </si>
  <si>
    <t>Demarai</t>
  </si>
  <si>
    <t>Gray</t>
  </si>
  <si>
    <t>Gordon</t>
  </si>
  <si>
    <t>Patterson</t>
  </si>
  <si>
    <t>Tarkowski</t>
  </si>
  <si>
    <t>Dwight</t>
  </si>
  <si>
    <t>McNeil</t>
  </si>
  <si>
    <t>Harrison</t>
  </si>
  <si>
    <t>Rodrigo</t>
  </si>
  <si>
    <t>Kevin</t>
  </si>
  <si>
    <t>LEI</t>
  </si>
  <si>
    <t>Jamie</t>
  </si>
  <si>
    <t>Vardy</t>
  </si>
  <si>
    <t>Daniel</t>
  </si>
  <si>
    <t>Timothy</t>
  </si>
  <si>
    <t>Castagne</t>
  </si>
  <si>
    <t>Youri</t>
  </si>
  <si>
    <t>Tielemans</t>
  </si>
  <si>
    <t>Maddison</t>
  </si>
  <si>
    <t>Wilfred</t>
  </si>
  <si>
    <t>Ndidi</t>
  </si>
  <si>
    <t>Kiernan</t>
  </si>
  <si>
    <t>Dewsbury-Hall</t>
  </si>
  <si>
    <t>LEE</t>
  </si>
  <si>
    <t>Moreno</t>
  </si>
  <si>
    <t>Patrick</t>
  </si>
  <si>
    <t>Bamford</t>
  </si>
  <si>
    <t>Diego</t>
  </si>
  <si>
    <t>Llorente</t>
  </si>
  <si>
    <t>Koch</t>
  </si>
  <si>
    <t>Struijk</t>
  </si>
  <si>
    <t>Illan</t>
  </si>
  <si>
    <t>Meslier</t>
  </si>
  <si>
    <t>LIV</t>
  </si>
  <si>
    <t>Henderson</t>
  </si>
  <si>
    <t>Virgil</t>
  </si>
  <si>
    <t>van Dijk</t>
  </si>
  <si>
    <t>Van Dijk</t>
  </si>
  <si>
    <t>Mohamed</t>
  </si>
  <si>
    <t>Salah</t>
  </si>
  <si>
    <t>Andrew</t>
  </si>
  <si>
    <t>Robertson</t>
  </si>
  <si>
    <t>Trent</t>
  </si>
  <si>
    <t>Alexander-Arnold</t>
  </si>
  <si>
    <t>Luis</t>
  </si>
  <si>
    <t>Díaz</t>
  </si>
  <si>
    <t>Luis Díaz</t>
  </si>
  <si>
    <t>Kyle</t>
  </si>
  <si>
    <t>Walker</t>
  </si>
  <si>
    <t>MCI</t>
  </si>
  <si>
    <t>Ilkay</t>
  </si>
  <si>
    <t>Gündogan</t>
  </si>
  <si>
    <t>De Bruyne</t>
  </si>
  <si>
    <t>Grealish</t>
  </si>
  <si>
    <t>Ederson</t>
  </si>
  <si>
    <t>Santana de Moraes</t>
  </si>
  <si>
    <t>Aké</t>
  </si>
  <si>
    <t>Phil</t>
  </si>
  <si>
    <t>Foden</t>
  </si>
  <si>
    <t>Hernandez</t>
  </si>
  <si>
    <t>Rodri</t>
  </si>
  <si>
    <t>MUN</t>
  </si>
  <si>
    <t>Harry</t>
  </si>
  <si>
    <t>Rashford</t>
  </si>
  <si>
    <t>Eric</t>
  </si>
  <si>
    <t>Jadon</t>
  </si>
  <si>
    <t>Sancho</t>
  </si>
  <si>
    <t>Eriksen</t>
  </si>
  <si>
    <t>Matt</t>
  </si>
  <si>
    <t>NEW</t>
  </si>
  <si>
    <t>Wilson</t>
  </si>
  <si>
    <t>Kieran</t>
  </si>
  <si>
    <t>Trippier</t>
  </si>
  <si>
    <t>Dan</t>
  </si>
  <si>
    <t>Burn</t>
  </si>
  <si>
    <t>Fabian</t>
  </si>
  <si>
    <t>Schär</t>
  </si>
  <si>
    <t>Targett</t>
  </si>
  <si>
    <t>Saint-Maximin</t>
  </si>
  <si>
    <t>Joelinton Cássio</t>
  </si>
  <si>
    <t>Apolinário de Lira</t>
  </si>
  <si>
    <t>Joelinton</t>
  </si>
  <si>
    <t>Bruno</t>
  </si>
  <si>
    <t>Guimarães Rodriguez Moura</t>
  </si>
  <si>
    <t>Bruno Guimarães</t>
  </si>
  <si>
    <t>Nick</t>
  </si>
  <si>
    <t>Pope</t>
  </si>
  <si>
    <t>NFO</t>
  </si>
  <si>
    <t>Dean</t>
  </si>
  <si>
    <t>Moussa</t>
  </si>
  <si>
    <t>Jesse</t>
  </si>
  <si>
    <t>Lingard</t>
  </si>
  <si>
    <t>SOU</t>
  </si>
  <si>
    <t>Oriol</t>
  </si>
  <si>
    <t>Romeu Vidal</t>
  </si>
  <si>
    <t>Romeu</t>
  </si>
  <si>
    <t>Ward-Prowse</t>
  </si>
  <si>
    <t>Djenepo</t>
  </si>
  <si>
    <t>Hugo</t>
  </si>
  <si>
    <t>Lloris</t>
  </si>
  <si>
    <t>TOT</t>
  </si>
  <si>
    <t>Kane</t>
  </si>
  <si>
    <t>Dier</t>
  </si>
  <si>
    <t>Davies</t>
  </si>
  <si>
    <t>Pierre-Emile</t>
  </si>
  <si>
    <t>Højbjerg</t>
  </si>
  <si>
    <t>Sessegnon</t>
  </si>
  <si>
    <t>R.Sessegnon</t>
  </si>
  <si>
    <t>Cristian</t>
  </si>
  <si>
    <t>Romero</t>
  </si>
  <si>
    <t>Dejan</t>
  </si>
  <si>
    <t>Kulusevski</t>
  </si>
  <si>
    <t>WHU</t>
  </si>
  <si>
    <t>Michail</t>
  </si>
  <si>
    <t>Antonio</t>
  </si>
  <si>
    <t>Jarrod</t>
  </si>
  <si>
    <t>Bowen</t>
  </si>
  <si>
    <t>Declan</t>
  </si>
  <si>
    <t>Rice</t>
  </si>
  <si>
    <t>Tomas</t>
  </si>
  <si>
    <t>Soucek</t>
  </si>
  <si>
    <t>WOL</t>
  </si>
  <si>
    <t>José</t>
  </si>
  <si>
    <t>Malheiro de Sá</t>
  </si>
  <si>
    <t>Sá</t>
  </si>
  <si>
    <t>Leander</t>
  </si>
  <si>
    <t>Dendoncker</t>
  </si>
  <si>
    <t>Castelo Podence</t>
  </si>
  <si>
    <t>Podence</t>
  </si>
  <si>
    <t>Pedro</t>
  </si>
  <si>
    <t>Lomba Neto</t>
  </si>
  <si>
    <t>Gibbs-White</t>
  </si>
  <si>
    <t>Total Points</t>
  </si>
  <si>
    <t>Total Cost</t>
  </si>
  <si>
    <t>Transfers</t>
  </si>
  <si>
    <t>Free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</si>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</sst>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A1FCDD-7612-244E-AD31-154283315B00}" name="Table1" displayName="Table1" ref="A1:P111" totalsRowShown="0">
  <autoFilter ref="A1:P111" xr:uid="{46A1FCDD-7612-244E-AD31-154283315B00}">
    <filterColumn colId="15">
      <filters>
        <filter val="1"/>
      </filters>
    </filterColumn>
  </autoFilter>
  <sortState xmlns:xlrd2="http://schemas.microsoft.com/office/spreadsheetml/2017/richdata2" ref="A35:P111">
    <sortCondition descending="1" ref="N1:N111"/>
  </sortState>
  <tableColumns count="16">
    <tableColumn id="1" xr3:uid="{7F1E2226-06E3-E64E-9899-A969E2B3AC74}" name="First Name"/>
    <tableColumn id="2" xr3:uid="{CE8A5382-5B09-974C-8866-5B6D43289166}" name="Surname"/>
    <tableColumn id="3" xr3:uid="{6164EC78-ADCC-3D43-81AC-D492801A3421}" name="Web Name"/>
    <tableColumn id="4" xr3:uid="{3023FA45-FE6E-1841-9C0F-184F751D1074}" name="Position"/>
    <tableColumn id="5" xr3:uid="{C5C55477-28B0-8E47-A716-68ADC0E4200F}" name="GKP"/>
    <tableColumn id="6" xr3:uid="{977D16F9-75FC-C448-A9E8-6BC3BE58AC45}" name="DEF"/>
    <tableColumn id="7" xr3:uid="{630FB56C-7209-3148-89F2-F432E47AE628}" name="MID"/>
    <tableColumn id="8" xr3:uid="{9216C85C-0CEA-F048-8945-9C9AFD96148B}" name="FWD"/>
    <tableColumn id="9" xr3:uid="{81633050-1994-2B4A-A47E-0D1FEC5CE115}" name="Team"/>
    <tableColumn id="10" xr3:uid="{DBB21672-7F56-E343-9F68-E98CF8039A02}" name="Cost"/>
    <tableColumn id="11" xr3:uid="{453655E8-9215-CF42-9031-39E189B04888}" name="ID"/>
    <tableColumn id="12" xr3:uid="{9B9CD9C4-EE82-BF47-9867-528865C362DC}" name="ARIMA"/>
    <tableColumn id="13" xr3:uid="{616AF122-F6E7-654C-BA08-BEB9FEE52B8F}" name="LSTM"/>
    <tableColumn id="14" xr3:uid="{5C3AE2BC-63F0-CC49-8A37-5633BECC189E}" name="PPG"/>
    <tableColumn id="15" xr3:uid="{DAF4DDB6-26E3-D742-A39E-61CFFA99E100}" name="PREV"/>
    <tableColumn id="16" xr3:uid="{3600A13A-849E-B849-9337-FFE5683BFE91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37D038D-0BF3-EA4F-A761-C6FF27FD7C9F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27121660325132001&quot;"/>
    <we:property name="DjRXByoBIR9dI1NYOjYQdzsyV0cJBikIEQlVEg==" value="&quot;CXcATQpDf1s=&quot;"/>
    <we:property name="DjRXByoBIR9dI1NYOjYQdzsyV0cJBikIETVYFC4qQmw/KFE=" value="&quot;FhY=&quot;"/>
    <we:property name="DjRXByoBIR9dI1NYOjYQdzsyV0cJBikIEQtWABUmXg==" value="&quot;aw==&quot;"/>
    <we:property name="DjRXByoBIR9dI1NYOjYQdzsyV0cJBikIETVYFC4qQmw0I1E=" value="&quot;aw==&quot;"/>
    <we:property name="DjRXByoBIR9dI1NYOjYQdzsyV0cJBikIETVYFC4qQmwqNFM=" value="&quot;amgGWWlXflw=&quot;"/>
    <we:property name="DjRXByoBIR9dI1NYOjYQdzsyV0cJBikIETVYFC4qQmwpJVo=" value="&quot;aw==&quot;"/>
    <we:property name="DjRXByoBIR9dI1NYOjYQdzsyV0cJBikIETVYFC4qQmwoKk4=" value="&quot;ag==&quot;"/>
    <we:property name="DjRXByoBIR9dI1NYOjYQdzsyV0cJBikIETVYFC4qQmwuKVo=" value="&quot;amgGWA==&quot;"/>
    <we:property name="DjRXByoBIR9dI1NYOjYQdzsyV0cJBikIETVYFC4qQmw5MFE=" value="&quot;amgGWWlW&quot;"/>
    <we:property name="DjRXByoBIR9dI1NYOjYQdzsyV0cJBikIETVYFC4qQmw3NVo=" value="&quot;ag==&quot;"/>
    <we:property name="DjRXByoBIR9dI1NYOjYQdzsyV0cJBikIETVYFC4qQmwpNUw=" value="&quot;a3YG&quot;"/>
    <we:property name="DjRXByoBIR9dI1NYOjYQdzsyV0cJBikIETVYFC4qQmwoNVI=" value="&quot;ag==&quot;"/>
    <we:property name="DjRXByoBIR9dI1NYOjYQdzsyV0cJBikIETVYFC4qQmw3NEI=" value="&quot;amgGXmw=&quot;"/>
    <we:property name="DjRXByoBIR9dI1NYOjYQdzsyV0cJBikIETVYFC4qQmw3KF8=" value="&quot;aXY=&quot;"/>
    <we:property name="DjRXByoBIR9dI1NYOjYQdzsyV0cJBikIETVYFC4qQmwoJEA=" value="&quot;aw==&quot;"/>
    <we:property name="DjRXByoBIR9dI1NYOjYQdzsyV0cJBikIETVYFC4qQmw0MkQ=" value="&quot;aA==&quot;"/>
    <we:property name="DjRXByoBIR9dI1NYOjYQdzsyV0cJBikIETVYFC4qQmw7JVU=" value="&quot;amgGWWg=&quot;"/>
    <we:property name="DjRXByoBIR9dI1NYOjYQdzsyV0cJBikIETVYFC4qQmwoI0U=" value="&quot;bw==&quot;"/>
    <we:property name="DjRXByoBIR9dI1NYOjYQdzsyV0cJBikIETVYFC4qQmw7NEU=" value="&quot;aw==&quot;"/>
    <we:property name="DjRXByoBIR9dI1NYOjYQdzsyV0cJBikIETVYFC4qQmwpMlc=" value="&quot;ag==&quot;"/>
    <we:property name="DjRXByoBIR9dI1NYOjYQdzsyV0cJBikIETVYFC4qQmw3I0I=" value="&quot;aA==&quot;"/>
    <we:property name="DjRXByoBIR9dI1NYOjYQdzsyV0cJBikIETVYFC4qQmwpKVU=" value="&quot;ag==&quot;"/>
    <we:property name="DjRXByoBIR9dI1NYOjYQdzsyV0cJBikIETVYFC4qQmw2NkI=" value="&quot;ag==&quot;"/>
    <we:property name="DjRXByoBIR9dI1NYOjYQdzsyV0cJBikIETVYFC4qQmw2NkY=" value="&quot;ag==&quot;"/>
    <we:property name="DjRXByoBIR9dI1NYOjYQdzsyV0cJBikIETVYFC4qQmw9J0Y=" value="&quot;amgGWWlXflw=&quot;"/>
    <we:property name="DjRXByoBIR9dI1NYOjYQdzsyV0cJBikIETVYFC4qQmwzNkU=" value="&quot;amgPUA==&quot;"/>
    <we:property name="DjRXByoBIR9dI1NYOjYQdzsyV0cJBikIETVYFC4qQmw8I1c=" value="&quot;amgGWWlXflw=&quot;"/>
    <we:property name="DjRXByoBIR9dI1NYOjYQdzsyV0cJBikIETVYFC4qQmwzNl8=" value="&quot;aw==&quot;"/>
    <we:property name="DjRXByoBIR9dI1NYOjYQdzsyV0cJBikIETVYFC4qQmwzNlI=" value="&quot;aQ==&quot;"/>
    <we:property name="DjRXByoBIR9dI1NYOjYQdzsyV0cJBikIERBWCjEuUl8/NQ==" value="&quot;fhYSW2NDHkkBdwY=&quot;"/>
    <we:property name="DjRXByoBIR9dI1NYOjYQdzsyV0cJBikIETVYFC4qQmw0M1s=" value="&quot;aQ==&quot;"/>
    <we:property name="DjRXByoBIR9dI1NYOjYQdzsyV0cJBikIETVYFC4qQmw2LkVY" value="&quot;fhUSXQ==&quot;"/>
    <we:property name="DjRXByoBIR9dI1NYOjYQdzsyV0cJBikIETVYFC4qQmwoI1pY" value="&quot;enoLSQ==&quot;"/>
    <we:property name="DjRXByoBIR9dI1NYOjYQdzsyV0cJBikIETVYFC4qQmwoLkVY" value="&quot;fhISXQ==&quot;"/>
    <we:property name="DjRXByoBIR9dI1NYOjYQdzsyV0cJBikIETVYFC4qQmw2LkVb" value="&quot;fhUSX2NDHUkJ&quot;"/>
    <we:property name="DjRXByoBIR9dI1NYOjYQdzsyV0cJBikIETVYFC4qQmwoI1pb" value="&quot;ensW&quot;"/>
    <we:property name="DjRXByoBIR9dI1NYOjYQdzsyV0cJBikIETVYFC4qQmwoLkVb" value="&quot;fhISX2NDGkkJ&quot;"/>
    <we:property name="DjRXByoBIR9dI1NYOjYQdzsyV0cJBikIETVYFC4qQmw2LkVa" value="&quot;fhYSW2NDHkkBdwY=&quot;"/>
    <we:property name="DjRXByoBIR9dI1NYOjYQdzsyV0cJBikIETVYFC4qQmwoI1pa" value="&quot;ensWCzAJLx9J&quot;"/>
    <we:property name="DjRXByoBIR9dI1NYOjYQdzsyV0cJBikIETVYFC4qQmwoLkVa" value="&quot;&quot;"/>
    <we:property name="DjRXByoBIR9dI1NYOjYQdzsyV0cJBikIETVYFC4qQmw2LkVd" value="&quot;&quot;"/>
    <we:property name="DjRXByoBIR9dI1NYOjYQdzsyV0cJBikIETVYFC4qQmwoI1pd" value="&quot;enoLSQ==&quot;"/>
    <we:property name="DjRXByoBIR9dI1NYOjYQdzsyV0cJBikIETVYFC4qQmwoLkVd" value="&quot;&quot;"/>
  </we:properties>
  <we:bindings>
    <we:binding id="refEdit" type="matrix" appref="{9C0F93CE-5BFF-C345-9A65-B538E4ADF1E2}"/>
    <we:binding id="Worker" type="matrix" appref="{3EF06C97-B794-A549-B702-8D3B679833A8}"/>
    <we:binding id="Var$P$2:$P$105" type="matrix" appref="{8C0C5288-F333-FA4D-8FC2-9D91AFB4313F}"/>
    <we:binding id="Var$P$2:$P$111" type="matrix" appref="{CB10377F-4D68-5344-8477-B965332ABAD8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48575"/>
  <sheetViews>
    <sheetView tabSelected="1" zoomScale="160" workbookViewId="0">
      <selection activeCell="C92" sqref="C92"/>
    </sheetView>
  </sheetViews>
  <sheetFormatPr baseColWidth="10" defaultColWidth="8.83203125" defaultRowHeight="15" x14ac:dyDescent="0.2"/>
  <cols>
    <col min="1" max="1" width="11.6640625" customWidth="1"/>
    <col min="2" max="2" width="10.33203125" customWidth="1"/>
    <col min="3" max="3" width="12" customWidth="1"/>
    <col min="4" max="4" width="9.83203125" customWidth="1"/>
    <col min="12" max="12" width="9" customWidth="1"/>
    <col min="16" max="16" width="10.332031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0" hidden="1" x14ac:dyDescent="0.2">
      <c r="A2" t="s">
        <v>16</v>
      </c>
      <c r="B2" t="s">
        <v>17</v>
      </c>
      <c r="C2" t="s">
        <v>17</v>
      </c>
      <c r="D2" t="s">
        <v>6</v>
      </c>
      <c r="E2">
        <v>0</v>
      </c>
      <c r="F2">
        <v>0</v>
      </c>
      <c r="G2">
        <v>1</v>
      </c>
      <c r="H2">
        <v>0</v>
      </c>
      <c r="I2" t="s">
        <v>18</v>
      </c>
      <c r="J2">
        <v>5</v>
      </c>
      <c r="K2">
        <v>2</v>
      </c>
      <c r="L2">
        <v>1.54423223134923</v>
      </c>
      <c r="M2">
        <v>8.1149539508082196</v>
      </c>
      <c r="N2">
        <v>5.1354271226791299</v>
      </c>
      <c r="O2">
        <v>0</v>
      </c>
      <c r="P2">
        <v>0</v>
      </c>
      <c r="R2" s="1" t="s">
        <v>258</v>
      </c>
      <c r="S2" s="1">
        <f>SUMPRODUCT(Table1[Selected],Table1[PPG])</f>
        <v>107.9856738095625</v>
      </c>
      <c r="T2" s="1"/>
    </row>
    <row r="3" spans="1:20" hidden="1" x14ac:dyDescent="0.2">
      <c r="A3" t="s">
        <v>19</v>
      </c>
      <c r="B3" t="s">
        <v>20</v>
      </c>
      <c r="C3" t="s">
        <v>20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18</v>
      </c>
      <c r="J3">
        <v>5</v>
      </c>
      <c r="K3">
        <v>5</v>
      </c>
      <c r="L3">
        <v>2.3646956817550699</v>
      </c>
      <c r="M3">
        <v>8.5040895196921298</v>
      </c>
      <c r="N3">
        <v>5.6983918956931303</v>
      </c>
      <c r="O3">
        <v>0</v>
      </c>
      <c r="P3">
        <v>0</v>
      </c>
      <c r="R3" s="1"/>
      <c r="S3" s="1"/>
      <c r="T3" s="1"/>
    </row>
    <row r="4" spans="1:20" hidden="1" x14ac:dyDescent="0.2">
      <c r="A4" t="s">
        <v>21</v>
      </c>
      <c r="B4" t="s">
        <v>22</v>
      </c>
      <c r="C4" t="s">
        <v>22</v>
      </c>
      <c r="D4" t="s">
        <v>6</v>
      </c>
      <c r="E4">
        <v>0</v>
      </c>
      <c r="F4">
        <v>0</v>
      </c>
      <c r="G4">
        <v>1</v>
      </c>
      <c r="H4">
        <v>0</v>
      </c>
      <c r="I4" t="s">
        <v>18</v>
      </c>
      <c r="J4">
        <v>6.5</v>
      </c>
      <c r="K4">
        <v>6</v>
      </c>
      <c r="L4">
        <v>3.5454545454545401</v>
      </c>
      <c r="M4">
        <v>9.1916198373835805</v>
      </c>
      <c r="N4">
        <v>6.5789729301592903</v>
      </c>
      <c r="O4">
        <v>0</v>
      </c>
      <c r="P4">
        <v>0</v>
      </c>
      <c r="R4" s="1" t="s">
        <v>259</v>
      </c>
      <c r="S4" s="1">
        <f>SUMPRODUCT(Table1[Selected],Table1[Cost])</f>
        <v>99.800000000000011</v>
      </c>
      <c r="T4" s="1">
        <v>99.8</v>
      </c>
    </row>
    <row r="5" spans="1:20" hidden="1" x14ac:dyDescent="0.2">
      <c r="A5" t="s">
        <v>23</v>
      </c>
      <c r="B5" t="s">
        <v>24</v>
      </c>
      <c r="C5" t="s">
        <v>24</v>
      </c>
      <c r="D5" t="s">
        <v>6</v>
      </c>
      <c r="E5">
        <v>0</v>
      </c>
      <c r="F5">
        <v>0</v>
      </c>
      <c r="G5">
        <v>1</v>
      </c>
      <c r="H5">
        <v>0</v>
      </c>
      <c r="I5" t="s">
        <v>18</v>
      </c>
      <c r="J5">
        <v>8</v>
      </c>
      <c r="K5">
        <v>10</v>
      </c>
      <c r="L5">
        <v>4.4018975571968797</v>
      </c>
      <c r="M5">
        <v>10.117738836560401</v>
      </c>
      <c r="N5">
        <v>7.4536683565343402</v>
      </c>
      <c r="O5">
        <v>0</v>
      </c>
      <c r="P5">
        <v>0</v>
      </c>
      <c r="R5" s="1"/>
      <c r="S5" s="1"/>
      <c r="T5" s="1"/>
    </row>
    <row r="6" spans="1:20" hidden="1" x14ac:dyDescent="0.2">
      <c r="A6" t="s">
        <v>25</v>
      </c>
      <c r="B6" t="s">
        <v>26</v>
      </c>
      <c r="C6" t="s">
        <v>26</v>
      </c>
      <c r="D6" t="s">
        <v>4</v>
      </c>
      <c r="E6">
        <v>1</v>
      </c>
      <c r="F6">
        <v>0</v>
      </c>
      <c r="G6">
        <v>0</v>
      </c>
      <c r="H6">
        <v>0</v>
      </c>
      <c r="I6" t="s">
        <v>18</v>
      </c>
      <c r="J6">
        <v>5</v>
      </c>
      <c r="K6">
        <v>11</v>
      </c>
      <c r="L6">
        <v>3.7575757557021001</v>
      </c>
      <c r="M6">
        <v>9.6805380130302208</v>
      </c>
      <c r="N6">
        <v>6.9389047638325403</v>
      </c>
      <c r="O6">
        <v>0</v>
      </c>
      <c r="P6">
        <v>0</v>
      </c>
      <c r="R6" s="1" t="s">
        <v>4</v>
      </c>
      <c r="S6" s="1">
        <f>SUMPRODUCT(Table1[Selected],Table1[GKP])</f>
        <v>2</v>
      </c>
      <c r="T6" s="1">
        <v>2</v>
      </c>
    </row>
    <row r="7" spans="1:20" hidden="1" x14ac:dyDescent="0.2">
      <c r="A7" t="s">
        <v>27</v>
      </c>
      <c r="B7" t="s">
        <v>28</v>
      </c>
      <c r="C7" t="s">
        <v>28</v>
      </c>
      <c r="D7" t="s">
        <v>5</v>
      </c>
      <c r="E7">
        <v>0</v>
      </c>
      <c r="F7">
        <v>1</v>
      </c>
      <c r="G7">
        <v>0</v>
      </c>
      <c r="H7">
        <v>0</v>
      </c>
      <c r="I7" t="s">
        <v>18</v>
      </c>
      <c r="J7">
        <v>4.5</v>
      </c>
      <c r="K7">
        <v>20</v>
      </c>
      <c r="L7">
        <v>-2.3965211751991601E-2</v>
      </c>
      <c r="M7">
        <v>7.2563669590880204</v>
      </c>
      <c r="N7">
        <v>3.9960152294130702</v>
      </c>
      <c r="O7">
        <v>0</v>
      </c>
      <c r="P7">
        <v>0</v>
      </c>
      <c r="R7" s="1" t="s">
        <v>5</v>
      </c>
      <c r="S7" s="1">
        <f>SUMPRODUCT(Table1[Selected],Table1[DEF])</f>
        <v>5</v>
      </c>
      <c r="T7" s="1">
        <v>5</v>
      </c>
    </row>
    <row r="8" spans="1:20" hidden="1" x14ac:dyDescent="0.2">
      <c r="A8" t="s">
        <v>29</v>
      </c>
      <c r="B8" t="s">
        <v>30</v>
      </c>
      <c r="C8" t="s">
        <v>31</v>
      </c>
      <c r="D8" t="s">
        <v>7</v>
      </c>
      <c r="E8">
        <v>0</v>
      </c>
      <c r="F8">
        <v>0</v>
      </c>
      <c r="G8">
        <v>0</v>
      </c>
      <c r="H8">
        <v>1</v>
      </c>
      <c r="I8" t="s">
        <v>18</v>
      </c>
      <c r="J8">
        <v>8</v>
      </c>
      <c r="K8">
        <v>22</v>
      </c>
      <c r="L8">
        <v>3.07055088102187</v>
      </c>
      <c r="M8">
        <v>8.7709810273375197</v>
      </c>
      <c r="N8">
        <v>6.1452379159068604</v>
      </c>
      <c r="O8">
        <v>0</v>
      </c>
      <c r="P8">
        <v>0</v>
      </c>
      <c r="R8" s="1" t="s">
        <v>6</v>
      </c>
      <c r="S8" s="1">
        <f>SUMPRODUCT(Table1[Selected],Table1[MID])</f>
        <v>5</v>
      </c>
      <c r="T8" s="1">
        <v>5</v>
      </c>
    </row>
    <row r="9" spans="1:20" hidden="1" x14ac:dyDescent="0.2">
      <c r="A9" t="s">
        <v>32</v>
      </c>
      <c r="B9" t="s">
        <v>33</v>
      </c>
      <c r="C9" t="s">
        <v>33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18</v>
      </c>
      <c r="J9">
        <v>5.0999999999999996</v>
      </c>
      <c r="K9">
        <v>23</v>
      </c>
      <c r="L9">
        <v>1.5277777777777699</v>
      </c>
      <c r="M9">
        <v>7.6406534878811003</v>
      </c>
      <c r="N9">
        <v>4.8665878325058198</v>
      </c>
      <c r="O9">
        <v>0</v>
      </c>
      <c r="P9">
        <v>0</v>
      </c>
      <c r="R9" s="1" t="s">
        <v>7</v>
      </c>
      <c r="S9" s="1">
        <f>SUMPRODUCT(Table1[Selected],Table1[FWD])</f>
        <v>3</v>
      </c>
      <c r="T9" s="1">
        <v>3</v>
      </c>
    </row>
    <row r="10" spans="1:20" hidden="1" x14ac:dyDescent="0.2">
      <c r="A10" t="s">
        <v>34</v>
      </c>
      <c r="B10" t="s">
        <v>35</v>
      </c>
      <c r="C10" t="s">
        <v>36</v>
      </c>
      <c r="D10" t="s">
        <v>6</v>
      </c>
      <c r="E10">
        <v>0</v>
      </c>
      <c r="F10">
        <v>0</v>
      </c>
      <c r="G10">
        <v>1</v>
      </c>
      <c r="H10">
        <v>0</v>
      </c>
      <c r="I10" t="s">
        <v>37</v>
      </c>
      <c r="J10">
        <v>7</v>
      </c>
      <c r="K10">
        <v>24</v>
      </c>
      <c r="L10">
        <v>3.8125</v>
      </c>
      <c r="M10">
        <v>10.139863691946699</v>
      </c>
      <c r="N10">
        <v>5.5469920173787202</v>
      </c>
      <c r="O10">
        <v>0</v>
      </c>
      <c r="P10">
        <v>0</v>
      </c>
      <c r="R10" s="1"/>
      <c r="S10" s="1"/>
      <c r="T10" s="1"/>
    </row>
    <row r="11" spans="1:20" hidden="1" x14ac:dyDescent="0.2">
      <c r="A11" t="s">
        <v>41</v>
      </c>
      <c r="B11" t="s">
        <v>42</v>
      </c>
      <c r="C11" t="s">
        <v>42</v>
      </c>
      <c r="D11" t="s">
        <v>6</v>
      </c>
      <c r="E11">
        <v>0</v>
      </c>
      <c r="F11">
        <v>0</v>
      </c>
      <c r="G11">
        <v>1</v>
      </c>
      <c r="H11">
        <v>0</v>
      </c>
      <c r="I11" t="s">
        <v>37</v>
      </c>
      <c r="J11">
        <v>5.5</v>
      </c>
      <c r="K11">
        <v>32</v>
      </c>
      <c r="L11">
        <v>2.8285714285714199</v>
      </c>
      <c r="M11">
        <v>9.1366810663855595</v>
      </c>
      <c r="N11">
        <v>4.7915558151165696</v>
      </c>
      <c r="O11">
        <v>0</v>
      </c>
      <c r="P11">
        <v>0</v>
      </c>
      <c r="R11" s="1" t="s">
        <v>260</v>
      </c>
      <c r="S11" s="1">
        <f>SUMPRODUCT(Table1[Selected], -- (Table1[PREV] = 0))</f>
        <v>0</v>
      </c>
      <c r="T11" s="1"/>
    </row>
    <row r="12" spans="1:20" hidden="1" x14ac:dyDescent="0.2">
      <c r="A12" t="s">
        <v>43</v>
      </c>
      <c r="B12" t="s">
        <v>44</v>
      </c>
      <c r="C12" t="s">
        <v>44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37</v>
      </c>
      <c r="J12">
        <v>5</v>
      </c>
      <c r="K12">
        <v>39</v>
      </c>
      <c r="L12">
        <v>0.84871765623866602</v>
      </c>
      <c r="M12">
        <v>7.6785877840735299</v>
      </c>
      <c r="N12">
        <v>3.50631842270435</v>
      </c>
      <c r="O12">
        <v>0</v>
      </c>
      <c r="P12">
        <v>0</v>
      </c>
      <c r="R12" s="1" t="s">
        <v>261</v>
      </c>
      <c r="S12" s="1">
        <v>1</v>
      </c>
      <c r="T12" s="1"/>
    </row>
    <row r="13" spans="1:20" hidden="1" x14ac:dyDescent="0.2">
      <c r="A13" t="s">
        <v>56</v>
      </c>
      <c r="B13" t="s">
        <v>57</v>
      </c>
      <c r="C13" t="s">
        <v>57</v>
      </c>
      <c r="D13" t="s">
        <v>6</v>
      </c>
      <c r="E13">
        <v>0</v>
      </c>
      <c r="F13">
        <v>0</v>
      </c>
      <c r="G13">
        <v>1</v>
      </c>
      <c r="H13">
        <v>0</v>
      </c>
      <c r="I13" t="s">
        <v>55</v>
      </c>
      <c r="J13">
        <v>5.5</v>
      </c>
      <c r="K13">
        <v>75</v>
      </c>
      <c r="L13">
        <v>2.3250242425841399</v>
      </c>
      <c r="M13">
        <v>8.3093912330340292</v>
      </c>
      <c r="N13">
        <v>3.0967568877635898</v>
      </c>
      <c r="O13">
        <v>0</v>
      </c>
      <c r="P13">
        <v>0</v>
      </c>
      <c r="R13" s="1"/>
      <c r="S13" s="1"/>
      <c r="T13" s="1"/>
    </row>
    <row r="14" spans="1:20" hidden="1" x14ac:dyDescent="0.2">
      <c r="A14" t="s">
        <v>58</v>
      </c>
      <c r="B14" t="s">
        <v>59</v>
      </c>
      <c r="C14" t="s">
        <v>59</v>
      </c>
      <c r="D14" t="s">
        <v>7</v>
      </c>
      <c r="E14">
        <v>0</v>
      </c>
      <c r="F14">
        <v>0</v>
      </c>
      <c r="G14">
        <v>0</v>
      </c>
      <c r="H14">
        <v>1</v>
      </c>
      <c r="I14" t="s">
        <v>55</v>
      </c>
      <c r="J14">
        <v>7</v>
      </c>
      <c r="K14">
        <v>76</v>
      </c>
      <c r="L14">
        <v>3.9722222195786201</v>
      </c>
      <c r="M14">
        <v>9.0989026990833697</v>
      </c>
      <c r="N14">
        <v>3.3909932526054298</v>
      </c>
      <c r="O14">
        <v>0</v>
      </c>
      <c r="P14">
        <v>0</v>
      </c>
      <c r="R14" s="1" t="s">
        <v>9</v>
      </c>
      <c r="S14" s="1">
        <f>(S11-S12)*4</f>
        <v>-4</v>
      </c>
      <c r="T14" s="1"/>
    </row>
    <row r="15" spans="1:20" hidden="1" x14ac:dyDescent="0.2">
      <c r="A15" t="s">
        <v>60</v>
      </c>
      <c r="B15" t="s">
        <v>61</v>
      </c>
      <c r="C15" t="s">
        <v>62</v>
      </c>
      <c r="D15" t="s">
        <v>4</v>
      </c>
      <c r="E15">
        <v>1</v>
      </c>
      <c r="F15">
        <v>0</v>
      </c>
      <c r="G15">
        <v>0</v>
      </c>
      <c r="H15">
        <v>0</v>
      </c>
      <c r="I15" t="s">
        <v>55</v>
      </c>
      <c r="J15">
        <v>4.5</v>
      </c>
      <c r="K15">
        <v>77</v>
      </c>
      <c r="L15">
        <v>2.3670139480507402</v>
      </c>
      <c r="M15">
        <v>8.4321515386517802</v>
      </c>
      <c r="N15">
        <v>3.1425073899729901</v>
      </c>
      <c r="O15">
        <v>0</v>
      </c>
      <c r="P15">
        <v>0</v>
      </c>
      <c r="R15" s="1"/>
      <c r="S15" s="1"/>
      <c r="T15" s="1"/>
    </row>
    <row r="16" spans="1:20" hidden="1" x14ac:dyDescent="0.2">
      <c r="A16" t="s">
        <v>63</v>
      </c>
      <c r="B16" t="s">
        <v>64</v>
      </c>
      <c r="C16" t="s">
        <v>64</v>
      </c>
      <c r="D16" t="s">
        <v>5</v>
      </c>
      <c r="E16">
        <v>0</v>
      </c>
      <c r="F16">
        <v>1</v>
      </c>
      <c r="G16">
        <v>0</v>
      </c>
      <c r="H16">
        <v>0</v>
      </c>
      <c r="I16" t="s">
        <v>55</v>
      </c>
      <c r="J16">
        <v>4.5</v>
      </c>
      <c r="K16">
        <v>79</v>
      </c>
      <c r="L16">
        <v>3.02777777285629</v>
      </c>
      <c r="M16">
        <v>8.3515974850788197</v>
      </c>
      <c r="N16">
        <v>3.1124863796193498</v>
      </c>
      <c r="O16">
        <v>0</v>
      </c>
      <c r="P16">
        <v>0</v>
      </c>
      <c r="R16" s="1" t="s">
        <v>262</v>
      </c>
      <c r="S16" s="1">
        <f>S2-S14</f>
        <v>111.9856738095625</v>
      </c>
      <c r="T16" s="1"/>
    </row>
    <row r="17" spans="1:16" hidden="1" x14ac:dyDescent="0.2">
      <c r="A17" t="s">
        <v>65</v>
      </c>
      <c r="B17" t="s">
        <v>66</v>
      </c>
      <c r="C17" t="s">
        <v>66</v>
      </c>
      <c r="D17" t="s">
        <v>6</v>
      </c>
      <c r="E17">
        <v>0</v>
      </c>
      <c r="F17">
        <v>0</v>
      </c>
      <c r="G17">
        <v>1</v>
      </c>
      <c r="H17">
        <v>0</v>
      </c>
      <c r="I17" t="s">
        <v>55</v>
      </c>
      <c r="J17">
        <v>5.5</v>
      </c>
      <c r="K17">
        <v>80</v>
      </c>
      <c r="L17">
        <v>2.0758530395603101</v>
      </c>
      <c r="M17">
        <v>7.7374822038436299</v>
      </c>
      <c r="N17">
        <v>2.8836169385602499</v>
      </c>
      <c r="O17">
        <v>0</v>
      </c>
      <c r="P17">
        <v>0</v>
      </c>
    </row>
    <row r="18" spans="1:16" hidden="1" x14ac:dyDescent="0.2">
      <c r="A18" t="s">
        <v>67</v>
      </c>
      <c r="B18" t="s">
        <v>68</v>
      </c>
      <c r="C18" t="s">
        <v>68</v>
      </c>
      <c r="D18" t="s">
        <v>6</v>
      </c>
      <c r="E18">
        <v>0</v>
      </c>
      <c r="F18">
        <v>0</v>
      </c>
      <c r="G18">
        <v>1</v>
      </c>
      <c r="H18">
        <v>0</v>
      </c>
      <c r="I18" t="s">
        <v>55</v>
      </c>
      <c r="J18">
        <v>5.5</v>
      </c>
      <c r="K18">
        <v>83</v>
      </c>
      <c r="L18">
        <v>-2.4349680829229099</v>
      </c>
      <c r="M18">
        <v>8.3337593289616905</v>
      </c>
      <c r="N18">
        <v>3.1058384277692701</v>
      </c>
      <c r="O18">
        <v>0</v>
      </c>
      <c r="P18">
        <v>0</v>
      </c>
    </row>
    <row r="19" spans="1:16" hidden="1" x14ac:dyDescent="0.2">
      <c r="A19" t="s">
        <v>69</v>
      </c>
      <c r="B19" t="s">
        <v>70</v>
      </c>
      <c r="C19" t="s">
        <v>70</v>
      </c>
      <c r="D19" t="s">
        <v>7</v>
      </c>
      <c r="E19">
        <v>0</v>
      </c>
      <c r="F19">
        <v>0</v>
      </c>
      <c r="G19">
        <v>0</v>
      </c>
      <c r="H19">
        <v>1</v>
      </c>
      <c r="I19" t="s">
        <v>55</v>
      </c>
      <c r="J19">
        <v>6</v>
      </c>
      <c r="K19">
        <v>88</v>
      </c>
      <c r="L19">
        <v>3.25</v>
      </c>
      <c r="M19">
        <v>8.7787058694684905</v>
      </c>
      <c r="N19">
        <v>3.27166179862262</v>
      </c>
      <c r="O19">
        <v>0</v>
      </c>
      <c r="P19">
        <v>0</v>
      </c>
    </row>
    <row r="20" spans="1:16" hidden="1" x14ac:dyDescent="0.2">
      <c r="A20" t="s">
        <v>71</v>
      </c>
      <c r="B20" t="s">
        <v>72</v>
      </c>
      <c r="C20" t="s">
        <v>72</v>
      </c>
      <c r="D20" t="s">
        <v>7</v>
      </c>
      <c r="E20">
        <v>0</v>
      </c>
      <c r="F20">
        <v>0</v>
      </c>
      <c r="G20">
        <v>0</v>
      </c>
      <c r="H20">
        <v>1</v>
      </c>
      <c r="I20" t="s">
        <v>55</v>
      </c>
      <c r="J20">
        <v>4.5</v>
      </c>
      <c r="K20">
        <v>95</v>
      </c>
      <c r="L20">
        <v>-1.06001979414155E-2</v>
      </c>
      <c r="M20">
        <v>7.3524824642353401</v>
      </c>
      <c r="N20">
        <v>2.7401346349855502</v>
      </c>
      <c r="O20">
        <v>0</v>
      </c>
      <c r="P20">
        <v>0</v>
      </c>
    </row>
    <row r="21" spans="1:16" hidden="1" x14ac:dyDescent="0.2">
      <c r="A21" t="s">
        <v>45</v>
      </c>
      <c r="B21" t="s">
        <v>73</v>
      </c>
      <c r="C21" t="s">
        <v>73</v>
      </c>
      <c r="D21" t="s">
        <v>6</v>
      </c>
      <c r="E21">
        <v>0</v>
      </c>
      <c r="F21">
        <v>0</v>
      </c>
      <c r="G21">
        <v>1</v>
      </c>
      <c r="H21">
        <v>0</v>
      </c>
      <c r="I21" t="s">
        <v>74</v>
      </c>
      <c r="J21">
        <v>5</v>
      </c>
      <c r="K21">
        <v>97</v>
      </c>
      <c r="L21">
        <v>1.18779490649777</v>
      </c>
      <c r="M21">
        <v>7.9926357404872297</v>
      </c>
      <c r="N21">
        <v>4.5339424505171602</v>
      </c>
      <c r="O21">
        <v>0</v>
      </c>
      <c r="P21">
        <v>0</v>
      </c>
    </row>
    <row r="22" spans="1:16" hidden="1" x14ac:dyDescent="0.2">
      <c r="A22" t="s">
        <v>38</v>
      </c>
      <c r="B22" t="s">
        <v>75</v>
      </c>
      <c r="C22" t="s">
        <v>75</v>
      </c>
      <c r="D22" t="s">
        <v>7</v>
      </c>
      <c r="E22">
        <v>0</v>
      </c>
      <c r="F22">
        <v>0</v>
      </c>
      <c r="G22">
        <v>0</v>
      </c>
      <c r="H22">
        <v>1</v>
      </c>
      <c r="I22" t="s">
        <v>74</v>
      </c>
      <c r="J22">
        <v>6.5</v>
      </c>
      <c r="K22">
        <v>99</v>
      </c>
      <c r="L22">
        <v>3.3681119909196702</v>
      </c>
      <c r="M22">
        <v>8.7723993599275598</v>
      </c>
      <c r="N22">
        <v>5.7310689314624099</v>
      </c>
      <c r="O22">
        <v>0</v>
      </c>
      <c r="P22">
        <v>0</v>
      </c>
    </row>
    <row r="23" spans="1:16" hidden="1" x14ac:dyDescent="0.2">
      <c r="A23" t="s">
        <v>76</v>
      </c>
      <c r="B23" t="s">
        <v>77</v>
      </c>
      <c r="C23" t="s">
        <v>77</v>
      </c>
      <c r="D23" t="s">
        <v>6</v>
      </c>
      <c r="E23">
        <v>0</v>
      </c>
      <c r="F23">
        <v>0</v>
      </c>
      <c r="G23">
        <v>1</v>
      </c>
      <c r="H23">
        <v>0</v>
      </c>
      <c r="I23" t="s">
        <v>74</v>
      </c>
      <c r="J23">
        <v>5.5</v>
      </c>
      <c r="K23">
        <v>100</v>
      </c>
      <c r="L23">
        <v>2.4411764705882302</v>
      </c>
      <c r="M23">
        <v>8.5003920086550799</v>
      </c>
      <c r="N23">
        <v>5.2526442569292104</v>
      </c>
      <c r="O23">
        <v>0</v>
      </c>
      <c r="P23">
        <v>0</v>
      </c>
    </row>
    <row r="24" spans="1:16" hidden="1" x14ac:dyDescent="0.2">
      <c r="A24" t="s">
        <v>47</v>
      </c>
      <c r="B24" t="s">
        <v>78</v>
      </c>
      <c r="C24" t="s">
        <v>78</v>
      </c>
      <c r="D24" t="s">
        <v>5</v>
      </c>
      <c r="E24">
        <v>0</v>
      </c>
      <c r="F24">
        <v>1</v>
      </c>
      <c r="G24">
        <v>0</v>
      </c>
      <c r="H24">
        <v>0</v>
      </c>
      <c r="I24" t="s">
        <v>74</v>
      </c>
      <c r="J24">
        <v>4.5</v>
      </c>
      <c r="K24">
        <v>101</v>
      </c>
      <c r="L24">
        <v>2.3823529411764701</v>
      </c>
      <c r="M24">
        <v>8.4400844085859106</v>
      </c>
      <c r="N24">
        <v>5.2002037557134999</v>
      </c>
      <c r="O24">
        <v>0</v>
      </c>
      <c r="P24">
        <v>0</v>
      </c>
    </row>
    <row r="25" spans="1:16" hidden="1" x14ac:dyDescent="0.2">
      <c r="A25" t="s">
        <v>45</v>
      </c>
      <c r="B25" t="s">
        <v>79</v>
      </c>
      <c r="C25" t="s">
        <v>79</v>
      </c>
      <c r="D25" t="s">
        <v>5</v>
      </c>
      <c r="E25">
        <v>0</v>
      </c>
      <c r="F25">
        <v>1</v>
      </c>
      <c r="G25">
        <v>0</v>
      </c>
      <c r="H25">
        <v>0</v>
      </c>
      <c r="I25" t="s">
        <v>74</v>
      </c>
      <c r="J25">
        <v>4.5</v>
      </c>
      <c r="K25">
        <v>103</v>
      </c>
      <c r="L25">
        <v>1.1064564053811199</v>
      </c>
      <c r="M25">
        <v>6.43124501352289</v>
      </c>
      <c r="N25">
        <v>3.7033193013169599</v>
      </c>
      <c r="O25">
        <v>0</v>
      </c>
      <c r="P25">
        <v>0</v>
      </c>
    </row>
    <row r="26" spans="1:16" hidden="1" x14ac:dyDescent="0.2">
      <c r="A26" t="s">
        <v>80</v>
      </c>
      <c r="B26" t="s">
        <v>81</v>
      </c>
      <c r="C26" t="s">
        <v>81</v>
      </c>
      <c r="D26" t="s">
        <v>5</v>
      </c>
      <c r="E26">
        <v>0</v>
      </c>
      <c r="F26">
        <v>1</v>
      </c>
      <c r="G26">
        <v>0</v>
      </c>
      <c r="H26">
        <v>0</v>
      </c>
      <c r="I26" t="s">
        <v>74</v>
      </c>
      <c r="J26">
        <v>4.5</v>
      </c>
      <c r="K26">
        <v>104</v>
      </c>
      <c r="L26">
        <v>2.1470588235294099</v>
      </c>
      <c r="M26">
        <v>8.5237040751755107</v>
      </c>
      <c r="N26">
        <v>5.15706714123053</v>
      </c>
      <c r="O26">
        <v>0</v>
      </c>
      <c r="P26">
        <v>0</v>
      </c>
    </row>
    <row r="27" spans="1:16" hidden="1" x14ac:dyDescent="0.2">
      <c r="A27" t="s">
        <v>82</v>
      </c>
      <c r="B27" t="s">
        <v>83</v>
      </c>
      <c r="C27" t="s">
        <v>83</v>
      </c>
      <c r="D27" t="s">
        <v>4</v>
      </c>
      <c r="E27">
        <v>1</v>
      </c>
      <c r="F27">
        <v>0</v>
      </c>
      <c r="G27">
        <v>0</v>
      </c>
      <c r="H27">
        <v>0</v>
      </c>
      <c r="I27" t="s">
        <v>74</v>
      </c>
      <c r="J27">
        <v>4.5</v>
      </c>
      <c r="K27">
        <v>107</v>
      </c>
      <c r="L27">
        <v>3.26470587550646</v>
      </c>
      <c r="M27">
        <v>9.1459065147280594</v>
      </c>
      <c r="N27">
        <v>5.8848449169033099</v>
      </c>
      <c r="O27">
        <v>0</v>
      </c>
      <c r="P27">
        <v>0</v>
      </c>
    </row>
    <row r="28" spans="1:16" hidden="1" x14ac:dyDescent="0.2">
      <c r="A28" t="s">
        <v>85</v>
      </c>
      <c r="B28" t="s">
        <v>86</v>
      </c>
      <c r="C28" t="s">
        <v>86</v>
      </c>
      <c r="D28" t="s">
        <v>5</v>
      </c>
      <c r="E28">
        <v>0</v>
      </c>
      <c r="F28">
        <v>1</v>
      </c>
      <c r="G28">
        <v>0</v>
      </c>
      <c r="H28">
        <v>0</v>
      </c>
      <c r="I28" t="s">
        <v>84</v>
      </c>
      <c r="J28">
        <v>5</v>
      </c>
      <c r="K28">
        <v>124</v>
      </c>
      <c r="L28">
        <v>2.45456959135536</v>
      </c>
      <c r="M28">
        <v>8.5338176648549595</v>
      </c>
      <c r="N28">
        <v>6.4006541852548002</v>
      </c>
      <c r="O28">
        <v>0</v>
      </c>
      <c r="P28">
        <v>0</v>
      </c>
    </row>
    <row r="29" spans="1:16" hidden="1" x14ac:dyDescent="0.2">
      <c r="A29" t="s">
        <v>87</v>
      </c>
      <c r="B29" t="s">
        <v>88</v>
      </c>
      <c r="C29" t="s">
        <v>89</v>
      </c>
      <c r="D29" t="s">
        <v>5</v>
      </c>
      <c r="E29">
        <v>0</v>
      </c>
      <c r="F29">
        <v>1</v>
      </c>
      <c r="G29">
        <v>0</v>
      </c>
      <c r="H29">
        <v>0</v>
      </c>
      <c r="I29" t="s">
        <v>84</v>
      </c>
      <c r="J29">
        <v>5.5</v>
      </c>
      <c r="K29">
        <v>125</v>
      </c>
      <c r="L29">
        <v>3.4705882320865298</v>
      </c>
      <c r="M29">
        <v>9.3402609193654396</v>
      </c>
      <c r="N29">
        <v>7.3395176841826002</v>
      </c>
      <c r="O29">
        <v>0</v>
      </c>
      <c r="P29">
        <v>0</v>
      </c>
    </row>
    <row r="30" spans="1:16" hidden="1" x14ac:dyDescent="0.2">
      <c r="A30" t="s">
        <v>90</v>
      </c>
      <c r="B30" t="s">
        <v>91</v>
      </c>
      <c r="C30" t="s">
        <v>92</v>
      </c>
      <c r="D30" t="s">
        <v>6</v>
      </c>
      <c r="E30">
        <v>0</v>
      </c>
      <c r="F30">
        <v>0</v>
      </c>
      <c r="G30">
        <v>1</v>
      </c>
      <c r="H30">
        <v>0</v>
      </c>
      <c r="I30" t="s">
        <v>84</v>
      </c>
      <c r="J30">
        <v>6</v>
      </c>
      <c r="K30">
        <v>127</v>
      </c>
      <c r="L30">
        <v>3.3235294052678999</v>
      </c>
      <c r="M30">
        <v>9.3223241960520795</v>
      </c>
      <c r="N30">
        <v>7.2656165330992604</v>
      </c>
      <c r="O30">
        <v>0</v>
      </c>
      <c r="P30">
        <v>0</v>
      </c>
    </row>
    <row r="31" spans="1:16" hidden="1" x14ac:dyDescent="0.2">
      <c r="A31" t="s">
        <v>93</v>
      </c>
      <c r="B31" t="s">
        <v>94</v>
      </c>
      <c r="C31" t="s">
        <v>94</v>
      </c>
      <c r="D31" t="s">
        <v>6</v>
      </c>
      <c r="E31">
        <v>0</v>
      </c>
      <c r="F31">
        <v>0</v>
      </c>
      <c r="G31">
        <v>1</v>
      </c>
      <c r="H31">
        <v>0</v>
      </c>
      <c r="I31" t="s">
        <v>84</v>
      </c>
      <c r="J31">
        <v>5</v>
      </c>
      <c r="K31">
        <v>131</v>
      </c>
      <c r="L31">
        <v>2.2476732433181801</v>
      </c>
      <c r="M31">
        <v>8.8520729117035408</v>
      </c>
      <c r="N31">
        <v>6.5122255800367999</v>
      </c>
      <c r="O31">
        <v>0</v>
      </c>
      <c r="P31">
        <v>0</v>
      </c>
    </row>
    <row r="32" spans="1:16" hidden="1" x14ac:dyDescent="0.2">
      <c r="A32" t="s">
        <v>95</v>
      </c>
      <c r="B32" t="s">
        <v>96</v>
      </c>
      <c r="C32" t="s">
        <v>96</v>
      </c>
      <c r="D32" t="s">
        <v>6</v>
      </c>
      <c r="E32">
        <v>0</v>
      </c>
      <c r="F32">
        <v>0</v>
      </c>
      <c r="G32">
        <v>1</v>
      </c>
      <c r="H32">
        <v>0</v>
      </c>
      <c r="I32" t="s">
        <v>84</v>
      </c>
      <c r="J32">
        <v>8</v>
      </c>
      <c r="K32">
        <v>139</v>
      </c>
      <c r="L32">
        <v>4.7941176468798998</v>
      </c>
      <c r="M32">
        <v>9.8979281116034699</v>
      </c>
      <c r="N32">
        <v>8.2532692952922897</v>
      </c>
      <c r="O32">
        <v>0</v>
      </c>
      <c r="P32">
        <v>0</v>
      </c>
    </row>
    <row r="33" spans="1:16" hidden="1" x14ac:dyDescent="0.2">
      <c r="A33" t="s">
        <v>98</v>
      </c>
      <c r="B33" t="s">
        <v>99</v>
      </c>
      <c r="C33" t="s">
        <v>99</v>
      </c>
      <c r="D33" t="s">
        <v>7</v>
      </c>
      <c r="E33">
        <v>0</v>
      </c>
      <c r="F33">
        <v>0</v>
      </c>
      <c r="G33">
        <v>0</v>
      </c>
      <c r="H33">
        <v>1</v>
      </c>
      <c r="I33" t="s">
        <v>84</v>
      </c>
      <c r="J33">
        <v>8</v>
      </c>
      <c r="K33">
        <v>142</v>
      </c>
      <c r="L33">
        <v>2.5167628708924501</v>
      </c>
      <c r="M33">
        <v>8.6843898260939998</v>
      </c>
      <c r="N33">
        <v>6.5216330351108098</v>
      </c>
      <c r="O33">
        <v>0</v>
      </c>
      <c r="P33">
        <v>0</v>
      </c>
    </row>
    <row r="34" spans="1:16" hidden="1" x14ac:dyDescent="0.2">
      <c r="A34" t="s">
        <v>100</v>
      </c>
      <c r="B34" t="s">
        <v>53</v>
      </c>
      <c r="C34" t="s">
        <v>53</v>
      </c>
      <c r="D34" t="s">
        <v>5</v>
      </c>
      <c r="E34">
        <v>0</v>
      </c>
      <c r="F34">
        <v>1</v>
      </c>
      <c r="G34">
        <v>0</v>
      </c>
      <c r="H34">
        <v>0</v>
      </c>
      <c r="I34" t="s">
        <v>84</v>
      </c>
      <c r="J34">
        <v>6</v>
      </c>
      <c r="K34">
        <v>143</v>
      </c>
      <c r="L34">
        <v>3.2730793872706401</v>
      </c>
      <c r="M34">
        <v>8.8432534782850105</v>
      </c>
      <c r="N34">
        <v>6.9435050871641897</v>
      </c>
      <c r="O34">
        <v>0</v>
      </c>
      <c r="P34">
        <v>0</v>
      </c>
    </row>
    <row r="35" spans="1:16" x14ac:dyDescent="0.2">
      <c r="A35" t="s">
        <v>180</v>
      </c>
      <c r="B35" t="s">
        <v>181</v>
      </c>
      <c r="C35" t="s">
        <v>180</v>
      </c>
      <c r="D35" t="s">
        <v>4</v>
      </c>
      <c r="E35">
        <v>1</v>
      </c>
      <c r="F35">
        <v>0</v>
      </c>
      <c r="G35">
        <v>0</v>
      </c>
      <c r="H35">
        <v>0</v>
      </c>
      <c r="I35" t="s">
        <v>175</v>
      </c>
      <c r="J35">
        <v>5.5</v>
      </c>
      <c r="K35">
        <v>296</v>
      </c>
      <c r="L35">
        <v>4.40474933599653</v>
      </c>
      <c r="M35">
        <v>8.8281270768971591</v>
      </c>
      <c r="N35">
        <v>8.9951361810760098</v>
      </c>
      <c r="O35">
        <v>1</v>
      </c>
      <c r="P35">
        <v>1</v>
      </c>
    </row>
    <row r="36" spans="1:16" hidden="1" x14ac:dyDescent="0.2">
      <c r="A36" t="s">
        <v>107</v>
      </c>
      <c r="B36" t="s">
        <v>108</v>
      </c>
      <c r="C36" t="s">
        <v>108</v>
      </c>
      <c r="D36" t="s">
        <v>6</v>
      </c>
      <c r="E36">
        <v>0</v>
      </c>
      <c r="F36">
        <v>0</v>
      </c>
      <c r="G36">
        <v>1</v>
      </c>
      <c r="H36">
        <v>0</v>
      </c>
      <c r="I36" t="s">
        <v>84</v>
      </c>
      <c r="J36">
        <v>10</v>
      </c>
      <c r="K36">
        <v>149</v>
      </c>
      <c r="L36">
        <v>5.2319201857548503</v>
      </c>
      <c r="M36">
        <v>9.3830788251165806</v>
      </c>
      <c r="N36">
        <v>8.1166977322534404</v>
      </c>
      <c r="O36">
        <v>0</v>
      </c>
      <c r="P36">
        <v>0</v>
      </c>
    </row>
    <row r="37" spans="1:16" hidden="1" x14ac:dyDescent="0.2">
      <c r="A37" t="s">
        <v>51</v>
      </c>
      <c r="B37" t="s">
        <v>110</v>
      </c>
      <c r="C37" t="s">
        <v>110</v>
      </c>
      <c r="D37" t="s">
        <v>6</v>
      </c>
      <c r="E37">
        <v>0</v>
      </c>
      <c r="F37">
        <v>0</v>
      </c>
      <c r="G37">
        <v>1</v>
      </c>
      <c r="H37">
        <v>0</v>
      </c>
      <c r="I37" t="s">
        <v>109</v>
      </c>
      <c r="J37">
        <v>5.5</v>
      </c>
      <c r="K37">
        <v>157</v>
      </c>
      <c r="L37">
        <v>2.1388888784387201</v>
      </c>
      <c r="M37">
        <v>8.0255154333953698</v>
      </c>
      <c r="N37">
        <v>4.5812818531397799</v>
      </c>
      <c r="O37">
        <v>0</v>
      </c>
      <c r="P37">
        <v>0</v>
      </c>
    </row>
    <row r="38" spans="1:16" hidden="1" x14ac:dyDescent="0.2">
      <c r="A38" t="s">
        <v>111</v>
      </c>
      <c r="B38" t="s">
        <v>112</v>
      </c>
      <c r="C38" t="s">
        <v>112</v>
      </c>
      <c r="D38" t="s">
        <v>6</v>
      </c>
      <c r="E38">
        <v>0</v>
      </c>
      <c r="F38">
        <v>0</v>
      </c>
      <c r="G38">
        <v>1</v>
      </c>
      <c r="H38">
        <v>0</v>
      </c>
      <c r="I38" t="s">
        <v>109</v>
      </c>
      <c r="J38">
        <v>7</v>
      </c>
      <c r="K38">
        <v>158</v>
      </c>
      <c r="L38">
        <v>3.8611111082170502</v>
      </c>
      <c r="M38">
        <v>9.4944722783752304</v>
      </c>
      <c r="N38">
        <v>5.9070585223073904</v>
      </c>
      <c r="O38">
        <v>0</v>
      </c>
      <c r="P38">
        <v>0</v>
      </c>
    </row>
    <row r="39" spans="1:16" hidden="1" x14ac:dyDescent="0.2">
      <c r="A39" t="s">
        <v>113</v>
      </c>
      <c r="B39" t="s">
        <v>114</v>
      </c>
      <c r="C39" t="s">
        <v>114</v>
      </c>
      <c r="D39" t="s">
        <v>6</v>
      </c>
      <c r="E39">
        <v>0</v>
      </c>
      <c r="F39">
        <v>0</v>
      </c>
      <c r="G39">
        <v>1</v>
      </c>
      <c r="H39">
        <v>0</v>
      </c>
      <c r="I39" t="s">
        <v>109</v>
      </c>
      <c r="J39">
        <v>5</v>
      </c>
      <c r="K39">
        <v>159</v>
      </c>
      <c r="L39">
        <v>2.13888888888888</v>
      </c>
      <c r="M39">
        <v>8.3356324723843702</v>
      </c>
      <c r="N39">
        <v>4.7280472988934701</v>
      </c>
      <c r="O39">
        <v>0</v>
      </c>
      <c r="P39">
        <v>0</v>
      </c>
    </row>
    <row r="40" spans="1:16" hidden="1" x14ac:dyDescent="0.2">
      <c r="A40" t="s">
        <v>115</v>
      </c>
      <c r="B40" t="s">
        <v>116</v>
      </c>
      <c r="C40" t="s">
        <v>116</v>
      </c>
      <c r="D40" t="s">
        <v>6</v>
      </c>
      <c r="E40">
        <v>0</v>
      </c>
      <c r="F40">
        <v>0</v>
      </c>
      <c r="G40">
        <v>1</v>
      </c>
      <c r="H40">
        <v>0</v>
      </c>
      <c r="I40" t="s">
        <v>109</v>
      </c>
      <c r="J40">
        <v>5.5</v>
      </c>
      <c r="K40">
        <v>166</v>
      </c>
      <c r="L40">
        <v>1.1548450696524699</v>
      </c>
      <c r="M40">
        <v>7.93548194985439</v>
      </c>
      <c r="N40">
        <v>4.1783713653856402</v>
      </c>
      <c r="O40">
        <v>0</v>
      </c>
      <c r="P40">
        <v>0</v>
      </c>
    </row>
    <row r="41" spans="1:16" hidden="1" x14ac:dyDescent="0.2">
      <c r="A41" t="s">
        <v>51</v>
      </c>
      <c r="B41" t="s">
        <v>119</v>
      </c>
      <c r="C41" t="s">
        <v>119</v>
      </c>
      <c r="D41" t="s">
        <v>4</v>
      </c>
      <c r="E41">
        <v>1</v>
      </c>
      <c r="F41">
        <v>0</v>
      </c>
      <c r="G41">
        <v>0</v>
      </c>
      <c r="H41">
        <v>0</v>
      </c>
      <c r="I41" t="s">
        <v>118</v>
      </c>
      <c r="J41">
        <v>4.5</v>
      </c>
      <c r="K41">
        <v>176</v>
      </c>
      <c r="L41">
        <v>2.1931082184182</v>
      </c>
      <c r="M41">
        <v>8.9669435911423694</v>
      </c>
      <c r="N41">
        <v>5.3313658644219801</v>
      </c>
      <c r="O41">
        <v>0</v>
      </c>
      <c r="P41">
        <v>0</v>
      </c>
    </row>
    <row r="42" spans="1:16" hidden="1" x14ac:dyDescent="0.2">
      <c r="A42" t="s">
        <v>121</v>
      </c>
      <c r="B42" t="s">
        <v>122</v>
      </c>
      <c r="C42" t="s">
        <v>123</v>
      </c>
      <c r="D42" t="s">
        <v>6</v>
      </c>
      <c r="E42">
        <v>0</v>
      </c>
      <c r="F42">
        <v>0</v>
      </c>
      <c r="G42">
        <v>1</v>
      </c>
      <c r="H42">
        <v>0</v>
      </c>
      <c r="I42" t="s">
        <v>118</v>
      </c>
      <c r="J42">
        <v>5.5</v>
      </c>
      <c r="K42">
        <v>178</v>
      </c>
      <c r="L42">
        <v>0.66252721110819701</v>
      </c>
      <c r="M42">
        <v>8.1473913030864509</v>
      </c>
      <c r="N42">
        <v>4.3589236922078696</v>
      </c>
      <c r="O42">
        <v>0</v>
      </c>
      <c r="P42">
        <v>0</v>
      </c>
    </row>
    <row r="43" spans="1:16" hidden="1" x14ac:dyDescent="0.2">
      <c r="A43" t="s">
        <v>124</v>
      </c>
      <c r="B43" t="s">
        <v>125</v>
      </c>
      <c r="C43" t="s">
        <v>125</v>
      </c>
      <c r="D43" t="s">
        <v>6</v>
      </c>
      <c r="E43">
        <v>0</v>
      </c>
      <c r="F43">
        <v>0</v>
      </c>
      <c r="G43">
        <v>1</v>
      </c>
      <c r="H43">
        <v>0</v>
      </c>
      <c r="I43" t="s">
        <v>118</v>
      </c>
      <c r="J43">
        <v>5.5</v>
      </c>
      <c r="K43">
        <v>179</v>
      </c>
      <c r="L43">
        <v>1.7647058823632</v>
      </c>
      <c r="M43">
        <v>8.2320841757277403</v>
      </c>
      <c r="N43">
        <v>4.8037455252368604</v>
      </c>
      <c r="O43">
        <v>0</v>
      </c>
      <c r="P43">
        <v>0</v>
      </c>
    </row>
    <row r="44" spans="1:16" hidden="1" x14ac:dyDescent="0.2">
      <c r="A44" t="s">
        <v>126</v>
      </c>
      <c r="B44" t="s">
        <v>127</v>
      </c>
      <c r="C44" t="s">
        <v>127</v>
      </c>
      <c r="D44" t="s">
        <v>6</v>
      </c>
      <c r="E44">
        <v>0</v>
      </c>
      <c r="F44">
        <v>0</v>
      </c>
      <c r="G44">
        <v>1</v>
      </c>
      <c r="H44">
        <v>0</v>
      </c>
      <c r="I44" t="s">
        <v>118</v>
      </c>
      <c r="J44">
        <v>5.5</v>
      </c>
      <c r="K44">
        <v>182</v>
      </c>
      <c r="L44">
        <v>2.6308054261441001</v>
      </c>
      <c r="M44">
        <v>9.2679254324754297</v>
      </c>
      <c r="N44">
        <v>5.6431175113665901</v>
      </c>
      <c r="O44">
        <v>0</v>
      </c>
      <c r="P44">
        <v>0</v>
      </c>
    </row>
    <row r="45" spans="1:16" hidden="1" x14ac:dyDescent="0.2">
      <c r="A45" t="s">
        <v>50</v>
      </c>
      <c r="B45" t="s">
        <v>128</v>
      </c>
      <c r="C45" t="s">
        <v>128</v>
      </c>
      <c r="D45" t="s">
        <v>6</v>
      </c>
      <c r="E45">
        <v>0</v>
      </c>
      <c r="F45">
        <v>0</v>
      </c>
      <c r="G45">
        <v>1</v>
      </c>
      <c r="H45">
        <v>0</v>
      </c>
      <c r="I45" t="s">
        <v>118</v>
      </c>
      <c r="J45">
        <v>5.5</v>
      </c>
      <c r="K45">
        <v>186</v>
      </c>
      <c r="L45">
        <v>2.73529411764705</v>
      </c>
      <c r="M45">
        <v>8.8566043034802</v>
      </c>
      <c r="N45">
        <v>5.4733698551399499</v>
      </c>
      <c r="O45">
        <v>0</v>
      </c>
      <c r="P45">
        <v>0</v>
      </c>
    </row>
    <row r="46" spans="1:16" hidden="1" x14ac:dyDescent="0.2">
      <c r="A46" t="s">
        <v>117</v>
      </c>
      <c r="B46" t="s">
        <v>129</v>
      </c>
      <c r="C46" t="s">
        <v>129</v>
      </c>
      <c r="D46" t="s">
        <v>5</v>
      </c>
      <c r="E46">
        <v>0</v>
      </c>
      <c r="F46">
        <v>1</v>
      </c>
      <c r="G46">
        <v>0</v>
      </c>
      <c r="H46">
        <v>0</v>
      </c>
      <c r="I46" t="s">
        <v>118</v>
      </c>
      <c r="J46">
        <v>4</v>
      </c>
      <c r="K46">
        <v>187</v>
      </c>
      <c r="L46">
        <v>-2.9035114629701E-2</v>
      </c>
      <c r="M46">
        <v>7.6247616302652501</v>
      </c>
      <c r="N46">
        <v>3.8425648797841401</v>
      </c>
      <c r="O46">
        <v>0</v>
      </c>
      <c r="P46">
        <v>0</v>
      </c>
    </row>
    <row r="47" spans="1:16" hidden="1" x14ac:dyDescent="0.2">
      <c r="A47" t="s">
        <v>53</v>
      </c>
      <c r="B47" t="s">
        <v>130</v>
      </c>
      <c r="C47" t="s">
        <v>130</v>
      </c>
      <c r="D47" t="s">
        <v>5</v>
      </c>
      <c r="E47">
        <v>0</v>
      </c>
      <c r="F47">
        <v>1</v>
      </c>
      <c r="G47">
        <v>0</v>
      </c>
      <c r="H47">
        <v>0</v>
      </c>
      <c r="I47" t="s">
        <v>118</v>
      </c>
      <c r="J47">
        <v>4.5</v>
      </c>
      <c r="K47">
        <v>189</v>
      </c>
      <c r="L47">
        <v>3.50828809096059</v>
      </c>
      <c r="M47">
        <v>8.9456879825008606</v>
      </c>
      <c r="N47">
        <v>5.8003396120248096</v>
      </c>
      <c r="O47">
        <v>0</v>
      </c>
      <c r="P47">
        <v>0</v>
      </c>
    </row>
    <row r="48" spans="1:16" hidden="1" x14ac:dyDescent="0.2">
      <c r="A48" t="s">
        <v>131</v>
      </c>
      <c r="B48" t="s">
        <v>132</v>
      </c>
      <c r="C48" t="s">
        <v>132</v>
      </c>
      <c r="D48" t="s">
        <v>6</v>
      </c>
      <c r="E48">
        <v>0</v>
      </c>
      <c r="F48">
        <v>0</v>
      </c>
      <c r="G48">
        <v>1</v>
      </c>
      <c r="H48">
        <v>0</v>
      </c>
      <c r="I48" t="s">
        <v>118</v>
      </c>
      <c r="J48">
        <v>5.5</v>
      </c>
      <c r="K48">
        <v>192</v>
      </c>
      <c r="L48">
        <v>2.21874999957963</v>
      </c>
      <c r="M48">
        <v>9.0243770201717499</v>
      </c>
      <c r="N48">
        <v>5.3697426190852697</v>
      </c>
      <c r="O48">
        <v>0</v>
      </c>
      <c r="P48">
        <v>0</v>
      </c>
    </row>
    <row r="49" spans="1:16" hidden="1" x14ac:dyDescent="0.2">
      <c r="A49" t="s">
        <v>137</v>
      </c>
      <c r="B49" t="s">
        <v>138</v>
      </c>
      <c r="C49" t="s">
        <v>138</v>
      </c>
      <c r="D49" t="s">
        <v>7</v>
      </c>
      <c r="E49">
        <v>0</v>
      </c>
      <c r="F49">
        <v>0</v>
      </c>
      <c r="G49">
        <v>0</v>
      </c>
      <c r="H49">
        <v>1</v>
      </c>
      <c r="I49" t="s">
        <v>136</v>
      </c>
      <c r="J49">
        <v>9.5</v>
      </c>
      <c r="K49">
        <v>227</v>
      </c>
      <c r="L49">
        <v>3.25714285714285</v>
      </c>
      <c r="M49">
        <v>8.8272505606482294</v>
      </c>
      <c r="N49">
        <v>4.75000648464008</v>
      </c>
      <c r="O49">
        <v>0</v>
      </c>
      <c r="P49">
        <v>0</v>
      </c>
    </row>
    <row r="50" spans="1:16" hidden="1" x14ac:dyDescent="0.2">
      <c r="A50" t="s">
        <v>140</v>
      </c>
      <c r="B50" t="s">
        <v>141</v>
      </c>
      <c r="C50" t="s">
        <v>141</v>
      </c>
      <c r="D50" t="s">
        <v>5</v>
      </c>
      <c r="E50">
        <v>0</v>
      </c>
      <c r="F50">
        <v>1</v>
      </c>
      <c r="G50">
        <v>0</v>
      </c>
      <c r="H50">
        <v>0</v>
      </c>
      <c r="I50" t="s">
        <v>136</v>
      </c>
      <c r="J50">
        <v>4.5</v>
      </c>
      <c r="K50">
        <v>229</v>
      </c>
      <c r="L50">
        <v>1.87620646901113</v>
      </c>
      <c r="M50">
        <v>8.6091520296678397</v>
      </c>
      <c r="N50">
        <v>4.2298947591391203</v>
      </c>
      <c r="O50">
        <v>0</v>
      </c>
      <c r="P50">
        <v>0</v>
      </c>
    </row>
    <row r="51" spans="1:16" hidden="1" x14ac:dyDescent="0.2">
      <c r="A51" t="s">
        <v>142</v>
      </c>
      <c r="B51" t="s">
        <v>143</v>
      </c>
      <c r="C51" t="s">
        <v>143</v>
      </c>
      <c r="D51" t="s">
        <v>6</v>
      </c>
      <c r="E51">
        <v>0</v>
      </c>
      <c r="F51">
        <v>0</v>
      </c>
      <c r="G51">
        <v>1</v>
      </c>
      <c r="H51">
        <v>0</v>
      </c>
      <c r="I51" t="s">
        <v>136</v>
      </c>
      <c r="J51">
        <v>6.5</v>
      </c>
      <c r="K51">
        <v>230</v>
      </c>
      <c r="L51">
        <v>3.1714285714285699</v>
      </c>
      <c r="M51">
        <v>9.1585734749360999</v>
      </c>
      <c r="N51">
        <v>4.8638861697640801</v>
      </c>
      <c r="O51">
        <v>0</v>
      </c>
      <c r="P51">
        <v>0</v>
      </c>
    </row>
    <row r="52" spans="1:16" hidden="1" x14ac:dyDescent="0.2">
      <c r="A52" t="s">
        <v>53</v>
      </c>
      <c r="B52" t="s">
        <v>144</v>
      </c>
      <c r="C52" t="s">
        <v>144</v>
      </c>
      <c r="D52" t="s">
        <v>6</v>
      </c>
      <c r="E52">
        <v>0</v>
      </c>
      <c r="F52">
        <v>0</v>
      </c>
      <c r="G52">
        <v>1</v>
      </c>
      <c r="H52">
        <v>0</v>
      </c>
      <c r="I52" t="s">
        <v>136</v>
      </c>
      <c r="J52">
        <v>8</v>
      </c>
      <c r="K52">
        <v>232</v>
      </c>
      <c r="L52">
        <v>4.4857142857142804</v>
      </c>
      <c r="M52">
        <v>9.8115091463675999</v>
      </c>
      <c r="N52">
        <v>5.5476542200513901</v>
      </c>
      <c r="O52">
        <v>0</v>
      </c>
      <c r="P52">
        <v>0</v>
      </c>
    </row>
    <row r="53" spans="1:16" hidden="1" x14ac:dyDescent="0.2">
      <c r="A53" t="s">
        <v>145</v>
      </c>
      <c r="B53" t="s">
        <v>146</v>
      </c>
      <c r="C53" t="s">
        <v>146</v>
      </c>
      <c r="D53" t="s">
        <v>6</v>
      </c>
      <c r="E53">
        <v>0</v>
      </c>
      <c r="F53">
        <v>0</v>
      </c>
      <c r="G53">
        <v>1</v>
      </c>
      <c r="H53">
        <v>0</v>
      </c>
      <c r="I53" t="s">
        <v>136</v>
      </c>
      <c r="J53">
        <v>5</v>
      </c>
      <c r="K53">
        <v>235</v>
      </c>
      <c r="L53">
        <v>0.92793927686051403</v>
      </c>
      <c r="M53">
        <v>7.5922509568741097</v>
      </c>
      <c r="N53">
        <v>3.5052220158269498</v>
      </c>
      <c r="O53">
        <v>0</v>
      </c>
      <c r="P53">
        <v>0</v>
      </c>
    </row>
    <row r="54" spans="1:16" hidden="1" x14ac:dyDescent="0.2">
      <c r="A54" t="s">
        <v>147</v>
      </c>
      <c r="B54" t="s">
        <v>148</v>
      </c>
      <c r="C54" t="s">
        <v>148</v>
      </c>
      <c r="D54" t="s">
        <v>6</v>
      </c>
      <c r="E54">
        <v>0</v>
      </c>
      <c r="F54">
        <v>0</v>
      </c>
      <c r="G54">
        <v>1</v>
      </c>
      <c r="H54">
        <v>0</v>
      </c>
      <c r="I54" t="s">
        <v>136</v>
      </c>
      <c r="J54">
        <v>5</v>
      </c>
      <c r="K54">
        <v>236</v>
      </c>
      <c r="L54">
        <v>1.73877536358206</v>
      </c>
      <c r="M54">
        <v>8.4690044336580108</v>
      </c>
      <c r="N54">
        <v>4.1279334301719199</v>
      </c>
      <c r="O54">
        <v>0</v>
      </c>
      <c r="P54">
        <v>0</v>
      </c>
    </row>
    <row r="55" spans="1:16" hidden="1" x14ac:dyDescent="0.2">
      <c r="A55" t="s">
        <v>134</v>
      </c>
      <c r="B55" t="s">
        <v>150</v>
      </c>
      <c r="C55" t="s">
        <v>134</v>
      </c>
      <c r="D55" t="s">
        <v>6</v>
      </c>
      <c r="E55">
        <v>0</v>
      </c>
      <c r="F55">
        <v>0</v>
      </c>
      <c r="G55">
        <v>1</v>
      </c>
      <c r="H55">
        <v>0</v>
      </c>
      <c r="I55" t="s">
        <v>149</v>
      </c>
      <c r="J55">
        <v>6</v>
      </c>
      <c r="K55">
        <v>247</v>
      </c>
      <c r="L55">
        <v>2.2857142889739102</v>
      </c>
      <c r="M55">
        <v>8.3665569006053708</v>
      </c>
      <c r="N55">
        <v>4.15512405749178</v>
      </c>
      <c r="O55">
        <v>0</v>
      </c>
      <c r="P55">
        <v>0</v>
      </c>
    </row>
    <row r="56" spans="1:16" hidden="1" x14ac:dyDescent="0.2">
      <c r="A56" t="s">
        <v>151</v>
      </c>
      <c r="B56" t="s">
        <v>152</v>
      </c>
      <c r="C56" t="s">
        <v>152</v>
      </c>
      <c r="D56" t="s">
        <v>7</v>
      </c>
      <c r="E56">
        <v>0</v>
      </c>
      <c r="F56">
        <v>0</v>
      </c>
      <c r="G56">
        <v>0</v>
      </c>
      <c r="H56">
        <v>1</v>
      </c>
      <c r="I56" t="s">
        <v>149</v>
      </c>
      <c r="J56">
        <v>7.5</v>
      </c>
      <c r="K56">
        <v>248</v>
      </c>
      <c r="L56">
        <v>2.2091491616617298</v>
      </c>
      <c r="M56">
        <v>7.8244071767887098</v>
      </c>
      <c r="N56">
        <v>3.9076591906531002</v>
      </c>
      <c r="O56">
        <v>0</v>
      </c>
      <c r="P56">
        <v>0</v>
      </c>
    </row>
    <row r="57" spans="1:16" hidden="1" x14ac:dyDescent="0.2">
      <c r="A57" t="s">
        <v>153</v>
      </c>
      <c r="B57" t="s">
        <v>154</v>
      </c>
      <c r="C57" t="s">
        <v>154</v>
      </c>
      <c r="D57" t="s">
        <v>5</v>
      </c>
      <c r="E57">
        <v>0</v>
      </c>
      <c r="F57">
        <v>1</v>
      </c>
      <c r="G57">
        <v>0</v>
      </c>
      <c r="H57">
        <v>0</v>
      </c>
      <c r="I57" t="s">
        <v>149</v>
      </c>
      <c r="J57">
        <v>4.5</v>
      </c>
      <c r="K57">
        <v>249</v>
      </c>
      <c r="L57">
        <v>1.9428571498095599</v>
      </c>
      <c r="M57">
        <v>8.0187382840093093</v>
      </c>
      <c r="N57">
        <v>3.9069226129542201</v>
      </c>
      <c r="O57">
        <v>0</v>
      </c>
      <c r="P57">
        <v>0</v>
      </c>
    </row>
    <row r="58" spans="1:16" hidden="1" x14ac:dyDescent="0.2">
      <c r="A58" t="s">
        <v>39</v>
      </c>
      <c r="B58" t="s">
        <v>155</v>
      </c>
      <c r="C58" t="s">
        <v>155</v>
      </c>
      <c r="D58" t="s">
        <v>5</v>
      </c>
      <c r="E58">
        <v>0</v>
      </c>
      <c r="F58">
        <v>1</v>
      </c>
      <c r="G58">
        <v>0</v>
      </c>
      <c r="H58">
        <v>0</v>
      </c>
      <c r="I58" t="s">
        <v>149</v>
      </c>
      <c r="J58">
        <v>4.5</v>
      </c>
      <c r="K58">
        <v>250</v>
      </c>
      <c r="L58">
        <v>0.51214086526503699</v>
      </c>
      <c r="M58">
        <v>7.3688532780840896</v>
      </c>
      <c r="N58">
        <v>3.2025917610586099</v>
      </c>
      <c r="O58">
        <v>0</v>
      </c>
      <c r="P58">
        <v>0</v>
      </c>
    </row>
    <row r="59" spans="1:16" hidden="1" x14ac:dyDescent="0.2">
      <c r="A59" t="s">
        <v>46</v>
      </c>
      <c r="B59" t="s">
        <v>133</v>
      </c>
      <c r="C59" t="s">
        <v>133</v>
      </c>
      <c r="D59" t="s">
        <v>6</v>
      </c>
      <c r="E59">
        <v>0</v>
      </c>
      <c r="F59">
        <v>0</v>
      </c>
      <c r="G59">
        <v>1</v>
      </c>
      <c r="H59">
        <v>0</v>
      </c>
      <c r="I59" t="s">
        <v>149</v>
      </c>
      <c r="J59">
        <v>6</v>
      </c>
      <c r="K59">
        <v>251</v>
      </c>
      <c r="L59">
        <v>4.3326629715019997</v>
      </c>
      <c r="M59">
        <v>8.4426830949445097</v>
      </c>
      <c r="N59">
        <v>4.8098698427996904</v>
      </c>
      <c r="O59">
        <v>0</v>
      </c>
      <c r="P59">
        <v>0</v>
      </c>
    </row>
    <row r="60" spans="1:16" hidden="1" x14ac:dyDescent="0.2">
      <c r="A60" t="s">
        <v>76</v>
      </c>
      <c r="B60" t="s">
        <v>156</v>
      </c>
      <c r="C60" t="s">
        <v>156</v>
      </c>
      <c r="D60" t="s">
        <v>5</v>
      </c>
      <c r="E60">
        <v>0</v>
      </c>
      <c r="F60">
        <v>1</v>
      </c>
      <c r="G60">
        <v>0</v>
      </c>
      <c r="H60">
        <v>0</v>
      </c>
      <c r="I60" t="s">
        <v>149</v>
      </c>
      <c r="J60">
        <v>4.5</v>
      </c>
      <c r="K60">
        <v>252</v>
      </c>
      <c r="L60">
        <v>0.63207439813038502</v>
      </c>
      <c r="M60">
        <v>6.2903689597143204</v>
      </c>
      <c r="N60">
        <v>2.79321095324191</v>
      </c>
      <c r="O60">
        <v>0</v>
      </c>
      <c r="P60">
        <v>0</v>
      </c>
    </row>
    <row r="61" spans="1:16" hidden="1" x14ac:dyDescent="0.2">
      <c r="A61" t="s">
        <v>157</v>
      </c>
      <c r="B61" t="s">
        <v>158</v>
      </c>
      <c r="C61" t="s">
        <v>158</v>
      </c>
      <c r="D61" t="s">
        <v>4</v>
      </c>
      <c r="E61">
        <v>1</v>
      </c>
      <c r="F61">
        <v>0</v>
      </c>
      <c r="G61">
        <v>0</v>
      </c>
      <c r="H61">
        <v>0</v>
      </c>
      <c r="I61" t="s">
        <v>149</v>
      </c>
      <c r="J61">
        <v>4.5</v>
      </c>
      <c r="K61">
        <v>255</v>
      </c>
      <c r="L61">
        <v>2.79999998669539</v>
      </c>
      <c r="M61">
        <v>8.3032857022421407</v>
      </c>
      <c r="N61">
        <v>4.2855584448236002</v>
      </c>
      <c r="O61">
        <v>0</v>
      </c>
      <c r="P61">
        <v>0</v>
      </c>
    </row>
    <row r="62" spans="1:16" hidden="1" x14ac:dyDescent="0.2">
      <c r="A62" t="s">
        <v>51</v>
      </c>
      <c r="B62" t="s">
        <v>160</v>
      </c>
      <c r="C62" t="s">
        <v>160</v>
      </c>
      <c r="D62" t="s">
        <v>6</v>
      </c>
      <c r="E62">
        <v>0</v>
      </c>
      <c r="F62">
        <v>0</v>
      </c>
      <c r="G62">
        <v>1</v>
      </c>
      <c r="H62">
        <v>0</v>
      </c>
      <c r="I62" t="s">
        <v>159</v>
      </c>
      <c r="J62">
        <v>5.5</v>
      </c>
      <c r="K62">
        <v>268</v>
      </c>
      <c r="L62">
        <v>2.8285714312054702</v>
      </c>
      <c r="M62">
        <v>8.3182894835068293</v>
      </c>
      <c r="N62">
        <v>7.1342099134971297</v>
      </c>
      <c r="O62">
        <v>0</v>
      </c>
      <c r="P62">
        <v>0</v>
      </c>
    </row>
    <row r="63" spans="1:16" hidden="1" x14ac:dyDescent="0.2">
      <c r="A63" t="s">
        <v>164</v>
      </c>
      <c r="B63" t="s">
        <v>165</v>
      </c>
      <c r="C63" t="s">
        <v>165</v>
      </c>
      <c r="D63" t="s">
        <v>6</v>
      </c>
      <c r="E63">
        <v>0</v>
      </c>
      <c r="F63">
        <v>0</v>
      </c>
      <c r="G63">
        <v>1</v>
      </c>
      <c r="H63">
        <v>0</v>
      </c>
      <c r="I63" t="s">
        <v>159</v>
      </c>
      <c r="J63">
        <v>13</v>
      </c>
      <c r="K63">
        <v>275</v>
      </c>
      <c r="L63">
        <v>5.0361590169890196</v>
      </c>
      <c r="M63">
        <v>10.8761094380339</v>
      </c>
      <c r="N63">
        <v>9.8982482787913995</v>
      </c>
      <c r="O63">
        <v>0</v>
      </c>
      <c r="P63">
        <v>0</v>
      </c>
    </row>
    <row r="64" spans="1:16" hidden="1" x14ac:dyDescent="0.2">
      <c r="A64" t="s">
        <v>170</v>
      </c>
      <c r="B64" t="s">
        <v>171</v>
      </c>
      <c r="C64" t="s">
        <v>172</v>
      </c>
      <c r="D64" t="s">
        <v>6</v>
      </c>
      <c r="E64">
        <v>0</v>
      </c>
      <c r="F64">
        <v>0</v>
      </c>
      <c r="G64">
        <v>1</v>
      </c>
      <c r="H64">
        <v>0</v>
      </c>
      <c r="I64" t="s">
        <v>159</v>
      </c>
      <c r="J64">
        <v>8</v>
      </c>
      <c r="K64">
        <v>279</v>
      </c>
      <c r="L64">
        <v>2.8003336217889401</v>
      </c>
      <c r="M64">
        <v>9.6429719823218605</v>
      </c>
      <c r="N64">
        <v>8.0662637312364094</v>
      </c>
      <c r="O64">
        <v>0</v>
      </c>
      <c r="P64">
        <v>0</v>
      </c>
    </row>
    <row r="65" spans="1:16" hidden="1" x14ac:dyDescent="0.2">
      <c r="A65" t="s">
        <v>173</v>
      </c>
      <c r="B65" t="s">
        <v>174</v>
      </c>
      <c r="C65" t="s">
        <v>174</v>
      </c>
      <c r="D65" t="s">
        <v>5</v>
      </c>
      <c r="E65">
        <v>0</v>
      </c>
      <c r="F65">
        <v>1</v>
      </c>
      <c r="G65">
        <v>0</v>
      </c>
      <c r="H65">
        <v>0</v>
      </c>
      <c r="I65" t="s">
        <v>175</v>
      </c>
      <c r="J65">
        <v>5</v>
      </c>
      <c r="K65">
        <v>289</v>
      </c>
      <c r="L65">
        <v>2.5277777670905301</v>
      </c>
      <c r="M65">
        <v>8.2167249468249608</v>
      </c>
      <c r="N65">
        <v>7.6634541476249796</v>
      </c>
      <c r="O65">
        <v>0</v>
      </c>
      <c r="P65">
        <v>0</v>
      </c>
    </row>
    <row r="66" spans="1:16" hidden="1" x14ac:dyDescent="0.2">
      <c r="A66" t="s">
        <v>176</v>
      </c>
      <c r="B66" t="s">
        <v>177</v>
      </c>
      <c r="C66" t="s">
        <v>177</v>
      </c>
      <c r="D66" t="s">
        <v>6</v>
      </c>
      <c r="E66">
        <v>0</v>
      </c>
      <c r="F66">
        <v>0</v>
      </c>
      <c r="G66">
        <v>1</v>
      </c>
      <c r="H66">
        <v>0</v>
      </c>
      <c r="I66" t="s">
        <v>175</v>
      </c>
      <c r="J66">
        <v>7.5</v>
      </c>
      <c r="K66">
        <v>290</v>
      </c>
      <c r="L66">
        <v>3.00117861821884</v>
      </c>
      <c r="M66">
        <v>8.4430615449034594</v>
      </c>
      <c r="N66">
        <v>8.0565945764253293</v>
      </c>
      <c r="O66">
        <v>0</v>
      </c>
      <c r="P66">
        <v>0</v>
      </c>
    </row>
    <row r="67" spans="1:16" hidden="1" x14ac:dyDescent="0.2">
      <c r="A67" t="s">
        <v>135</v>
      </c>
      <c r="B67" t="s">
        <v>178</v>
      </c>
      <c r="C67" t="s">
        <v>178</v>
      </c>
      <c r="D67" t="s">
        <v>6</v>
      </c>
      <c r="E67">
        <v>0</v>
      </c>
      <c r="F67">
        <v>0</v>
      </c>
      <c r="G67">
        <v>1</v>
      </c>
      <c r="H67">
        <v>0</v>
      </c>
      <c r="I67" t="s">
        <v>175</v>
      </c>
      <c r="J67">
        <v>12</v>
      </c>
      <c r="K67">
        <v>291</v>
      </c>
      <c r="L67">
        <v>3.9402597339580399</v>
      </c>
      <c r="M67">
        <v>10.1630222418377</v>
      </c>
      <c r="N67">
        <v>9.8455747280584998</v>
      </c>
      <c r="O67">
        <v>0</v>
      </c>
      <c r="P67">
        <v>0</v>
      </c>
    </row>
    <row r="68" spans="1:16" hidden="1" x14ac:dyDescent="0.2">
      <c r="A68" t="s">
        <v>46</v>
      </c>
      <c r="B68" t="s">
        <v>179</v>
      </c>
      <c r="C68" t="s">
        <v>179</v>
      </c>
      <c r="D68" t="s">
        <v>6</v>
      </c>
      <c r="E68">
        <v>0</v>
      </c>
      <c r="F68">
        <v>0</v>
      </c>
      <c r="G68">
        <v>1</v>
      </c>
      <c r="H68">
        <v>0</v>
      </c>
      <c r="I68" t="s">
        <v>175</v>
      </c>
      <c r="J68">
        <v>7</v>
      </c>
      <c r="K68">
        <v>294</v>
      </c>
      <c r="L68">
        <v>2.5928024439995201</v>
      </c>
      <c r="M68">
        <v>8.3163030906865796</v>
      </c>
      <c r="N68">
        <v>7.7718325840955798</v>
      </c>
      <c r="O68">
        <v>0</v>
      </c>
      <c r="P68">
        <v>0</v>
      </c>
    </row>
    <row r="69" spans="1:16" x14ac:dyDescent="0.2">
      <c r="A69" t="s">
        <v>183</v>
      </c>
      <c r="B69" t="s">
        <v>184</v>
      </c>
      <c r="C69" t="s">
        <v>184</v>
      </c>
      <c r="D69" t="s">
        <v>6</v>
      </c>
      <c r="E69">
        <v>0</v>
      </c>
      <c r="F69">
        <v>0</v>
      </c>
      <c r="G69">
        <v>1</v>
      </c>
      <c r="H69">
        <v>0</v>
      </c>
      <c r="I69" t="s">
        <v>175</v>
      </c>
      <c r="J69">
        <v>8</v>
      </c>
      <c r="K69">
        <v>300</v>
      </c>
      <c r="L69">
        <v>4.8561776549372899</v>
      </c>
      <c r="M69">
        <v>8.5648726065454692</v>
      </c>
      <c r="N69">
        <v>8.9896525726639194</v>
      </c>
      <c r="O69">
        <v>1</v>
      </c>
      <c r="P69">
        <v>1</v>
      </c>
    </row>
    <row r="70" spans="1:16" hidden="1" x14ac:dyDescent="0.2">
      <c r="A70" t="s">
        <v>117</v>
      </c>
      <c r="B70" t="s">
        <v>182</v>
      </c>
      <c r="C70" t="s">
        <v>182</v>
      </c>
      <c r="D70" t="s">
        <v>5</v>
      </c>
      <c r="E70">
        <v>0</v>
      </c>
      <c r="F70">
        <v>1</v>
      </c>
      <c r="G70">
        <v>0</v>
      </c>
      <c r="H70">
        <v>0</v>
      </c>
      <c r="I70" t="s">
        <v>175</v>
      </c>
      <c r="J70">
        <v>5</v>
      </c>
      <c r="K70">
        <v>297</v>
      </c>
      <c r="L70">
        <v>-1.5757167918080199</v>
      </c>
      <c r="M70">
        <v>7.5632998570099597</v>
      </c>
      <c r="N70">
        <v>5.29455776487102</v>
      </c>
      <c r="O70">
        <v>0</v>
      </c>
      <c r="P70">
        <v>0</v>
      </c>
    </row>
    <row r="71" spans="1:16" x14ac:dyDescent="0.2">
      <c r="A71" t="s">
        <v>168</v>
      </c>
      <c r="B71" t="s">
        <v>169</v>
      </c>
      <c r="C71" t="s">
        <v>169</v>
      </c>
      <c r="D71" t="s">
        <v>5</v>
      </c>
      <c r="E71">
        <v>0</v>
      </c>
      <c r="F71">
        <v>1</v>
      </c>
      <c r="G71">
        <v>0</v>
      </c>
      <c r="H71">
        <v>0</v>
      </c>
      <c r="I71" t="s">
        <v>159</v>
      </c>
      <c r="J71">
        <v>7.5</v>
      </c>
      <c r="K71">
        <v>331</v>
      </c>
      <c r="L71">
        <v>5.6857142821061002</v>
      </c>
      <c r="M71">
        <v>10.4956970134944</v>
      </c>
      <c r="N71">
        <f>9.90403767118228*0.9</f>
        <v>8.9136339040640529</v>
      </c>
      <c r="O71">
        <v>1</v>
      </c>
      <c r="P71">
        <v>1</v>
      </c>
    </row>
    <row r="72" spans="1:16" x14ac:dyDescent="0.2">
      <c r="A72" t="s">
        <v>166</v>
      </c>
      <c r="B72" t="s">
        <v>167</v>
      </c>
      <c r="C72" t="s">
        <v>167</v>
      </c>
      <c r="D72" t="s">
        <v>5</v>
      </c>
      <c r="E72">
        <v>0</v>
      </c>
      <c r="F72">
        <v>1</v>
      </c>
      <c r="G72">
        <v>0</v>
      </c>
      <c r="H72">
        <v>0</v>
      </c>
      <c r="I72" t="s">
        <v>159</v>
      </c>
      <c r="J72">
        <v>7</v>
      </c>
      <c r="K72">
        <v>330</v>
      </c>
      <c r="L72">
        <v>4.8571428571428497</v>
      </c>
      <c r="M72">
        <v>10.133008965438099</v>
      </c>
      <c r="N72">
        <f>9.29233102923316*0.9</f>
        <v>8.3630979263098446</v>
      </c>
      <c r="O72">
        <v>1</v>
      </c>
      <c r="P72">
        <v>1</v>
      </c>
    </row>
    <row r="73" spans="1:16" hidden="1" x14ac:dyDescent="0.2">
      <c r="A73" t="s">
        <v>52</v>
      </c>
      <c r="B73" t="s">
        <v>189</v>
      </c>
      <c r="C73" t="s">
        <v>189</v>
      </c>
      <c r="D73" t="s">
        <v>6</v>
      </c>
      <c r="E73">
        <v>0</v>
      </c>
      <c r="F73">
        <v>0</v>
      </c>
      <c r="G73">
        <v>1</v>
      </c>
      <c r="H73">
        <v>0</v>
      </c>
      <c r="I73" t="s">
        <v>187</v>
      </c>
      <c r="J73">
        <v>6.5</v>
      </c>
      <c r="K73">
        <v>320</v>
      </c>
      <c r="L73">
        <v>2.2511869959794799</v>
      </c>
      <c r="M73">
        <v>8.0252988041279103</v>
      </c>
      <c r="N73">
        <v>4.37614028636811</v>
      </c>
      <c r="O73">
        <v>0</v>
      </c>
      <c r="P73">
        <v>0</v>
      </c>
    </row>
    <row r="74" spans="1:16" hidden="1" x14ac:dyDescent="0.2">
      <c r="A74" t="s">
        <v>191</v>
      </c>
      <c r="B74" t="s">
        <v>192</v>
      </c>
      <c r="C74" t="s">
        <v>192</v>
      </c>
      <c r="D74" t="s">
        <v>6</v>
      </c>
      <c r="E74">
        <v>0</v>
      </c>
      <c r="F74">
        <v>0</v>
      </c>
      <c r="G74">
        <v>1</v>
      </c>
      <c r="H74">
        <v>0</v>
      </c>
      <c r="I74" t="s">
        <v>187</v>
      </c>
      <c r="J74">
        <v>7.5</v>
      </c>
      <c r="K74">
        <v>325</v>
      </c>
      <c r="L74">
        <v>2.3235294117646998</v>
      </c>
      <c r="M74">
        <v>8.4239362411052205</v>
      </c>
      <c r="N74">
        <v>4.5783437734588404</v>
      </c>
      <c r="O74">
        <v>0</v>
      </c>
      <c r="P74">
        <v>0</v>
      </c>
    </row>
    <row r="75" spans="1:16" hidden="1" x14ac:dyDescent="0.2">
      <c r="A75" t="s">
        <v>56</v>
      </c>
      <c r="B75" t="s">
        <v>193</v>
      </c>
      <c r="C75" t="s">
        <v>193</v>
      </c>
      <c r="D75" t="s">
        <v>6</v>
      </c>
      <c r="E75">
        <v>0</v>
      </c>
      <c r="F75">
        <v>0</v>
      </c>
      <c r="G75">
        <v>1</v>
      </c>
      <c r="H75">
        <v>0</v>
      </c>
      <c r="I75" t="s">
        <v>187</v>
      </c>
      <c r="J75">
        <v>6.5</v>
      </c>
      <c r="K75">
        <v>332</v>
      </c>
      <c r="L75">
        <v>2.9804341751454202</v>
      </c>
      <c r="M75">
        <v>10.1104483708309</v>
      </c>
      <c r="N75">
        <v>5.5686226068818696</v>
      </c>
      <c r="O75">
        <v>0</v>
      </c>
      <c r="P75">
        <v>0</v>
      </c>
    </row>
    <row r="76" spans="1:16" hidden="1" x14ac:dyDescent="0.2">
      <c r="A76" t="s">
        <v>97</v>
      </c>
      <c r="B76" t="s">
        <v>196</v>
      </c>
      <c r="C76" t="s">
        <v>196</v>
      </c>
      <c r="D76" t="s">
        <v>7</v>
      </c>
      <c r="E76">
        <v>0</v>
      </c>
      <c r="F76">
        <v>0</v>
      </c>
      <c r="G76">
        <v>0</v>
      </c>
      <c r="H76">
        <v>1</v>
      </c>
      <c r="I76" t="s">
        <v>195</v>
      </c>
      <c r="J76">
        <v>7.5</v>
      </c>
      <c r="K76">
        <v>342</v>
      </c>
      <c r="L76">
        <v>3.94625667083909</v>
      </c>
      <c r="M76">
        <v>8.4229704597847892</v>
      </c>
      <c r="N76">
        <v>5.55873851086562</v>
      </c>
      <c r="O76">
        <v>0</v>
      </c>
      <c r="P76">
        <v>0</v>
      </c>
    </row>
    <row r="77" spans="1:16" hidden="1" x14ac:dyDescent="0.2">
      <c r="A77" t="s">
        <v>197</v>
      </c>
      <c r="B77" t="s">
        <v>198</v>
      </c>
      <c r="C77" t="s">
        <v>198</v>
      </c>
      <c r="D77" t="s">
        <v>5</v>
      </c>
      <c r="E77">
        <v>0</v>
      </c>
      <c r="F77">
        <v>1</v>
      </c>
      <c r="G77">
        <v>0</v>
      </c>
      <c r="H77">
        <v>0</v>
      </c>
      <c r="I77" t="s">
        <v>195</v>
      </c>
      <c r="J77">
        <v>5</v>
      </c>
      <c r="K77">
        <v>343</v>
      </c>
      <c r="L77">
        <v>5.7264720917730099</v>
      </c>
      <c r="M77">
        <v>9.1218783431383397</v>
      </c>
      <c r="N77">
        <v>6.5146264259239297</v>
      </c>
      <c r="O77">
        <v>0</v>
      </c>
      <c r="P77">
        <v>0</v>
      </c>
    </row>
    <row r="78" spans="1:16" hidden="1" x14ac:dyDescent="0.2">
      <c r="A78" t="s">
        <v>199</v>
      </c>
      <c r="B78" t="s">
        <v>200</v>
      </c>
      <c r="C78" t="s">
        <v>200</v>
      </c>
      <c r="D78" t="s">
        <v>5</v>
      </c>
      <c r="E78">
        <v>0</v>
      </c>
      <c r="F78">
        <v>1</v>
      </c>
      <c r="G78">
        <v>0</v>
      </c>
      <c r="H78">
        <v>0</v>
      </c>
      <c r="I78" t="s">
        <v>195</v>
      </c>
      <c r="J78">
        <v>4.5</v>
      </c>
      <c r="K78">
        <v>344</v>
      </c>
      <c r="L78">
        <v>2.1779592044340599</v>
      </c>
      <c r="M78">
        <v>8.2809422573563491</v>
      </c>
      <c r="N78">
        <v>4.8855875413102403</v>
      </c>
      <c r="O78">
        <v>0</v>
      </c>
      <c r="P78">
        <v>0</v>
      </c>
    </row>
    <row r="79" spans="1:16" hidden="1" x14ac:dyDescent="0.2">
      <c r="A79" t="s">
        <v>201</v>
      </c>
      <c r="B79" t="s">
        <v>202</v>
      </c>
      <c r="C79" t="s">
        <v>202</v>
      </c>
      <c r="D79" t="s">
        <v>5</v>
      </c>
      <c r="E79">
        <v>0</v>
      </c>
      <c r="F79">
        <v>1</v>
      </c>
      <c r="G79">
        <v>0</v>
      </c>
      <c r="H79">
        <v>0</v>
      </c>
      <c r="I79" t="s">
        <v>195</v>
      </c>
      <c r="J79">
        <v>4.5</v>
      </c>
      <c r="K79">
        <v>351</v>
      </c>
      <c r="L79">
        <v>2.0677709402114099</v>
      </c>
      <c r="M79">
        <v>7.19292253218737</v>
      </c>
      <c r="N79">
        <v>4.3035929871000196</v>
      </c>
      <c r="O79">
        <v>0</v>
      </c>
      <c r="P79">
        <v>0</v>
      </c>
    </row>
    <row r="80" spans="1:16" x14ac:dyDescent="0.2">
      <c r="A80" t="s">
        <v>161</v>
      </c>
      <c r="B80" t="s">
        <v>162</v>
      </c>
      <c r="C80" t="s">
        <v>163</v>
      </c>
      <c r="D80" t="s">
        <v>5</v>
      </c>
      <c r="E80">
        <v>0</v>
      </c>
      <c r="F80">
        <v>1</v>
      </c>
      <c r="G80">
        <v>0</v>
      </c>
      <c r="H80">
        <v>0</v>
      </c>
      <c r="I80" t="s">
        <v>159</v>
      </c>
      <c r="J80">
        <v>6.5</v>
      </c>
      <c r="K80">
        <v>326</v>
      </c>
      <c r="L80">
        <v>4.97142857138331</v>
      </c>
      <c r="M80">
        <v>10.025161600261701</v>
      </c>
      <c r="N80">
        <f>9.26418919697213*0.9</f>
        <v>8.3377702772749167</v>
      </c>
      <c r="O80">
        <v>1</v>
      </c>
      <c r="P80">
        <v>1</v>
      </c>
    </row>
    <row r="81" spans="1:16" hidden="1" x14ac:dyDescent="0.2">
      <c r="A81" t="s">
        <v>120</v>
      </c>
      <c r="B81" t="s">
        <v>204</v>
      </c>
      <c r="C81" t="s">
        <v>204</v>
      </c>
      <c r="D81" t="s">
        <v>6</v>
      </c>
      <c r="E81">
        <v>0</v>
      </c>
      <c r="F81">
        <v>0</v>
      </c>
      <c r="G81">
        <v>1</v>
      </c>
      <c r="H81">
        <v>0</v>
      </c>
      <c r="I81" t="s">
        <v>195</v>
      </c>
      <c r="J81">
        <v>6.5</v>
      </c>
      <c r="K81">
        <v>353</v>
      </c>
      <c r="L81">
        <v>3.11246694061537</v>
      </c>
      <c r="M81">
        <v>8.9132026887654803</v>
      </c>
      <c r="N81">
        <v>5.52017370927316</v>
      </c>
      <c r="O81">
        <v>0</v>
      </c>
      <c r="P81">
        <v>0</v>
      </c>
    </row>
    <row r="82" spans="1:16" hidden="1" x14ac:dyDescent="0.2">
      <c r="A82" t="s">
        <v>205</v>
      </c>
      <c r="B82" t="s">
        <v>206</v>
      </c>
      <c r="C82" t="s">
        <v>207</v>
      </c>
      <c r="D82" t="s">
        <v>6</v>
      </c>
      <c r="E82">
        <v>0</v>
      </c>
      <c r="F82">
        <v>0</v>
      </c>
      <c r="G82">
        <v>1</v>
      </c>
      <c r="H82">
        <v>0</v>
      </c>
      <c r="I82" t="s">
        <v>195</v>
      </c>
      <c r="J82">
        <v>6</v>
      </c>
      <c r="K82">
        <v>356</v>
      </c>
      <c r="L82">
        <v>1.3571363926590101</v>
      </c>
      <c r="M82">
        <v>8.6842920324449207</v>
      </c>
      <c r="N82">
        <v>4.8079592072649699</v>
      </c>
      <c r="O82">
        <v>0</v>
      </c>
      <c r="P82">
        <v>0</v>
      </c>
    </row>
    <row r="83" spans="1:16" hidden="1" x14ac:dyDescent="0.2">
      <c r="A83" t="s">
        <v>208</v>
      </c>
      <c r="B83" t="s">
        <v>209</v>
      </c>
      <c r="C83" t="s">
        <v>210</v>
      </c>
      <c r="D83" t="s">
        <v>6</v>
      </c>
      <c r="E83">
        <v>0</v>
      </c>
      <c r="F83">
        <v>0</v>
      </c>
      <c r="G83">
        <v>1</v>
      </c>
      <c r="H83">
        <v>0</v>
      </c>
      <c r="I83" t="s">
        <v>195</v>
      </c>
      <c r="J83">
        <v>6</v>
      </c>
      <c r="K83">
        <v>358</v>
      </c>
      <c r="L83">
        <v>2.4939076244530698</v>
      </c>
      <c r="M83">
        <v>10.571155355356501</v>
      </c>
      <c r="N83">
        <v>6.1392531616365202</v>
      </c>
      <c r="O83">
        <v>0</v>
      </c>
      <c r="P83">
        <v>0</v>
      </c>
    </row>
    <row r="84" spans="1:16" hidden="1" x14ac:dyDescent="0.2">
      <c r="A84" t="s">
        <v>211</v>
      </c>
      <c r="B84" t="s">
        <v>212</v>
      </c>
      <c r="C84" t="s">
        <v>212</v>
      </c>
      <c r="D84" t="s">
        <v>4</v>
      </c>
      <c r="E84">
        <v>1</v>
      </c>
      <c r="F84">
        <v>0</v>
      </c>
      <c r="G84">
        <v>0</v>
      </c>
      <c r="H84">
        <v>0</v>
      </c>
      <c r="I84" t="s">
        <v>195</v>
      </c>
      <c r="J84">
        <v>5</v>
      </c>
      <c r="K84">
        <v>359</v>
      </c>
      <c r="L84">
        <v>2.2306406341246499</v>
      </c>
      <c r="M84">
        <v>9.3861162664227393</v>
      </c>
      <c r="N84">
        <v>5.4565864871963798</v>
      </c>
      <c r="O84">
        <v>0</v>
      </c>
      <c r="P84">
        <v>0</v>
      </c>
    </row>
    <row r="85" spans="1:16" hidden="1" x14ac:dyDescent="0.2">
      <c r="A85" t="s">
        <v>214</v>
      </c>
      <c r="B85" t="s">
        <v>160</v>
      </c>
      <c r="C85" t="s">
        <v>160</v>
      </c>
      <c r="D85" t="s">
        <v>4</v>
      </c>
      <c r="E85">
        <v>1</v>
      </c>
      <c r="F85">
        <v>0</v>
      </c>
      <c r="G85">
        <v>0</v>
      </c>
      <c r="H85">
        <v>0</v>
      </c>
      <c r="I85" t="s">
        <v>213</v>
      </c>
      <c r="J85">
        <v>4.5</v>
      </c>
      <c r="K85">
        <v>378</v>
      </c>
      <c r="L85">
        <v>-0.169375043185272</v>
      </c>
      <c r="M85">
        <v>5.8947230726697599</v>
      </c>
      <c r="N85">
        <v>2.9270223564664999</v>
      </c>
      <c r="O85">
        <v>0</v>
      </c>
      <c r="P85">
        <v>0</v>
      </c>
    </row>
    <row r="86" spans="1:16" hidden="1" x14ac:dyDescent="0.2">
      <c r="A86" t="s">
        <v>216</v>
      </c>
      <c r="B86" t="s">
        <v>217</v>
      </c>
      <c r="C86" t="s">
        <v>217</v>
      </c>
      <c r="D86" t="s">
        <v>6</v>
      </c>
      <c r="E86">
        <v>0</v>
      </c>
      <c r="F86">
        <v>0</v>
      </c>
      <c r="G86">
        <v>1</v>
      </c>
      <c r="H86">
        <v>0</v>
      </c>
      <c r="I86" t="s">
        <v>213</v>
      </c>
      <c r="J86">
        <v>6</v>
      </c>
      <c r="K86">
        <v>384</v>
      </c>
      <c r="L86">
        <v>1.33026884781552</v>
      </c>
      <c r="M86">
        <v>7.40004084126004</v>
      </c>
      <c r="N86">
        <v>4.2585639057986899</v>
      </c>
      <c r="O86">
        <v>0</v>
      </c>
      <c r="P86">
        <v>0</v>
      </c>
    </row>
    <row r="87" spans="1:16" hidden="1" x14ac:dyDescent="0.2">
      <c r="A87" t="s">
        <v>219</v>
      </c>
      <c r="B87" t="s">
        <v>220</v>
      </c>
      <c r="C87" t="s">
        <v>221</v>
      </c>
      <c r="D87" t="s">
        <v>6</v>
      </c>
      <c r="E87">
        <v>0</v>
      </c>
      <c r="F87">
        <v>0</v>
      </c>
      <c r="G87">
        <v>1</v>
      </c>
      <c r="H87">
        <v>0</v>
      </c>
      <c r="I87" t="s">
        <v>218</v>
      </c>
      <c r="J87">
        <v>5</v>
      </c>
      <c r="K87">
        <v>389</v>
      </c>
      <c r="L87">
        <v>2.36111110795557</v>
      </c>
      <c r="M87">
        <v>8.2862942916423403</v>
      </c>
      <c r="N87">
        <v>4.9130790098297599</v>
      </c>
      <c r="O87">
        <v>0</v>
      </c>
      <c r="P87">
        <v>0</v>
      </c>
    </row>
    <row r="88" spans="1:16" hidden="1" x14ac:dyDescent="0.2">
      <c r="A88" t="s">
        <v>53</v>
      </c>
      <c r="B88" t="s">
        <v>222</v>
      </c>
      <c r="C88" t="s">
        <v>222</v>
      </c>
      <c r="D88" t="s">
        <v>6</v>
      </c>
      <c r="E88">
        <v>0</v>
      </c>
      <c r="F88">
        <v>0</v>
      </c>
      <c r="G88">
        <v>1</v>
      </c>
      <c r="H88">
        <v>0</v>
      </c>
      <c r="I88" t="s">
        <v>218</v>
      </c>
      <c r="J88">
        <v>6.5</v>
      </c>
      <c r="K88">
        <v>394</v>
      </c>
      <c r="L88">
        <v>4.3333333333333304</v>
      </c>
      <c r="M88">
        <v>9.8457136620629999</v>
      </c>
      <c r="N88">
        <v>6.4438298152114299</v>
      </c>
      <c r="O88">
        <v>0</v>
      </c>
      <c r="P88">
        <v>0</v>
      </c>
    </row>
    <row r="89" spans="1:16" hidden="1" x14ac:dyDescent="0.2">
      <c r="A89" t="s">
        <v>215</v>
      </c>
      <c r="B89" t="s">
        <v>223</v>
      </c>
      <c r="C89" t="s">
        <v>223</v>
      </c>
      <c r="D89" t="s">
        <v>6</v>
      </c>
      <c r="E89">
        <v>0</v>
      </c>
      <c r="F89">
        <v>0</v>
      </c>
      <c r="G89">
        <v>1</v>
      </c>
      <c r="H89">
        <v>0</v>
      </c>
      <c r="I89" t="s">
        <v>218</v>
      </c>
      <c r="J89">
        <v>5</v>
      </c>
      <c r="K89">
        <v>403</v>
      </c>
      <c r="L89">
        <v>0.62994776730505897</v>
      </c>
      <c r="M89">
        <v>7.0724807051166501</v>
      </c>
      <c r="N89">
        <v>3.6438089184659299</v>
      </c>
      <c r="O89">
        <v>0</v>
      </c>
      <c r="P89">
        <v>0</v>
      </c>
    </row>
    <row r="90" spans="1:16" hidden="1" x14ac:dyDescent="0.2">
      <c r="A90" t="s">
        <v>224</v>
      </c>
      <c r="B90" t="s">
        <v>225</v>
      </c>
      <c r="C90" t="s">
        <v>225</v>
      </c>
      <c r="D90" t="s">
        <v>4</v>
      </c>
      <c r="E90">
        <v>1</v>
      </c>
      <c r="F90">
        <v>0</v>
      </c>
      <c r="G90">
        <v>0</v>
      </c>
      <c r="H90">
        <v>0</v>
      </c>
      <c r="I90" t="s">
        <v>226</v>
      </c>
      <c r="J90">
        <v>5.5</v>
      </c>
      <c r="K90">
        <v>411</v>
      </c>
      <c r="L90">
        <v>4.1843667089693897</v>
      </c>
      <c r="M90">
        <v>9.0681674394162304</v>
      </c>
      <c r="N90">
        <v>6.9103557552602703</v>
      </c>
      <c r="O90">
        <v>0</v>
      </c>
      <c r="P90">
        <v>0</v>
      </c>
    </row>
    <row r="91" spans="1:16" x14ac:dyDescent="0.2">
      <c r="A91" t="s">
        <v>134</v>
      </c>
      <c r="B91" t="s">
        <v>185</v>
      </c>
      <c r="C91" t="s">
        <v>186</v>
      </c>
      <c r="D91" t="s">
        <v>6</v>
      </c>
      <c r="E91">
        <v>0</v>
      </c>
      <c r="F91">
        <v>0</v>
      </c>
      <c r="G91">
        <v>1</v>
      </c>
      <c r="H91">
        <v>0</v>
      </c>
      <c r="I91" t="s">
        <v>175</v>
      </c>
      <c r="J91">
        <v>6</v>
      </c>
      <c r="K91">
        <v>301</v>
      </c>
      <c r="L91">
        <v>2.2994265974512</v>
      </c>
      <c r="M91">
        <v>8.3252848945843105</v>
      </c>
      <c r="N91">
        <v>7.64669244256645</v>
      </c>
      <c r="O91">
        <v>1</v>
      </c>
      <c r="P91">
        <v>1</v>
      </c>
    </row>
    <row r="92" spans="1:16" x14ac:dyDescent="0.2">
      <c r="A92" t="s">
        <v>101</v>
      </c>
      <c r="B92" t="s">
        <v>102</v>
      </c>
      <c r="C92" t="s">
        <v>102</v>
      </c>
      <c r="D92" t="s">
        <v>4</v>
      </c>
      <c r="E92">
        <v>1</v>
      </c>
      <c r="F92">
        <v>0</v>
      </c>
      <c r="G92">
        <v>0</v>
      </c>
      <c r="H92">
        <v>0</v>
      </c>
      <c r="I92" t="s">
        <v>84</v>
      </c>
      <c r="J92">
        <v>5</v>
      </c>
      <c r="K92">
        <v>144</v>
      </c>
      <c r="L92">
        <v>3.5949336084666101</v>
      </c>
      <c r="M92">
        <v>9.4158867722474806</v>
      </c>
      <c r="N92">
        <v>7.4399434387535903</v>
      </c>
      <c r="O92">
        <v>1</v>
      </c>
      <c r="P92">
        <v>1</v>
      </c>
    </row>
    <row r="93" spans="1:16" hidden="1" x14ac:dyDescent="0.2">
      <c r="A93" t="s">
        <v>48</v>
      </c>
      <c r="B93" t="s">
        <v>229</v>
      </c>
      <c r="C93" t="s">
        <v>229</v>
      </c>
      <c r="D93" t="s">
        <v>5</v>
      </c>
      <c r="E93">
        <v>0</v>
      </c>
      <c r="F93">
        <v>1</v>
      </c>
      <c r="G93">
        <v>0</v>
      </c>
      <c r="H93">
        <v>0</v>
      </c>
      <c r="I93" t="s">
        <v>226</v>
      </c>
      <c r="J93">
        <v>5</v>
      </c>
      <c r="K93">
        <v>418</v>
      </c>
      <c r="L93">
        <v>2.10354849906351</v>
      </c>
      <c r="M93">
        <v>8.5117062242104495</v>
      </c>
      <c r="N93">
        <v>5.68826146748144</v>
      </c>
      <c r="O93">
        <v>0</v>
      </c>
      <c r="P93">
        <v>0</v>
      </c>
    </row>
    <row r="94" spans="1:16" hidden="1" x14ac:dyDescent="0.2">
      <c r="A94" t="s">
        <v>230</v>
      </c>
      <c r="B94" t="s">
        <v>231</v>
      </c>
      <c r="C94" t="s">
        <v>231</v>
      </c>
      <c r="D94" t="s">
        <v>6</v>
      </c>
      <c r="E94">
        <v>0</v>
      </c>
      <c r="F94">
        <v>0</v>
      </c>
      <c r="G94">
        <v>1</v>
      </c>
      <c r="H94">
        <v>0</v>
      </c>
      <c r="I94" t="s">
        <v>226</v>
      </c>
      <c r="J94">
        <v>5.5</v>
      </c>
      <c r="K94">
        <v>419</v>
      </c>
      <c r="L94">
        <v>2.94285714285714</v>
      </c>
      <c r="M94">
        <v>9.0621155926740204</v>
      </c>
      <c r="N94">
        <v>6.3637885160200502</v>
      </c>
      <c r="O94">
        <v>0</v>
      </c>
      <c r="P94">
        <v>0</v>
      </c>
    </row>
    <row r="95" spans="1:16" hidden="1" x14ac:dyDescent="0.2">
      <c r="A95" t="s">
        <v>49</v>
      </c>
      <c r="B95" t="s">
        <v>232</v>
      </c>
      <c r="C95" t="s">
        <v>233</v>
      </c>
      <c r="D95" t="s">
        <v>5</v>
      </c>
      <c r="E95">
        <v>0</v>
      </c>
      <c r="F95">
        <v>1</v>
      </c>
      <c r="G95">
        <v>0</v>
      </c>
      <c r="H95">
        <v>0</v>
      </c>
      <c r="I95" t="s">
        <v>226</v>
      </c>
      <c r="J95">
        <v>4.5</v>
      </c>
      <c r="K95">
        <v>422</v>
      </c>
      <c r="L95">
        <v>3.2025700162040298</v>
      </c>
      <c r="M95">
        <v>6.6044100524428702</v>
      </c>
      <c r="N95">
        <v>5.1007042673066803</v>
      </c>
      <c r="O95">
        <v>0</v>
      </c>
      <c r="P95">
        <v>0</v>
      </c>
    </row>
    <row r="96" spans="1:16" hidden="1" x14ac:dyDescent="0.2">
      <c r="A96" t="s">
        <v>234</v>
      </c>
      <c r="B96" t="s">
        <v>235</v>
      </c>
      <c r="C96" t="s">
        <v>235</v>
      </c>
      <c r="D96" t="s">
        <v>5</v>
      </c>
      <c r="E96">
        <v>0</v>
      </c>
      <c r="F96">
        <v>1</v>
      </c>
      <c r="G96">
        <v>0</v>
      </c>
      <c r="H96">
        <v>0</v>
      </c>
      <c r="I96" t="s">
        <v>226</v>
      </c>
      <c r="J96">
        <v>5</v>
      </c>
      <c r="K96">
        <v>426</v>
      </c>
      <c r="L96">
        <v>2.58444552513639</v>
      </c>
      <c r="M96">
        <v>8.1115377343821908</v>
      </c>
      <c r="N96">
        <v>5.6745014195146997</v>
      </c>
      <c r="O96">
        <v>0</v>
      </c>
      <c r="P96">
        <v>0</v>
      </c>
    </row>
    <row r="97" spans="1:16" hidden="1" x14ac:dyDescent="0.2">
      <c r="A97" t="s">
        <v>236</v>
      </c>
      <c r="B97" t="s">
        <v>237</v>
      </c>
      <c r="C97" t="s">
        <v>237</v>
      </c>
      <c r="D97" t="s">
        <v>6</v>
      </c>
      <c r="E97">
        <v>0</v>
      </c>
      <c r="F97">
        <v>0</v>
      </c>
      <c r="G97">
        <v>1</v>
      </c>
      <c r="H97">
        <v>0</v>
      </c>
      <c r="I97" t="s">
        <v>226</v>
      </c>
      <c r="J97">
        <v>8.1</v>
      </c>
      <c r="K97">
        <v>428</v>
      </c>
      <c r="L97">
        <v>4.0049140512704904</v>
      </c>
      <c r="M97">
        <v>12.200938129888</v>
      </c>
      <c r="N97">
        <v>8.58670047445103</v>
      </c>
      <c r="O97">
        <v>0</v>
      </c>
      <c r="P97">
        <v>0</v>
      </c>
    </row>
    <row r="98" spans="1:16" x14ac:dyDescent="0.2">
      <c r="A98" t="s">
        <v>188</v>
      </c>
      <c r="B98" t="s">
        <v>227</v>
      </c>
      <c r="C98" t="s">
        <v>227</v>
      </c>
      <c r="D98" t="s">
        <v>7</v>
      </c>
      <c r="E98">
        <v>0</v>
      </c>
      <c r="F98">
        <v>0</v>
      </c>
      <c r="G98">
        <v>0</v>
      </c>
      <c r="H98">
        <v>1</v>
      </c>
      <c r="I98" t="s">
        <v>226</v>
      </c>
      <c r="J98">
        <v>11.4</v>
      </c>
      <c r="K98">
        <v>413</v>
      </c>
      <c r="L98">
        <v>3.8052901461236899</v>
      </c>
      <c r="M98">
        <v>10.0943914806676</v>
      </c>
      <c r="N98">
        <v>7.3193558808234496</v>
      </c>
      <c r="O98">
        <v>1</v>
      </c>
      <c r="P98">
        <v>1</v>
      </c>
    </row>
    <row r="99" spans="1:16" hidden="1" x14ac:dyDescent="0.2">
      <c r="A99" t="s">
        <v>243</v>
      </c>
      <c r="B99" t="s">
        <v>244</v>
      </c>
      <c r="C99" t="s">
        <v>244</v>
      </c>
      <c r="D99" t="s">
        <v>6</v>
      </c>
      <c r="E99">
        <v>0</v>
      </c>
      <c r="F99">
        <v>0</v>
      </c>
      <c r="G99">
        <v>1</v>
      </c>
      <c r="H99">
        <v>0</v>
      </c>
      <c r="I99" t="s">
        <v>238</v>
      </c>
      <c r="J99">
        <v>5</v>
      </c>
      <c r="K99">
        <v>447</v>
      </c>
      <c r="L99">
        <v>2.6287170045182702</v>
      </c>
      <c r="M99">
        <v>8.1210639297288392</v>
      </c>
      <c r="N99">
        <v>5.3579885408515704</v>
      </c>
      <c r="O99">
        <v>0</v>
      </c>
      <c r="P99">
        <v>0</v>
      </c>
    </row>
    <row r="100" spans="1:16" x14ac:dyDescent="0.2">
      <c r="A100" t="s">
        <v>190</v>
      </c>
      <c r="B100" t="s">
        <v>228</v>
      </c>
      <c r="C100" t="s">
        <v>228</v>
      </c>
      <c r="D100" t="s">
        <v>5</v>
      </c>
      <c r="E100">
        <v>0</v>
      </c>
      <c r="F100">
        <v>1</v>
      </c>
      <c r="G100">
        <v>0</v>
      </c>
      <c r="H100">
        <v>0</v>
      </c>
      <c r="I100" t="s">
        <v>226</v>
      </c>
      <c r="J100">
        <v>5</v>
      </c>
      <c r="K100">
        <v>416</v>
      </c>
      <c r="L100">
        <v>4.99591472456751</v>
      </c>
      <c r="M100">
        <v>9.0358611362679504</v>
      </c>
      <c r="N100">
        <v>7.2473222399652997</v>
      </c>
      <c r="O100">
        <v>1</v>
      </c>
      <c r="P100">
        <v>1</v>
      </c>
    </row>
    <row r="101" spans="1:16" hidden="1" x14ac:dyDescent="0.2">
      <c r="A101" t="s">
        <v>248</v>
      </c>
      <c r="B101" t="s">
        <v>249</v>
      </c>
      <c r="C101" t="s">
        <v>250</v>
      </c>
      <c r="D101" t="s">
        <v>4</v>
      </c>
      <c r="E101">
        <v>1</v>
      </c>
      <c r="F101">
        <v>0</v>
      </c>
      <c r="G101">
        <v>0</v>
      </c>
      <c r="H101">
        <v>0</v>
      </c>
      <c r="I101" t="s">
        <v>247</v>
      </c>
      <c r="J101">
        <v>5</v>
      </c>
      <c r="K101">
        <v>460</v>
      </c>
      <c r="L101">
        <v>3.94285714285714</v>
      </c>
      <c r="M101">
        <v>9.1569841938621295</v>
      </c>
      <c r="N101">
        <v>5.4039011032894502</v>
      </c>
      <c r="O101">
        <v>0</v>
      </c>
      <c r="P101">
        <v>0</v>
      </c>
    </row>
    <row r="102" spans="1:16" hidden="1" x14ac:dyDescent="0.2">
      <c r="A102" t="s">
        <v>251</v>
      </c>
      <c r="B102" t="s">
        <v>252</v>
      </c>
      <c r="C102" t="s">
        <v>252</v>
      </c>
      <c r="D102" t="s">
        <v>6</v>
      </c>
      <c r="E102">
        <v>0</v>
      </c>
      <c r="F102">
        <v>0</v>
      </c>
      <c r="G102">
        <v>1</v>
      </c>
      <c r="H102">
        <v>0</v>
      </c>
      <c r="I102" t="s">
        <v>247</v>
      </c>
      <c r="J102">
        <v>5</v>
      </c>
      <c r="K102">
        <v>461</v>
      </c>
      <c r="L102">
        <v>2</v>
      </c>
      <c r="M102">
        <v>8.2700728691468708</v>
      </c>
      <c r="N102">
        <v>4.10619541630086</v>
      </c>
      <c r="O102">
        <v>0</v>
      </c>
      <c r="P102">
        <v>0</v>
      </c>
    </row>
    <row r="103" spans="1:16" hidden="1" x14ac:dyDescent="0.2">
      <c r="A103" t="s">
        <v>139</v>
      </c>
      <c r="B103" t="s">
        <v>253</v>
      </c>
      <c r="C103" t="s">
        <v>254</v>
      </c>
      <c r="D103" t="s">
        <v>6</v>
      </c>
      <c r="E103">
        <v>0</v>
      </c>
      <c r="F103">
        <v>0</v>
      </c>
      <c r="G103">
        <v>1</v>
      </c>
      <c r="H103">
        <v>0</v>
      </c>
      <c r="I103" t="s">
        <v>247</v>
      </c>
      <c r="J103">
        <v>5.5</v>
      </c>
      <c r="K103">
        <v>464</v>
      </c>
      <c r="L103">
        <v>1.6001199527897001</v>
      </c>
      <c r="M103">
        <v>7.7932557527231197</v>
      </c>
      <c r="N103">
        <v>3.7282919338366298</v>
      </c>
      <c r="O103">
        <v>0</v>
      </c>
      <c r="P103">
        <v>0</v>
      </c>
    </row>
    <row r="104" spans="1:16" hidden="1" x14ac:dyDescent="0.2">
      <c r="A104" t="s">
        <v>255</v>
      </c>
      <c r="B104" t="s">
        <v>256</v>
      </c>
      <c r="C104" t="s">
        <v>54</v>
      </c>
      <c r="D104" t="s">
        <v>6</v>
      </c>
      <c r="E104">
        <v>0</v>
      </c>
      <c r="F104">
        <v>0</v>
      </c>
      <c r="G104">
        <v>1</v>
      </c>
      <c r="H104">
        <v>0</v>
      </c>
      <c r="I104" t="s">
        <v>247</v>
      </c>
      <c r="J104">
        <v>5.5</v>
      </c>
      <c r="K104">
        <v>467</v>
      </c>
      <c r="L104">
        <v>0.93610512269652901</v>
      </c>
      <c r="M104">
        <v>6.5862838774736199</v>
      </c>
      <c r="N104">
        <v>2.94442542400899</v>
      </c>
      <c r="O104">
        <v>0</v>
      </c>
      <c r="P104">
        <v>0</v>
      </c>
    </row>
    <row r="105" spans="1:16" hidden="1" x14ac:dyDescent="0.2">
      <c r="A105" t="s">
        <v>40</v>
      </c>
      <c r="B105" t="s">
        <v>257</v>
      </c>
      <c r="C105" t="s">
        <v>257</v>
      </c>
      <c r="D105" t="s">
        <v>6</v>
      </c>
      <c r="E105">
        <v>0</v>
      </c>
      <c r="F105">
        <v>0</v>
      </c>
      <c r="G105">
        <v>1</v>
      </c>
      <c r="H105">
        <v>0</v>
      </c>
      <c r="I105" t="s">
        <v>247</v>
      </c>
      <c r="J105">
        <v>5.5</v>
      </c>
      <c r="K105">
        <v>471</v>
      </c>
      <c r="L105">
        <v>-0.21102135589736801</v>
      </c>
      <c r="M105">
        <v>5.83023819893394</v>
      </c>
      <c r="N105">
        <v>2.0907127516989301</v>
      </c>
      <c r="O105">
        <v>0</v>
      </c>
      <c r="P105">
        <v>0</v>
      </c>
    </row>
    <row r="106" spans="1:16" x14ac:dyDescent="0.2">
      <c r="A106" t="s">
        <v>245</v>
      </c>
      <c r="B106" t="s">
        <v>246</v>
      </c>
      <c r="C106" t="s">
        <v>246</v>
      </c>
      <c r="D106" t="s">
        <v>6</v>
      </c>
      <c r="E106">
        <v>0</v>
      </c>
      <c r="F106">
        <v>0</v>
      </c>
      <c r="G106">
        <v>1</v>
      </c>
      <c r="H106">
        <v>0</v>
      </c>
      <c r="I106" t="s">
        <v>238</v>
      </c>
      <c r="J106">
        <v>5.5</v>
      </c>
      <c r="K106">
        <v>448</v>
      </c>
      <c r="L106">
        <v>5.2141828842887703</v>
      </c>
      <c r="M106">
        <v>8.4514131372749794</v>
      </c>
      <c r="N106">
        <v>7.0673334571139899</v>
      </c>
      <c r="O106">
        <v>1</v>
      </c>
      <c r="P106">
        <v>1</v>
      </c>
    </row>
    <row r="107" spans="1:16" x14ac:dyDescent="0.2">
      <c r="A107" t="s">
        <v>241</v>
      </c>
      <c r="B107" t="s">
        <v>242</v>
      </c>
      <c r="C107" t="s">
        <v>242</v>
      </c>
      <c r="D107" t="s">
        <v>6</v>
      </c>
      <c r="E107">
        <v>0</v>
      </c>
      <c r="F107">
        <v>0</v>
      </c>
      <c r="G107">
        <v>1</v>
      </c>
      <c r="H107">
        <v>0</v>
      </c>
      <c r="I107" t="s">
        <v>238</v>
      </c>
      <c r="J107">
        <v>8.5</v>
      </c>
      <c r="K107">
        <v>445</v>
      </c>
      <c r="L107">
        <v>3.3970317528627199</v>
      </c>
      <c r="M107">
        <v>10.0854504855721</v>
      </c>
      <c r="N107">
        <v>6.7337251093973398</v>
      </c>
      <c r="O107">
        <v>1</v>
      </c>
      <c r="P107">
        <v>1</v>
      </c>
    </row>
    <row r="108" spans="1:16" x14ac:dyDescent="0.2">
      <c r="A108" t="s">
        <v>103</v>
      </c>
      <c r="B108" t="s">
        <v>104</v>
      </c>
      <c r="C108" t="s">
        <v>104</v>
      </c>
      <c r="D108" t="s">
        <v>6</v>
      </c>
      <c r="E108">
        <v>0</v>
      </c>
      <c r="F108">
        <v>0</v>
      </c>
      <c r="G108">
        <v>1</v>
      </c>
      <c r="H108">
        <v>0</v>
      </c>
      <c r="I108" t="s">
        <v>84</v>
      </c>
      <c r="J108">
        <v>5.9</v>
      </c>
      <c r="K108">
        <v>166</v>
      </c>
      <c r="L108">
        <v>3.8055555528456</v>
      </c>
      <c r="M108">
        <v>9.3012961277167996</v>
      </c>
      <c r="N108">
        <f>7.45776006298949*0.9</f>
        <v>6.7119840566905404</v>
      </c>
      <c r="O108">
        <v>1</v>
      </c>
      <c r="P108">
        <v>1</v>
      </c>
    </row>
    <row r="109" spans="1:16" x14ac:dyDescent="0.2">
      <c r="A109" t="s">
        <v>105</v>
      </c>
      <c r="B109" t="s">
        <v>106</v>
      </c>
      <c r="C109" t="s">
        <v>106</v>
      </c>
      <c r="D109" t="s">
        <v>7</v>
      </c>
      <c r="E109">
        <v>0</v>
      </c>
      <c r="F109">
        <v>0</v>
      </c>
      <c r="G109">
        <v>0</v>
      </c>
      <c r="H109">
        <v>1</v>
      </c>
      <c r="I109" t="s">
        <v>84</v>
      </c>
      <c r="J109">
        <v>5.5</v>
      </c>
      <c r="K109">
        <v>168</v>
      </c>
      <c r="L109">
        <v>2.5</v>
      </c>
      <c r="M109">
        <v>8.4216409758972706</v>
      </c>
      <c r="N109">
        <f>6.34961548001968*0.9</f>
        <v>5.7146539320177121</v>
      </c>
      <c r="O109">
        <v>1</v>
      </c>
      <c r="P109">
        <v>1</v>
      </c>
    </row>
    <row r="110" spans="1:16" x14ac:dyDescent="0.2">
      <c r="A110" t="s">
        <v>194</v>
      </c>
      <c r="B110" t="s">
        <v>203</v>
      </c>
      <c r="C110" t="s">
        <v>203</v>
      </c>
      <c r="D110" t="s">
        <v>5</v>
      </c>
      <c r="E110">
        <v>0</v>
      </c>
      <c r="F110">
        <v>1</v>
      </c>
      <c r="G110">
        <v>0</v>
      </c>
      <c r="H110">
        <v>0</v>
      </c>
      <c r="I110" t="s">
        <v>195</v>
      </c>
      <c r="J110">
        <v>5</v>
      </c>
      <c r="K110">
        <v>352</v>
      </c>
      <c r="L110">
        <v>3.1373008266343998</v>
      </c>
      <c r="M110">
        <v>8.3663979248125706</v>
      </c>
      <c r="N110">
        <v>5.2549919404488801</v>
      </c>
      <c r="O110">
        <v>1</v>
      </c>
      <c r="P110">
        <v>1</v>
      </c>
    </row>
    <row r="111" spans="1:16" x14ac:dyDescent="0.2">
      <c r="A111" t="s">
        <v>239</v>
      </c>
      <c r="B111" t="s">
        <v>240</v>
      </c>
      <c r="C111" t="s">
        <v>240</v>
      </c>
      <c r="D111" t="s">
        <v>7</v>
      </c>
      <c r="E111">
        <v>0</v>
      </c>
      <c r="F111">
        <v>0</v>
      </c>
      <c r="G111">
        <v>0</v>
      </c>
      <c r="H111">
        <v>1</v>
      </c>
      <c r="I111" t="s">
        <v>238</v>
      </c>
      <c r="J111">
        <v>7.5</v>
      </c>
      <c r="K111">
        <v>531</v>
      </c>
      <c r="L111">
        <v>1.24083643072153</v>
      </c>
      <c r="M111">
        <v>8.7501289716015993</v>
      </c>
      <c r="N111">
        <f>4.81537844503188*0.9*0.75</f>
        <v>3.250380450396519</v>
      </c>
      <c r="O111">
        <v>1</v>
      </c>
      <c r="P111">
        <v>1</v>
      </c>
    </row>
    <row r="1048550" spans="16384:16384" x14ac:dyDescent="0.2">
      <c r="XFD1048550" t="e">
        <f>solver_pre</f>
        <v>#NAME?</v>
      </c>
    </row>
    <row r="1048551" spans="16384:16384" x14ac:dyDescent="0.2">
      <c r="XFD1048551" t="e">
        <f>solver_scl</f>
        <v>#NAME?</v>
      </c>
    </row>
    <row r="1048552" spans="16384:16384" x14ac:dyDescent="0.2">
      <c r="XFD1048552" t="e">
        <f>solver_rlx</f>
        <v>#NAME?</v>
      </c>
    </row>
    <row r="1048553" spans="16384:16384" x14ac:dyDescent="0.2">
      <c r="XFD1048553" t="e">
        <f>solver_tol</f>
        <v>#NAME?</v>
      </c>
    </row>
    <row r="1048554" spans="16384:16384" x14ac:dyDescent="0.2">
      <c r="XFD1048554" t="e">
        <f>solver_cvg</f>
        <v>#NAME?</v>
      </c>
    </row>
    <row r="1048555" spans="16384:16384" x14ac:dyDescent="0.2">
      <c r="XFD1048555" t="e">
        <f>AREAS(solver_adj1)</f>
        <v>#NAME?</v>
      </c>
    </row>
    <row r="1048556" spans="16384:16384" x14ac:dyDescent="0.2">
      <c r="XFD1048556" t="e">
        <f>solver_ssz</f>
        <v>#NAME?</v>
      </c>
    </row>
    <row r="1048557" spans="16384:16384" x14ac:dyDescent="0.2">
      <c r="XFD1048557" t="e">
        <f>solver_rsd</f>
        <v>#NAME?</v>
      </c>
    </row>
    <row r="1048558" spans="16384:16384" x14ac:dyDescent="0.2">
      <c r="XFD1048558" t="e">
        <f>solver_mrt</f>
        <v>#NAME?</v>
      </c>
    </row>
    <row r="1048559" spans="16384:16384" x14ac:dyDescent="0.2">
      <c r="XFD1048559" t="e">
        <f>solver_mni</f>
        <v>#NAME?</v>
      </c>
    </row>
    <row r="1048560" spans="16384:16384" x14ac:dyDescent="0.2">
      <c r="XFD1048560" t="e">
        <f>solver_rbv</f>
        <v>#NAME?</v>
      </c>
    </row>
    <row r="1048561" spans="16384:16384" x14ac:dyDescent="0.2">
      <c r="XFD1048561" t="e">
        <f>solver_neg</f>
        <v>#NAME?</v>
      </c>
    </row>
    <row r="1048562" spans="16384:16384" x14ac:dyDescent="0.2">
      <c r="XFD1048562" t="e">
        <f>solver_ntr</f>
        <v>#NAME?</v>
      </c>
    </row>
    <row r="1048563" spans="16384:16384" x14ac:dyDescent="0.2">
      <c r="XFD1048563" t="e">
        <f>solver_acc</f>
        <v>#NAME?</v>
      </c>
    </row>
    <row r="1048564" spans="16384:16384" x14ac:dyDescent="0.2">
      <c r="XFD1048564" t="e">
        <f>solver_res</f>
        <v>#NAME?</v>
      </c>
    </row>
    <row r="1048565" spans="16384:16384" x14ac:dyDescent="0.2">
      <c r="XFD1048565" t="e">
        <f>solver_ars</f>
        <v>#NAME?</v>
      </c>
    </row>
    <row r="1048566" spans="16384:16384" x14ac:dyDescent="0.2">
      <c r="XFD1048566" t="e">
        <f>solver_sta</f>
        <v>#NAME?</v>
      </c>
    </row>
    <row r="1048567" spans="16384:16384" x14ac:dyDescent="0.2">
      <c r="XFD1048567" t="e">
        <f>solver_met</f>
        <v>#NAME?</v>
      </c>
    </row>
    <row r="1048568" spans="16384:16384" x14ac:dyDescent="0.2">
      <c r="XFD1048568" t="e">
        <f>solver_soc</f>
        <v>#NAME?</v>
      </c>
    </row>
    <row r="1048569" spans="16384:16384" x14ac:dyDescent="0.2">
      <c r="XFD1048569" t="e">
        <f>solver_lpt</f>
        <v>#NAME?</v>
      </c>
    </row>
    <row r="1048570" spans="16384:16384" x14ac:dyDescent="0.2">
      <c r="XFD1048570" t="e">
        <f>solver_lpp</f>
        <v>#NAME?</v>
      </c>
    </row>
    <row r="1048571" spans="16384:16384" x14ac:dyDescent="0.2">
      <c r="XFD1048571" t="e">
        <f>solver_gap</f>
        <v>#NAME?</v>
      </c>
    </row>
    <row r="1048572" spans="16384:16384" x14ac:dyDescent="0.2">
      <c r="XFD1048572" t="e">
        <f>solver_ips</f>
        <v>#NAME?</v>
      </c>
    </row>
    <row r="1048573" spans="16384:16384" x14ac:dyDescent="0.2">
      <c r="XFD1048573" t="e">
        <f>solver_fea</f>
        <v>#NAME?</v>
      </c>
    </row>
    <row r="1048574" spans="16384:16384" x14ac:dyDescent="0.2">
      <c r="XFD1048574" t="e">
        <f>solver_ipi</f>
        <v>#NAME?</v>
      </c>
    </row>
    <row r="1048575" spans="16384:16384" x14ac:dyDescent="0.2">
      <c r="XFD1048575" t="e">
        <f>solver_ipd</f>
        <v>#NAME?</v>
      </c>
    </row>
  </sheetData>
  <pageMargins left="0.75" right="0.75" top="0.75" bottom="0.5" header="0.5" footer="0.75"/>
  <pageSetup orientation="portrait"/>
  <tableParts count="1">
    <tablePart r:id="rId1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C0F93CE-5BFF-C345-9A65-B538E4ADF1E2}">
          <xm:f>'Transformed by Data.Page'!1:1048576</xm:f>
        </x15:webExtension>
        <x15:webExtension appRef="{3EF06C97-B794-A549-B702-8D3B679833A8}">
          <xm:f>'Transformed by Data.Page'!XFD1048550:XFD1048575</xm:f>
        </x15:webExtension>
        <x15:webExtension appRef="{8C0C5288-F333-FA4D-8FC2-9D91AFB4313F}">
          <xm:f>'Transformed by Data.Page'!$P$2:$P$111</xm:f>
        </x15:webExtension>
        <x15:webExtension appRef="{CB10377F-4D68-5344-8477-B965332ABAD8}">
          <xm:f>'Transformed by Data.Page'!$P$2:$P$111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Data.Page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2022-08-12T17:20:21Z</dcterms:created>
  <dcterms:modified xsi:type="dcterms:W3CDTF">2022-08-12T17:45:35Z</dcterms:modified>
</cp:coreProperties>
</file>