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DF7D22A2-2F8A-4EF3-B6AB-B0916B378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Sheet1!$AK$2:$AK$141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Sheet1!$AK$2:$AK$141</definedName>
    <definedName name="solver_lhs2" localSheetId="0" hidden="1">Sheet1!$AN$18:$AN$37</definedName>
    <definedName name="solver_lhs3" localSheetId="0" hidden="1">Sheet1!$AN$4</definedName>
    <definedName name="solver_lhs4" localSheetId="0" hidden="1">Sheet1!$AN$6:$AN$9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Sheet1!$AN$16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Sheet1!$AO$18:$AO$37</definedName>
    <definedName name="solver_rhs3" localSheetId="0" hidden="1">Sheet1!$AO$4</definedName>
    <definedName name="solver_rhs4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7" i="1" l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14" i="1" s="1"/>
  <c r="AN9" i="1"/>
  <c r="AN8" i="1"/>
  <c r="AN7" i="1"/>
  <c r="AN6" i="1"/>
  <c r="AN4" i="1"/>
  <c r="AN2" i="1"/>
  <c r="AN16" i="1" l="1"/>
</calcChain>
</file>

<file path=xl/sharedStrings.xml><?xml version="1.0" encoding="utf-8"?>
<sst xmlns="http://schemas.openxmlformats.org/spreadsheetml/2006/main" count="768" uniqueCount="338">
  <si>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</si>
  <si>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</si>
  <si>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</si>
  <si>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</si>
  <si>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</si>
  <si>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</si>
  <si>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</si>
  <si>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</si>
  <si>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</si>
  <si>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</si>
  <si>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</si>
  <si>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</si>
  <si>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</si>
  <si>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</si>
  <si>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</si>
  <si>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</si>
  <si>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</si>
  <si>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</si>
  <si>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</si>
  <si>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</si>
  <si>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</si>
  <si>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</si>
  <si>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</si>
  <si>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</si>
  <si>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</si>
  <si>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</si>
  <si>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</si>
  <si>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</si>
  <si>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</si>
  <si>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Cost</t>
  </si>
  <si>
    <t>ID</t>
  </si>
  <si>
    <t>ARIMA</t>
  </si>
  <si>
    <t>LSTM</t>
  </si>
  <si>
    <t>PPG</t>
  </si>
  <si>
    <t>NEXT</t>
  </si>
  <si>
    <t>PREV</t>
  </si>
  <si>
    <t>Selected</t>
  </si>
  <si>
    <t>Gabriel</t>
  </si>
  <si>
    <t>dos Santos Magalhães</t>
  </si>
  <si>
    <t>Total Points</t>
  </si>
  <si>
    <t>MAX</t>
  </si>
  <si>
    <t>Kai</t>
  </si>
  <si>
    <t>Havertz</t>
  </si>
  <si>
    <t>Eddie</t>
  </si>
  <si>
    <t>Nketiah</t>
  </si>
  <si>
    <t>Total Cost</t>
  </si>
  <si>
    <t>Martin</t>
  </si>
  <si>
    <t>Ødegaard</t>
  </si>
  <si>
    <t>Bukayo</t>
  </si>
  <si>
    <t>Saka</t>
  </si>
  <si>
    <t>William</t>
  </si>
  <si>
    <t>Saliba</t>
  </si>
  <si>
    <t>Benjamin</t>
  </si>
  <si>
    <t>White</t>
  </si>
  <si>
    <t>Oleksandr</t>
  </si>
  <si>
    <t>Zinchenko</t>
  </si>
  <si>
    <t>Declan</t>
  </si>
  <si>
    <t>Rice</t>
  </si>
  <si>
    <t>Matty</t>
  </si>
  <si>
    <t>Cash</t>
  </si>
  <si>
    <t>Transfers</t>
  </si>
  <si>
    <t>Lucas</t>
  </si>
  <si>
    <t>Digne</t>
  </si>
  <si>
    <t>Free</t>
  </si>
  <si>
    <t>Douglas Luiz</t>
  </si>
  <si>
    <t>Soares de Paulo</t>
  </si>
  <si>
    <t>Boubacar</t>
  </si>
  <si>
    <t>Kamara</t>
  </si>
  <si>
    <t>Ezri</t>
  </si>
  <si>
    <t>Konsa Ngoyo</t>
  </si>
  <si>
    <t>Konsa</t>
  </si>
  <si>
    <t>Emiliano</t>
  </si>
  <si>
    <t>Martínez Romero</t>
  </si>
  <si>
    <t>Martinez</t>
  </si>
  <si>
    <t>Profit</t>
  </si>
  <si>
    <t>John</t>
  </si>
  <si>
    <t>McGinn</t>
  </si>
  <si>
    <t>Ollie</t>
  </si>
  <si>
    <t>Watkins</t>
  </si>
  <si>
    <t>Pau</t>
  </si>
  <si>
    <t>Torres</t>
  </si>
  <si>
    <t>Moussa</t>
  </si>
  <si>
    <t>Diaby</t>
  </si>
  <si>
    <t>Philip</t>
  </si>
  <si>
    <t>Billing</t>
  </si>
  <si>
    <t>Ryan</t>
  </si>
  <si>
    <t>Christie</t>
  </si>
  <si>
    <t>Norberto</t>
  </si>
  <si>
    <t>Murara Neto</t>
  </si>
  <si>
    <t>Neto</t>
  </si>
  <si>
    <t>Dominic</t>
  </si>
  <si>
    <t>Solanke</t>
  </si>
  <si>
    <t>Nathan</t>
  </si>
  <si>
    <t>Collins</t>
  </si>
  <si>
    <t>Mark</t>
  </si>
  <si>
    <t>Flekken</t>
  </si>
  <si>
    <t>Vitaly</t>
  </si>
  <si>
    <t>Janelt</t>
  </si>
  <si>
    <t>Mathias</t>
  </si>
  <si>
    <t>Jensen</t>
  </si>
  <si>
    <t>Bryan</t>
  </si>
  <si>
    <t>Mbeumo</t>
  </si>
  <si>
    <t>Christian</t>
  </si>
  <si>
    <t>Nørgaard</t>
  </si>
  <si>
    <t>Ethan</t>
  </si>
  <si>
    <t>Pinnock</t>
  </si>
  <si>
    <t>Yoane</t>
  </si>
  <si>
    <t>Wissa</t>
  </si>
  <si>
    <t>Simon</t>
  </si>
  <si>
    <t>Adingra</t>
  </si>
  <si>
    <t>Billy</t>
  </si>
  <si>
    <t>Gilmour</t>
  </si>
  <si>
    <t>João Pedro</t>
  </si>
  <si>
    <t>Junqueira de Jesus</t>
  </si>
  <si>
    <t>Kaoru</t>
  </si>
  <si>
    <t>Mitoma</t>
  </si>
  <si>
    <t>Sander</t>
  </si>
  <si>
    <t>Berge</t>
  </si>
  <si>
    <t>James</t>
  </si>
  <si>
    <t>Trafford</t>
  </si>
  <si>
    <t>Robert</t>
  </si>
  <si>
    <t>Sánchez</t>
  </si>
  <si>
    <t>Sanchez</t>
  </si>
  <si>
    <t>Levi</t>
  </si>
  <si>
    <t>Colwill</t>
  </si>
  <si>
    <t>Conor</t>
  </si>
  <si>
    <t>Gallagher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</si>
  <si>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</si>
  <si>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</si>
  <si>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</si>
  <si>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</si>
  <si>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</si>
  <si>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</si>
  <si>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</si>
  <si>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</si>
  <si>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</si>
  <si>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</si>
  <si>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Axel</t>
  </si>
  <si>
    <t>Disasi</t>
  </si>
  <si>
    <t>Joachim</t>
  </si>
  <si>
    <t>Andersen</t>
  </si>
  <si>
    <t>Jordan</t>
  </si>
  <si>
    <t>Ayew</t>
  </si>
  <si>
    <t>J.Ayew</t>
  </si>
  <si>
    <t>Cheick</t>
  </si>
  <si>
    <t>Doucouré</t>
  </si>
  <si>
    <t>C.Doucouré</t>
  </si>
  <si>
    <t>Odsonne</t>
  </si>
  <si>
    <t>Edouard</t>
  </si>
  <si>
    <t>Marc</t>
  </si>
  <si>
    <t>Guéhi</t>
  </si>
  <si>
    <t>Sam</t>
  </si>
  <si>
    <t>Johnstone</t>
  </si>
  <si>
    <t>Tyrick</t>
  </si>
  <si>
    <t>Mitchell</t>
  </si>
  <si>
    <t>Jeffrey</t>
  </si>
  <si>
    <t>Schlupp</t>
  </si>
  <si>
    <t>Joel</t>
  </si>
  <si>
    <t>Ward</t>
  </si>
  <si>
    <t>Abdoulaye</t>
  </si>
  <si>
    <t>A.Doucoure</t>
  </si>
  <si>
    <t>Garner</t>
  </si>
  <si>
    <t>Amadou</t>
  </si>
  <si>
    <t>Onana</t>
  </si>
  <si>
    <t>Pickford</t>
  </si>
  <si>
    <t>Tarkowski</t>
  </si>
  <si>
    <t>Andreas</t>
  </si>
  <si>
    <t>Hoelgebaum Pereira</t>
  </si>
  <si>
    <t>Bobby</t>
  </si>
  <si>
    <t>De Cordova-Reid</t>
  </si>
  <si>
    <t>Issa</t>
  </si>
  <si>
    <t>Diop</t>
  </si>
  <si>
    <t>Bernd</t>
  </si>
  <si>
    <t>Leno</t>
  </si>
  <si>
    <t>João</t>
  </si>
  <si>
    <t>Palhinha Gonçalves</t>
  </si>
  <si>
    <t>J.Palhinha</t>
  </si>
  <si>
    <t>Tim</t>
  </si>
  <si>
    <t>Ream</t>
  </si>
  <si>
    <t>Harrison</t>
  </si>
  <si>
    <t>Reed</t>
  </si>
  <si>
    <t>Antonee</t>
  </si>
  <si>
    <t>Robinson</t>
  </si>
  <si>
    <t>Willian</t>
  </si>
  <si>
    <t>Borges da Silva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</si>
  <si>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</si>
  <si>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</si>
  <si>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</si>
  <si>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</si>
  <si>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</si>
  <si>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</si>
  <si>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</si>
  <si>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</si>
  <si>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Luis</t>
  </si>
  <si>
    <t>Díaz</t>
  </si>
  <si>
    <t>Luis Díaz</t>
  </si>
  <si>
    <t>Andrew</t>
  </si>
  <si>
    <t>Robertson</t>
  </si>
  <si>
    <t>Mohamed</t>
  </si>
  <si>
    <t>Salah</t>
  </si>
  <si>
    <t>Dominik</t>
  </si>
  <si>
    <t>Szoboszlai</t>
  </si>
  <si>
    <t>Virgil</t>
  </si>
  <si>
    <t>van Dijk</t>
  </si>
  <si>
    <t>Elijah</t>
  </si>
  <si>
    <t>Adebayo</t>
  </si>
  <si>
    <t>Carlton</t>
  </si>
  <si>
    <t>Morris</t>
  </si>
  <si>
    <t>Chiedozie</t>
  </si>
  <si>
    <t>Ogbene</t>
  </si>
  <si>
    <t>Thomas</t>
  </si>
  <si>
    <t>Kaminski</t>
  </si>
  <si>
    <t>Aké</t>
  </si>
  <si>
    <t>Julián</t>
  </si>
  <si>
    <t>Álvarez</t>
  </si>
  <si>
    <t>J.Alvarez</t>
  </si>
  <si>
    <t>Rúben</t>
  </si>
  <si>
    <t>Gato Alves Dias</t>
  </si>
  <si>
    <t>Ederson</t>
  </si>
  <si>
    <t>Santana de Moraes</t>
  </si>
  <si>
    <t>Ederson M.</t>
  </si>
  <si>
    <t>Phil</t>
  </si>
  <si>
    <t>Foden</t>
  </si>
  <si>
    <t>Erling</t>
  </si>
  <si>
    <t>Haaland</t>
  </si>
  <si>
    <t>Kyle</t>
  </si>
  <si>
    <t>Walker</t>
  </si>
  <si>
    <t>Joško</t>
  </si>
  <si>
    <t>Gvardiol</t>
  </si>
  <si>
    <t>Bruno</t>
  </si>
  <si>
    <t>Borges Fernandes</t>
  </si>
  <si>
    <t>B.Fernandes</t>
  </si>
  <si>
    <t>Carlos Henrique</t>
  </si>
  <si>
    <t>Casimiro</t>
  </si>
  <si>
    <t>Casemiro</t>
  </si>
  <si>
    <t>Dalot Teixeira</t>
  </si>
  <si>
    <t>Dalot</t>
  </si>
  <si>
    <t>Eriksen</t>
  </si>
  <si>
    <t>Victor</t>
  </si>
  <si>
    <t>Lindelöf</t>
  </si>
  <si>
    <t>Lindelof</t>
  </si>
  <si>
    <t>Marcus</t>
  </si>
  <si>
    <t>Rashford</t>
  </si>
  <si>
    <t>André</t>
  </si>
  <si>
    <t>Miguel</t>
  </si>
  <si>
    <t>Almirón Rejala</t>
  </si>
  <si>
    <t>Almirón</t>
  </si>
  <si>
    <t>Elliot</t>
  </si>
  <si>
    <t>Anderson</t>
  </si>
  <si>
    <t>Guimarães Rodriguez Moura</t>
  </si>
  <si>
    <t>Bruno G.</t>
  </si>
  <si>
    <t>Dan</t>
  </si>
  <si>
    <t>Burn</t>
  </si>
  <si>
    <t>Anthony</t>
  </si>
  <si>
    <t>Gordon</t>
  </si>
  <si>
    <t>Alexander</t>
  </si>
  <si>
    <t>Isak</t>
  </si>
  <si>
    <t>Sean</t>
  </si>
  <si>
    <t>Longstaff</t>
  </si>
  <si>
    <t>Nick</t>
  </si>
  <si>
    <t>Pope</t>
  </si>
  <si>
    <t>Fabian</t>
  </si>
  <si>
    <t>Schär</t>
  </si>
  <si>
    <t>Sandro</t>
  </si>
  <si>
    <t>Tonali</t>
  </si>
  <si>
    <t>Kieran</t>
  </si>
  <si>
    <t>Trippier</t>
  </si>
  <si>
    <t>Callum</t>
  </si>
  <si>
    <t>Wilson</t>
  </si>
  <si>
    <t>Matt</t>
  </si>
  <si>
    <t>Turner</t>
  </si>
  <si>
    <t>Elanga</t>
  </si>
  <si>
    <t>Serge</t>
  </si>
  <si>
    <t>Aurier</t>
  </si>
  <si>
    <t>Willy</t>
  </si>
  <si>
    <t>Boly</t>
  </si>
  <si>
    <t>Morgan</t>
  </si>
  <si>
    <t>Gibbs-White</t>
  </si>
  <si>
    <t>Chris</t>
  </si>
  <si>
    <t>Wood</t>
  </si>
  <si>
    <t>Wes</t>
  </si>
  <si>
    <t>Foderingham</t>
  </si>
  <si>
    <t>Gustavo</t>
  </si>
  <si>
    <t>Hamer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</si>
  <si>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</si>
  <si>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</si>
  <si>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</si>
  <si>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</si>
  <si>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</si>
  <si>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</si>
  <si>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</si>
  <si>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</si>
  <si>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Cristian</t>
  </si>
  <si>
    <t>Romero</t>
  </si>
  <si>
    <t>Pape Matar</t>
  </si>
  <si>
    <t>Sarr</t>
  </si>
  <si>
    <t>Son</t>
  </si>
  <si>
    <t>Heung-min</t>
  </si>
  <si>
    <t>Destiny</t>
  </si>
  <si>
    <t>Udogie</t>
  </si>
  <si>
    <t>Guglielmo</t>
  </si>
  <si>
    <t>Vicario</t>
  </si>
  <si>
    <t>Micky</t>
  </si>
  <si>
    <t>van de Ven</t>
  </si>
  <si>
    <t>Van de Ven</t>
  </si>
  <si>
    <t>Nayef</t>
  </si>
  <si>
    <t>Aguerd</t>
  </si>
  <si>
    <t>N.Aguerd</t>
  </si>
  <si>
    <t>Michail</t>
  </si>
  <si>
    <t>Antonio</t>
  </si>
  <si>
    <t>Alphonse</t>
  </si>
  <si>
    <t>Areola</t>
  </si>
  <si>
    <t>Jarrod</t>
  </si>
  <si>
    <t>Bowen</t>
  </si>
  <si>
    <t>Vladimír</t>
  </si>
  <si>
    <t>Coufal</t>
  </si>
  <si>
    <t>Emerson</t>
  </si>
  <si>
    <t>Palmieri dos Santos</t>
  </si>
  <si>
    <t>Tolentino Coelho de Lima</t>
  </si>
  <si>
    <t>L.Paquetá</t>
  </si>
  <si>
    <t>Tomáš</t>
  </si>
  <si>
    <t>Souček</t>
  </si>
  <si>
    <t>Ward-Prowse</t>
  </si>
  <si>
    <t>Hwang</t>
  </si>
  <si>
    <t>Hee-chan</t>
  </si>
  <si>
    <t>Hee Chan</t>
  </si>
  <si>
    <t>João Victor</t>
  </si>
  <si>
    <t>Gomes da Silva</t>
  </si>
  <si>
    <t>João Gomes</t>
  </si>
  <si>
    <t>Max</t>
  </si>
  <si>
    <t>Kilman</t>
  </si>
  <si>
    <t>Lomba Neto</t>
  </si>
  <si>
    <t>José</t>
  </si>
  <si>
    <t>Malheiro de Sá</t>
  </si>
  <si>
    <t>José Sá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</si>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</sst>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41">
  <autoFilter ref="A1:AK141" xr:uid="{00000000-0009-0000-0100-000001000000}">
    <filterColumn colId="36">
      <filters>
        <filter val="1"/>
      </filters>
    </filterColumn>
  </autoFilter>
  <sortState xmlns:xlrd2="http://schemas.microsoft.com/office/spreadsheetml/2017/richdata2" ref="A18:AK141">
    <sortCondition descending="1" ref="AH1:AH141"/>
  </sortState>
  <tableColumns count="37">
    <tableColumn id="1" xr3:uid="{00000000-0010-0000-0000-000001000000}" name="First Name" totalsRowLabel="Total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1"/>
  <sheetViews>
    <sheetView tabSelected="1" workbookViewId="0">
      <selection activeCell="C19" sqref="C19"/>
    </sheetView>
  </sheetViews>
  <sheetFormatPr defaultRowHeight="14.4" x14ac:dyDescent="0.3"/>
  <cols>
    <col min="5" max="8" width="9" hidden="1" customWidth="1"/>
    <col min="10" max="29" width="9" hidden="1" customWidth="1"/>
    <col min="31" max="33" width="9" hidden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1" hidden="1" x14ac:dyDescent="0.3">
      <c r="A2" t="s">
        <v>37</v>
      </c>
      <c r="B2" t="s">
        <v>38</v>
      </c>
      <c r="C2" t="s">
        <v>37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4.7</v>
      </c>
      <c r="AE2">
        <v>5</v>
      </c>
      <c r="AF2">
        <v>18.414634143162857</v>
      </c>
      <c r="AG2">
        <v>18.846131783154334</v>
      </c>
      <c r="AH2">
        <v>16.38791766164946</v>
      </c>
      <c r="AI2">
        <v>3.4887477438621293</v>
      </c>
      <c r="AJ2">
        <v>0</v>
      </c>
      <c r="AK2">
        <v>0</v>
      </c>
      <c r="AM2" t="s">
        <v>39</v>
      </c>
      <c r="AN2">
        <f>SUMPRODUCT(Table1[Selected],Table1[PPG])</f>
        <v>393.37229348597532</v>
      </c>
      <c r="AO2" t="s">
        <v>40</v>
      </c>
    </row>
    <row r="3" spans="1:41" hidden="1" x14ac:dyDescent="0.3">
      <c r="A3" t="s">
        <v>41</v>
      </c>
      <c r="B3" t="s">
        <v>42</v>
      </c>
      <c r="C3" t="s">
        <v>42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7.1</v>
      </c>
      <c r="AE3">
        <v>6</v>
      </c>
      <c r="AF3">
        <v>24.111111110901529</v>
      </c>
      <c r="AG3">
        <v>16.085654798007326</v>
      </c>
      <c r="AH3">
        <v>17.777664330667236</v>
      </c>
      <c r="AI3">
        <v>3.0241091026263582</v>
      </c>
      <c r="AJ3">
        <v>0</v>
      </c>
      <c r="AK3">
        <v>0</v>
      </c>
    </row>
    <row r="4" spans="1:41" hidden="1" x14ac:dyDescent="0.3">
      <c r="A4" t="s">
        <v>43</v>
      </c>
      <c r="B4" t="s">
        <v>44</v>
      </c>
      <c r="C4" t="s">
        <v>44</v>
      </c>
      <c r="D4" t="s">
        <v>7</v>
      </c>
      <c r="E4">
        <v>0</v>
      </c>
      <c r="F4">
        <v>0</v>
      </c>
      <c r="G4">
        <v>0</v>
      </c>
      <c r="H4">
        <v>1</v>
      </c>
      <c r="I4" t="s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5.5</v>
      </c>
      <c r="AE4">
        <v>12</v>
      </c>
      <c r="AF4">
        <v>12.647058823529411</v>
      </c>
      <c r="AG4">
        <v>16.778470688685097</v>
      </c>
      <c r="AH4">
        <v>12.897898871630176</v>
      </c>
      <c r="AI4">
        <v>2.8069950807660424</v>
      </c>
      <c r="AJ4">
        <v>0</v>
      </c>
      <c r="AK4">
        <v>0</v>
      </c>
      <c r="AM4" t="s">
        <v>45</v>
      </c>
      <c r="AN4">
        <f>SUMPRODUCT(Table1[Selected],Table1[Cost])</f>
        <v>97.899999999999991</v>
      </c>
      <c r="AO4">
        <v>100.4</v>
      </c>
    </row>
    <row r="5" spans="1:41" hidden="1" x14ac:dyDescent="0.3">
      <c r="A5" t="s">
        <v>46</v>
      </c>
      <c r="B5" t="s">
        <v>47</v>
      </c>
      <c r="C5" t="s">
        <v>47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8.5</v>
      </c>
      <c r="AE5">
        <v>13</v>
      </c>
      <c r="AF5">
        <v>22.337519871928567</v>
      </c>
      <c r="AG5">
        <v>29.424150576095837</v>
      </c>
      <c r="AH5">
        <v>22.690449164178556</v>
      </c>
      <c r="AI5">
        <v>4.7809788974452587</v>
      </c>
      <c r="AJ5">
        <v>0</v>
      </c>
      <c r="AK5">
        <v>0</v>
      </c>
    </row>
    <row r="6" spans="1:41" hidden="1" x14ac:dyDescent="0.3">
      <c r="A6" t="s">
        <v>48</v>
      </c>
      <c r="B6" t="s">
        <v>49</v>
      </c>
      <c r="C6" t="s">
        <v>49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8.5</v>
      </c>
      <c r="AE6">
        <v>18</v>
      </c>
      <c r="AF6">
        <v>24.03220594524527</v>
      </c>
      <c r="AG6">
        <v>30.578868408038936</v>
      </c>
      <c r="AH6">
        <v>23.950308350805138</v>
      </c>
      <c r="AI6">
        <v>5.0139093736154221</v>
      </c>
      <c r="AJ6">
        <v>0</v>
      </c>
      <c r="AK6">
        <v>0</v>
      </c>
      <c r="AM6" t="s">
        <v>4</v>
      </c>
      <c r="AN6">
        <f>SUMPRODUCT(Table1[Selected],Table1[GKP])</f>
        <v>2</v>
      </c>
      <c r="AO6">
        <v>2</v>
      </c>
    </row>
    <row r="7" spans="1:41" hidden="1" x14ac:dyDescent="0.3">
      <c r="A7" t="s">
        <v>50</v>
      </c>
      <c r="B7" t="s">
        <v>51</v>
      </c>
      <c r="C7" t="s">
        <v>51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5.2</v>
      </c>
      <c r="AE7">
        <v>19</v>
      </c>
      <c r="AF7">
        <v>22.497759835834561</v>
      </c>
      <c r="AG7">
        <v>22.478544714103379</v>
      </c>
      <c r="AH7">
        <v>19.787604059627334</v>
      </c>
      <c r="AI7">
        <v>4.3956223920782698</v>
      </c>
      <c r="AJ7">
        <v>0</v>
      </c>
      <c r="AK7">
        <v>0</v>
      </c>
      <c r="AM7" t="s">
        <v>5</v>
      </c>
      <c r="AN7">
        <f>SUMPRODUCT(Table1[Selected],Table1[DEF])</f>
        <v>5</v>
      </c>
      <c r="AO7">
        <v>5</v>
      </c>
    </row>
    <row r="8" spans="1:41" hidden="1" x14ac:dyDescent="0.3">
      <c r="A8" t="s">
        <v>52</v>
      </c>
      <c r="B8" t="s">
        <v>53</v>
      </c>
      <c r="C8" t="s">
        <v>53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5.6</v>
      </c>
      <c r="AE8">
        <v>24</v>
      </c>
      <c r="AF8">
        <v>23.666666637139684</v>
      </c>
      <c r="AG8">
        <v>23.955525947324894</v>
      </c>
      <c r="AH8">
        <v>20.948093989296389</v>
      </c>
      <c r="AI8">
        <v>4.2077501145713017</v>
      </c>
      <c r="AJ8">
        <v>0</v>
      </c>
      <c r="AK8">
        <v>0</v>
      </c>
      <c r="AM8" t="s">
        <v>6</v>
      </c>
      <c r="AN8">
        <f>SUMPRODUCT(Table1[Selected],Table1[MID])</f>
        <v>5</v>
      </c>
      <c r="AO8">
        <v>5</v>
      </c>
    </row>
    <row r="9" spans="1:41" hidden="1" x14ac:dyDescent="0.3">
      <c r="A9" t="s">
        <v>54</v>
      </c>
      <c r="B9" t="s">
        <v>55</v>
      </c>
      <c r="C9" t="s">
        <v>55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4.9000000000000004</v>
      </c>
      <c r="AE9">
        <v>26</v>
      </c>
      <c r="AF9">
        <v>17.177419353654727</v>
      </c>
      <c r="AG9">
        <v>18.330808967762536</v>
      </c>
      <c r="AH9">
        <v>15.608516950433117</v>
      </c>
      <c r="AI9">
        <v>3.3703448784344343</v>
      </c>
      <c r="AJ9">
        <v>0</v>
      </c>
      <c r="AK9">
        <v>0</v>
      </c>
      <c r="AM9" t="s">
        <v>7</v>
      </c>
      <c r="AN9">
        <f>SUMPRODUCT(Table1[Selected],Table1[FWD])</f>
        <v>3</v>
      </c>
      <c r="AO9">
        <v>3</v>
      </c>
    </row>
    <row r="10" spans="1:41" hidden="1" x14ac:dyDescent="0.3">
      <c r="A10" t="s">
        <v>56</v>
      </c>
      <c r="B10" t="s">
        <v>57</v>
      </c>
      <c r="C10" t="s">
        <v>57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5.4</v>
      </c>
      <c r="AE10">
        <v>28</v>
      </c>
      <c r="AF10">
        <v>10.309806346226221</v>
      </c>
      <c r="AG10">
        <v>16.942799903608687</v>
      </c>
      <c r="AH10">
        <v>11.912915266489538</v>
      </c>
      <c r="AI10">
        <v>2.4993896798630852</v>
      </c>
      <c r="AJ10">
        <v>0</v>
      </c>
      <c r="AK10">
        <v>0</v>
      </c>
    </row>
    <row r="11" spans="1:41" hidden="1" x14ac:dyDescent="0.3">
      <c r="A11" t="s">
        <v>58</v>
      </c>
      <c r="B11" t="s">
        <v>59</v>
      </c>
      <c r="C11" t="s">
        <v>59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10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5.0999999999999996</v>
      </c>
      <c r="AE11">
        <v>35</v>
      </c>
      <c r="AF11">
        <v>13.188078522834179</v>
      </c>
      <c r="AG11">
        <v>22.026136986707485</v>
      </c>
      <c r="AH11">
        <v>19.417343234458244</v>
      </c>
      <c r="AI11">
        <v>3.9703384972297249</v>
      </c>
      <c r="AJ11">
        <v>0</v>
      </c>
      <c r="AK11">
        <v>0</v>
      </c>
      <c r="AM11" t="s">
        <v>60</v>
      </c>
      <c r="AN11">
        <f>SUMPRODUCT(Table1[Selected], -- (Table1[PREV] = 0))</f>
        <v>1</v>
      </c>
    </row>
    <row r="12" spans="1:41" hidden="1" x14ac:dyDescent="0.3">
      <c r="A12" t="s">
        <v>61</v>
      </c>
      <c r="B12" t="s">
        <v>62</v>
      </c>
      <c r="C12" t="s">
        <v>62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10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4.7</v>
      </c>
      <c r="AE12">
        <v>41</v>
      </c>
      <c r="AF12">
        <v>14.936892523998583</v>
      </c>
      <c r="AG12">
        <v>15.408748098303583</v>
      </c>
      <c r="AH12">
        <v>16.7401746121541</v>
      </c>
      <c r="AI12">
        <v>3.5187845255884862</v>
      </c>
      <c r="AJ12">
        <v>0</v>
      </c>
      <c r="AK12">
        <v>0</v>
      </c>
      <c r="AM12" t="s">
        <v>63</v>
      </c>
      <c r="AN12">
        <v>1</v>
      </c>
    </row>
    <row r="13" spans="1:41" hidden="1" x14ac:dyDescent="0.3">
      <c r="A13" t="s">
        <v>64</v>
      </c>
      <c r="B13" t="s">
        <v>65</v>
      </c>
      <c r="C13" t="s">
        <v>64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5.5</v>
      </c>
      <c r="AE13">
        <v>42</v>
      </c>
      <c r="AF13">
        <v>22.205704340745967</v>
      </c>
      <c r="AG13">
        <v>22.648798700591342</v>
      </c>
      <c r="AH13">
        <v>24.744252782852293</v>
      </c>
      <c r="AI13">
        <v>3.735385651217876</v>
      </c>
      <c r="AJ13">
        <v>0</v>
      </c>
      <c r="AK13">
        <v>0</v>
      </c>
    </row>
    <row r="14" spans="1:41" hidden="1" x14ac:dyDescent="0.3">
      <c r="A14" t="s">
        <v>66</v>
      </c>
      <c r="B14" t="s">
        <v>67</v>
      </c>
      <c r="C14" t="s">
        <v>67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10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46</v>
      </c>
      <c r="AF14">
        <v>9.6430443229222398</v>
      </c>
      <c r="AG14">
        <v>15.470527310549386</v>
      </c>
      <c r="AH14">
        <v>13.848275901417331</v>
      </c>
      <c r="AI14">
        <v>2.9932097170978431</v>
      </c>
      <c r="AJ14">
        <v>0</v>
      </c>
      <c r="AK14">
        <v>0</v>
      </c>
      <c r="AM14" t="s">
        <v>29</v>
      </c>
      <c r="AN14">
        <f>((AN11-AN12)+ABS((AN11-AN12)))/2*4</f>
        <v>0</v>
      </c>
    </row>
    <row r="15" spans="1:41" hidden="1" x14ac:dyDescent="0.3">
      <c r="A15" t="s">
        <v>68</v>
      </c>
      <c r="B15" t="s">
        <v>69</v>
      </c>
      <c r="C15" t="s">
        <v>70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10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4.5</v>
      </c>
      <c r="AE15">
        <v>47</v>
      </c>
      <c r="AF15">
        <v>14.256407398230118</v>
      </c>
      <c r="AG15">
        <v>17.550379815150485</v>
      </c>
      <c r="AH15">
        <v>17.543318725556041</v>
      </c>
      <c r="AI15">
        <v>3.4938329037508233</v>
      </c>
      <c r="AJ15">
        <v>0</v>
      </c>
      <c r="AK15">
        <v>0</v>
      </c>
    </row>
    <row r="16" spans="1:41" hidden="1" x14ac:dyDescent="0.3">
      <c r="A16" t="s">
        <v>71</v>
      </c>
      <c r="B16" t="s">
        <v>72</v>
      </c>
      <c r="C16" t="s">
        <v>73</v>
      </c>
      <c r="D16" t="s">
        <v>4</v>
      </c>
      <c r="E16">
        <v>1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4.9000000000000004</v>
      </c>
      <c r="AE16">
        <v>48</v>
      </c>
      <c r="AF16">
        <v>22.999999961914028</v>
      </c>
      <c r="AG16">
        <v>21.64257618353302</v>
      </c>
      <c r="AH16">
        <v>24.629203501118919</v>
      </c>
      <c r="AI16">
        <v>4.5157723093936202</v>
      </c>
      <c r="AJ16">
        <v>0</v>
      </c>
      <c r="AK16">
        <v>0</v>
      </c>
      <c r="AM16" t="s">
        <v>74</v>
      </c>
      <c r="AN16">
        <f>AN2-AN14*5</f>
        <v>393.37229348597532</v>
      </c>
    </row>
    <row r="17" spans="1:41" hidden="1" x14ac:dyDescent="0.3">
      <c r="A17" t="s">
        <v>75</v>
      </c>
      <c r="B17" t="s">
        <v>76</v>
      </c>
      <c r="C17" t="s">
        <v>76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5.5</v>
      </c>
      <c r="AE17">
        <v>49</v>
      </c>
      <c r="AF17">
        <v>14.613095712625112</v>
      </c>
      <c r="AG17">
        <v>17.430232751217666</v>
      </c>
      <c r="AH17">
        <v>17.674304074074286</v>
      </c>
      <c r="AI17">
        <v>3.6114689144246368</v>
      </c>
      <c r="AJ17">
        <v>0</v>
      </c>
      <c r="AK17">
        <v>0</v>
      </c>
    </row>
    <row r="18" spans="1:41" x14ac:dyDescent="0.3">
      <c r="A18" t="s">
        <v>77</v>
      </c>
      <c r="B18" t="s">
        <v>78</v>
      </c>
      <c r="C18" t="s">
        <v>78</v>
      </c>
      <c r="D18" t="s">
        <v>7</v>
      </c>
      <c r="E18">
        <v>0</v>
      </c>
      <c r="F18">
        <v>0</v>
      </c>
      <c r="G18">
        <v>0</v>
      </c>
      <c r="H18">
        <v>1</v>
      </c>
      <c r="I18" t="s">
        <v>10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8.3000000000000007</v>
      </c>
      <c r="AE18">
        <v>58</v>
      </c>
      <c r="AF18">
        <v>30.736700886464572</v>
      </c>
      <c r="AG18">
        <v>34.178172687366015</v>
      </c>
      <c r="AH18">
        <v>35.807776890230798</v>
      </c>
      <c r="AI18">
        <v>6.3901709242644147</v>
      </c>
      <c r="AJ18">
        <v>1</v>
      </c>
      <c r="AK18">
        <v>1</v>
      </c>
      <c r="AM18" t="s">
        <v>9</v>
      </c>
      <c r="AN18">
        <f>SUMPRODUCT(Table1[Selected],Table1[ARS])</f>
        <v>0</v>
      </c>
      <c r="AO18">
        <v>3</v>
      </c>
    </row>
    <row r="19" spans="1:41" x14ac:dyDescent="0.3">
      <c r="A19" t="s">
        <v>300</v>
      </c>
      <c r="B19" t="s">
        <v>301</v>
      </c>
      <c r="C19" t="s">
        <v>301</v>
      </c>
      <c r="D19" t="s">
        <v>4</v>
      </c>
      <c r="E19">
        <v>1</v>
      </c>
      <c r="F19">
        <v>0</v>
      </c>
      <c r="G19">
        <v>0</v>
      </c>
      <c r="H19">
        <v>0</v>
      </c>
      <c r="I19" t="s">
        <v>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5.2</v>
      </c>
      <c r="AE19">
        <v>661</v>
      </c>
      <c r="AF19">
        <v>23.988888571773714</v>
      </c>
      <c r="AG19">
        <v>38.811122373065515</v>
      </c>
      <c r="AH19">
        <v>33.162186002188157</v>
      </c>
      <c r="AI19">
        <v>6.7708515637019602</v>
      </c>
      <c r="AJ19">
        <v>0</v>
      </c>
      <c r="AK19">
        <v>1</v>
      </c>
      <c r="AM19" t="s">
        <v>10</v>
      </c>
      <c r="AN19">
        <f>SUMPRODUCT(Table1[Selected],Table1[AVL])</f>
        <v>3</v>
      </c>
      <c r="AO19">
        <v>3</v>
      </c>
    </row>
    <row r="20" spans="1:41" x14ac:dyDescent="0.3">
      <c r="A20" t="s">
        <v>81</v>
      </c>
      <c r="B20" t="s">
        <v>82</v>
      </c>
      <c r="C20" t="s">
        <v>82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10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6.7</v>
      </c>
      <c r="AE20">
        <v>61</v>
      </c>
      <c r="AF20">
        <v>21.168040745045051</v>
      </c>
      <c r="AG20">
        <v>38.644997283075902</v>
      </c>
      <c r="AH20">
        <v>32.978739531444369</v>
      </c>
      <c r="AI20">
        <v>6.7755757836769677</v>
      </c>
      <c r="AJ20">
        <v>1</v>
      </c>
      <c r="AK20">
        <v>1</v>
      </c>
      <c r="AM20" t="s">
        <v>11</v>
      </c>
      <c r="AN20">
        <f>SUMPRODUCT(Table1[Selected],Table1[BOU])</f>
        <v>0</v>
      </c>
      <c r="AO20">
        <v>3</v>
      </c>
    </row>
    <row r="21" spans="1:41" hidden="1" x14ac:dyDescent="0.3">
      <c r="A21" t="s">
        <v>83</v>
      </c>
      <c r="B21" t="s">
        <v>84</v>
      </c>
      <c r="C21" t="s">
        <v>84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5.2</v>
      </c>
      <c r="AE21">
        <v>68</v>
      </c>
      <c r="AF21">
        <v>21.441853075911578</v>
      </c>
      <c r="AG21">
        <v>17.458227780881479</v>
      </c>
      <c r="AH21">
        <v>13.264621534770633</v>
      </c>
      <c r="AI21">
        <v>2.5809164525606247</v>
      </c>
      <c r="AJ21">
        <v>0</v>
      </c>
      <c r="AK21">
        <v>0</v>
      </c>
      <c r="AM21" t="s">
        <v>12</v>
      </c>
      <c r="AN21">
        <f>SUMPRODUCT(Table1[Selected],Table1[BRE])</f>
        <v>0</v>
      </c>
      <c r="AO21">
        <v>3</v>
      </c>
    </row>
    <row r="22" spans="1:41" hidden="1" x14ac:dyDescent="0.3">
      <c r="A22" t="s">
        <v>85</v>
      </c>
      <c r="B22" t="s">
        <v>86</v>
      </c>
      <c r="C22" t="s">
        <v>86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70</v>
      </c>
      <c r="AF22">
        <v>9.1609907753335449</v>
      </c>
      <c r="AG22">
        <v>12.737349554812162</v>
      </c>
      <c r="AH22">
        <v>7.4449569046101844</v>
      </c>
      <c r="AI22">
        <v>1.6799746645407083</v>
      </c>
      <c r="AJ22">
        <v>0</v>
      </c>
      <c r="AK22">
        <v>0</v>
      </c>
      <c r="AM22" t="s">
        <v>13</v>
      </c>
      <c r="AN22">
        <f>SUMPRODUCT(Table1[Selected],Table1[BHA])</f>
        <v>0</v>
      </c>
      <c r="AO22">
        <v>3</v>
      </c>
    </row>
    <row r="23" spans="1:41" hidden="1" x14ac:dyDescent="0.3">
      <c r="A23" t="s">
        <v>87</v>
      </c>
      <c r="B23" t="s">
        <v>88</v>
      </c>
      <c r="C23" t="s">
        <v>89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11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</v>
      </c>
      <c r="AE23">
        <v>82</v>
      </c>
      <c r="AF23">
        <v>23.250826101078239</v>
      </c>
      <c r="AG23">
        <v>19.346362948619845</v>
      </c>
      <c r="AH23">
        <v>14.523559492720274</v>
      </c>
      <c r="AI23">
        <v>2.7597113737452457</v>
      </c>
      <c r="AJ23">
        <v>0</v>
      </c>
      <c r="AK23">
        <v>0</v>
      </c>
      <c r="AM23" t="s">
        <v>14</v>
      </c>
      <c r="AN23">
        <f>SUMPRODUCT(Table1[Selected],Table1[BUR])</f>
        <v>0</v>
      </c>
      <c r="AO23">
        <v>3</v>
      </c>
    </row>
    <row r="24" spans="1:41" hidden="1" x14ac:dyDescent="0.3">
      <c r="A24" t="s">
        <v>90</v>
      </c>
      <c r="B24" t="s">
        <v>91</v>
      </c>
      <c r="C24" t="s">
        <v>91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11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6.4</v>
      </c>
      <c r="AE24">
        <v>90</v>
      </c>
      <c r="AF24">
        <v>20.170093543662098</v>
      </c>
      <c r="AG24">
        <v>20.816454108821837</v>
      </c>
      <c r="AH24">
        <v>13.95760693904348</v>
      </c>
      <c r="AI24">
        <v>2.9971845252718441</v>
      </c>
      <c r="AJ24">
        <v>0</v>
      </c>
      <c r="AK24">
        <v>0</v>
      </c>
      <c r="AM24" t="s">
        <v>15</v>
      </c>
      <c r="AN24">
        <f>SUMPRODUCT(Table1[Selected],Table1[CHE])</f>
        <v>3</v>
      </c>
      <c r="AO24">
        <v>3</v>
      </c>
    </row>
    <row r="25" spans="1:41" hidden="1" x14ac:dyDescent="0.3">
      <c r="A25" t="s">
        <v>92</v>
      </c>
      <c r="B25" t="s">
        <v>93</v>
      </c>
      <c r="C25" t="s">
        <v>93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12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</v>
      </c>
      <c r="AE25">
        <v>108</v>
      </c>
      <c r="AF25">
        <v>12.083333333333332</v>
      </c>
      <c r="AG25">
        <v>11.803743585851294</v>
      </c>
      <c r="AH25">
        <v>13.431659102106931</v>
      </c>
      <c r="AI25">
        <v>2.7513466723119571</v>
      </c>
      <c r="AJ25">
        <v>0</v>
      </c>
      <c r="AK25">
        <v>0</v>
      </c>
      <c r="AM25" t="s">
        <v>16</v>
      </c>
      <c r="AN25">
        <f>SUMPRODUCT(Table1[Selected],Table1[CRY])</f>
        <v>0</v>
      </c>
      <c r="AO25">
        <v>3</v>
      </c>
    </row>
    <row r="26" spans="1:41" hidden="1" x14ac:dyDescent="0.3">
      <c r="A26" t="s">
        <v>94</v>
      </c>
      <c r="B26" t="s">
        <v>95</v>
      </c>
      <c r="C26" t="s">
        <v>95</v>
      </c>
      <c r="D26" t="s">
        <v>4</v>
      </c>
      <c r="E26">
        <v>1</v>
      </c>
      <c r="F26">
        <v>0</v>
      </c>
      <c r="G26">
        <v>0</v>
      </c>
      <c r="H26">
        <v>0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4.5</v>
      </c>
      <c r="AE26">
        <v>113</v>
      </c>
      <c r="AF26">
        <v>14.357142677315444</v>
      </c>
      <c r="AG26">
        <v>28.610102710940762</v>
      </c>
      <c r="AH26">
        <v>24.27071308916754</v>
      </c>
      <c r="AI26">
        <v>4.4658177323940071</v>
      </c>
      <c r="AJ26">
        <v>1</v>
      </c>
      <c r="AK26">
        <v>0</v>
      </c>
      <c r="AM26" t="s">
        <v>17</v>
      </c>
      <c r="AN26">
        <f>SUMPRODUCT(Table1[Selected],Table1[EVE])</f>
        <v>0</v>
      </c>
      <c r="AO26">
        <v>3</v>
      </c>
    </row>
    <row r="27" spans="1:41" hidden="1" x14ac:dyDescent="0.3">
      <c r="A27" t="s">
        <v>96</v>
      </c>
      <c r="B27" t="s">
        <v>97</v>
      </c>
      <c r="C27" t="s">
        <v>97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5.4</v>
      </c>
      <c r="AE27">
        <v>117</v>
      </c>
      <c r="AF27">
        <v>13.529411750938507</v>
      </c>
      <c r="AG27">
        <v>14.436913113334283</v>
      </c>
      <c r="AH27">
        <v>15.734643946034179</v>
      </c>
      <c r="AI27">
        <v>3.295159653519522</v>
      </c>
      <c r="AJ27">
        <v>0</v>
      </c>
      <c r="AK27">
        <v>0</v>
      </c>
      <c r="AM27" t="s">
        <v>18</v>
      </c>
      <c r="AN27">
        <f>SUMPRODUCT(Table1[Selected],Table1[FUL])</f>
        <v>0</v>
      </c>
      <c r="AO27">
        <v>3</v>
      </c>
    </row>
    <row r="28" spans="1:41" hidden="1" x14ac:dyDescent="0.3">
      <c r="A28" t="s">
        <v>98</v>
      </c>
      <c r="B28" t="s">
        <v>99</v>
      </c>
      <c r="C28" t="s">
        <v>99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5.5</v>
      </c>
      <c r="AE28">
        <v>118</v>
      </c>
      <c r="AF28">
        <v>15.039679162114709</v>
      </c>
      <c r="AG28">
        <v>20.128962622489496</v>
      </c>
      <c r="AH28">
        <v>19.816385390569032</v>
      </c>
      <c r="AI28">
        <v>4.0110166245423589</v>
      </c>
      <c r="AJ28">
        <v>0</v>
      </c>
      <c r="AK28">
        <v>0</v>
      </c>
      <c r="AM28" t="s">
        <v>19</v>
      </c>
      <c r="AN28">
        <f>SUMPRODUCT(Table1[Selected],Table1[LIV])</f>
        <v>0</v>
      </c>
      <c r="AO28">
        <v>3</v>
      </c>
    </row>
    <row r="29" spans="1:41" hidden="1" x14ac:dyDescent="0.3">
      <c r="A29" t="s">
        <v>100</v>
      </c>
      <c r="B29" t="s">
        <v>101</v>
      </c>
      <c r="C29" t="s">
        <v>101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6.7</v>
      </c>
      <c r="AE29">
        <v>120</v>
      </c>
      <c r="AF29">
        <v>11.450121531095236</v>
      </c>
      <c r="AG29">
        <v>22.364473946916796</v>
      </c>
      <c r="AH29">
        <v>19.098435687202155</v>
      </c>
      <c r="AI29">
        <v>4.099886726289081</v>
      </c>
      <c r="AJ29">
        <v>0</v>
      </c>
      <c r="AK29">
        <v>0</v>
      </c>
      <c r="AM29" t="s">
        <v>20</v>
      </c>
      <c r="AN29">
        <f>SUMPRODUCT(Table1[Selected],Table1[LUT])</f>
        <v>0</v>
      </c>
      <c r="AO29">
        <v>3</v>
      </c>
    </row>
    <row r="30" spans="1:41" hidden="1" x14ac:dyDescent="0.3">
      <c r="A30" t="s">
        <v>102</v>
      </c>
      <c r="B30" t="s">
        <v>103</v>
      </c>
      <c r="C30" t="s">
        <v>103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5.5</v>
      </c>
      <c r="AE30">
        <v>122</v>
      </c>
      <c r="AF30">
        <v>15.652325202534408</v>
      </c>
      <c r="AG30">
        <v>17.137614112486855</v>
      </c>
      <c r="AH30">
        <v>18.451694854985512</v>
      </c>
      <c r="AI30">
        <v>3.7491297483138366</v>
      </c>
      <c r="AJ30">
        <v>0</v>
      </c>
      <c r="AK30">
        <v>0</v>
      </c>
      <c r="AM30" t="s">
        <v>21</v>
      </c>
      <c r="AN30">
        <f>SUMPRODUCT(Table1[Selected],Table1[MCI])</f>
        <v>1</v>
      </c>
      <c r="AO30">
        <v>3</v>
      </c>
    </row>
    <row r="31" spans="1:41" hidden="1" x14ac:dyDescent="0.3">
      <c r="A31" t="s">
        <v>104</v>
      </c>
      <c r="B31" t="s">
        <v>105</v>
      </c>
      <c r="C31" t="s">
        <v>105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4.5</v>
      </c>
      <c r="AE31">
        <v>124</v>
      </c>
      <c r="AF31">
        <v>15.439810103305911</v>
      </c>
      <c r="AG31">
        <v>16.646764034307452</v>
      </c>
      <c r="AH31">
        <v>18.054051623248967</v>
      </c>
      <c r="AI31">
        <v>3.7265625525100763</v>
      </c>
      <c r="AJ31">
        <v>0</v>
      </c>
      <c r="AK31">
        <v>0</v>
      </c>
      <c r="AM31" t="s">
        <v>22</v>
      </c>
      <c r="AN31">
        <f>SUMPRODUCT(Table1[Selected],Table1[MUN])</f>
        <v>1</v>
      </c>
      <c r="AO31">
        <v>3</v>
      </c>
    </row>
    <row r="32" spans="1:41" hidden="1" x14ac:dyDescent="0.3">
      <c r="A32" t="s">
        <v>106</v>
      </c>
      <c r="B32" t="s">
        <v>107</v>
      </c>
      <c r="C32" t="s">
        <v>107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5.9</v>
      </c>
      <c r="AE32">
        <v>130</v>
      </c>
      <c r="AF32">
        <v>16.595595241104256</v>
      </c>
      <c r="AG32">
        <v>17.963034084757567</v>
      </c>
      <c r="AH32">
        <v>19.445499720402445</v>
      </c>
      <c r="AI32">
        <v>4.4386252529495103</v>
      </c>
      <c r="AJ32">
        <v>0</v>
      </c>
      <c r="AK32">
        <v>0</v>
      </c>
      <c r="AM32" t="s">
        <v>23</v>
      </c>
      <c r="AN32">
        <f>SUMPRODUCT(Table1[Selected],Table1[NEW])</f>
        <v>1</v>
      </c>
      <c r="AO32">
        <v>3</v>
      </c>
    </row>
    <row r="33" spans="1:41" hidden="1" x14ac:dyDescent="0.3">
      <c r="A33" t="s">
        <v>108</v>
      </c>
      <c r="B33" t="s">
        <v>109</v>
      </c>
      <c r="C33" t="s">
        <v>109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13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138</v>
      </c>
      <c r="AF33">
        <v>16.226190854389198</v>
      </c>
      <c r="AG33">
        <v>29.662340702741609</v>
      </c>
      <c r="AH33">
        <v>21.216083273636666</v>
      </c>
      <c r="AI33">
        <v>4.3676858849835103</v>
      </c>
      <c r="AJ33">
        <v>0</v>
      </c>
      <c r="AK33">
        <v>0</v>
      </c>
      <c r="AM33" t="s">
        <v>24</v>
      </c>
      <c r="AN33">
        <f>SUMPRODUCT(Table1[Selected],Table1[NFO])</f>
        <v>1</v>
      </c>
      <c r="AO33">
        <v>3</v>
      </c>
    </row>
    <row r="34" spans="1:41" hidden="1" x14ac:dyDescent="0.3">
      <c r="A34" t="s">
        <v>110</v>
      </c>
      <c r="B34" t="s">
        <v>111</v>
      </c>
      <c r="C34" t="s">
        <v>111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13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4.9000000000000004</v>
      </c>
      <c r="AE34">
        <v>148</v>
      </c>
      <c r="AF34">
        <v>10.962921911543221</v>
      </c>
      <c r="AG34">
        <v>13.084404885419616</v>
      </c>
      <c r="AH34">
        <v>11.067978096850156</v>
      </c>
      <c r="AI34">
        <v>2.1571513103527766</v>
      </c>
      <c r="AJ34">
        <v>0</v>
      </c>
      <c r="AK34">
        <v>0</v>
      </c>
      <c r="AM34" t="s">
        <v>25</v>
      </c>
      <c r="AN34">
        <f>SUMPRODUCT(Table1[Selected],Table1[SHU])</f>
        <v>0</v>
      </c>
      <c r="AO34">
        <v>3</v>
      </c>
    </row>
    <row r="35" spans="1:41" hidden="1" x14ac:dyDescent="0.3">
      <c r="A35" t="s">
        <v>112</v>
      </c>
      <c r="B35" t="s">
        <v>113</v>
      </c>
      <c r="C35" t="s">
        <v>112</v>
      </c>
      <c r="D35" t="s">
        <v>7</v>
      </c>
      <c r="E35">
        <v>0</v>
      </c>
      <c r="F35">
        <v>0</v>
      </c>
      <c r="G35">
        <v>0</v>
      </c>
      <c r="H35">
        <v>1</v>
      </c>
      <c r="I35" t="s">
        <v>13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5.3</v>
      </c>
      <c r="AE35">
        <v>150</v>
      </c>
      <c r="AF35">
        <v>11.483916099696444</v>
      </c>
      <c r="AG35">
        <v>17.418919853829589</v>
      </c>
      <c r="AH35">
        <v>13.3372067992773</v>
      </c>
      <c r="AI35">
        <v>2.7329170832970644</v>
      </c>
      <c r="AJ35">
        <v>0</v>
      </c>
      <c r="AK35">
        <v>0</v>
      </c>
      <c r="AM35" t="s">
        <v>26</v>
      </c>
      <c r="AN35">
        <f>SUMPRODUCT(Table1[Selected],Table1[TOT])</f>
        <v>3</v>
      </c>
      <c r="AO35">
        <v>3</v>
      </c>
    </row>
    <row r="36" spans="1:41" hidden="1" x14ac:dyDescent="0.3">
      <c r="A36" t="s">
        <v>114</v>
      </c>
      <c r="B36" t="s">
        <v>115</v>
      </c>
      <c r="C36" t="s">
        <v>115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6.5</v>
      </c>
      <c r="AE36">
        <v>158</v>
      </c>
      <c r="AF36">
        <v>21.312039181285023</v>
      </c>
      <c r="AG36">
        <v>26.1937688264188</v>
      </c>
      <c r="AH36">
        <v>21.87196260577776</v>
      </c>
      <c r="AI36">
        <v>4.4586964017168791</v>
      </c>
      <c r="AJ36">
        <v>0</v>
      </c>
      <c r="AK36">
        <v>0</v>
      </c>
      <c r="AM36" t="s">
        <v>27</v>
      </c>
      <c r="AN36">
        <f>SUMPRODUCT(Table1[Selected],Table1[WHU])</f>
        <v>1</v>
      </c>
      <c r="AO36">
        <v>3</v>
      </c>
    </row>
    <row r="37" spans="1:41" hidden="1" x14ac:dyDescent="0.3">
      <c r="A37" t="s">
        <v>116</v>
      </c>
      <c r="B37" t="s">
        <v>117</v>
      </c>
      <c r="C37" t="s">
        <v>117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4.8</v>
      </c>
      <c r="AE37">
        <v>203</v>
      </c>
      <c r="AF37">
        <v>31.454545418912243</v>
      </c>
      <c r="AG37">
        <v>18.829458527123183</v>
      </c>
      <c r="AH37">
        <v>0</v>
      </c>
      <c r="AI37">
        <v>0</v>
      </c>
      <c r="AJ37">
        <v>0</v>
      </c>
      <c r="AK37">
        <v>0</v>
      </c>
      <c r="AM37" t="s">
        <v>28</v>
      </c>
      <c r="AN37">
        <f>SUMPRODUCT(Table1[Selected],Table1[WOL])</f>
        <v>1</v>
      </c>
      <c r="AO37">
        <v>3</v>
      </c>
    </row>
    <row r="38" spans="1:41" hidden="1" x14ac:dyDescent="0.3">
      <c r="A38" t="s">
        <v>118</v>
      </c>
      <c r="B38" t="s">
        <v>119</v>
      </c>
      <c r="C38" t="s">
        <v>119</v>
      </c>
      <c r="D38" t="s">
        <v>4</v>
      </c>
      <c r="E38">
        <v>1</v>
      </c>
      <c r="F38">
        <v>0</v>
      </c>
      <c r="G38">
        <v>0</v>
      </c>
      <c r="H38">
        <v>0</v>
      </c>
      <c r="I38" t="s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4.5</v>
      </c>
      <c r="AE38">
        <v>205</v>
      </c>
      <c r="AF38">
        <v>10.023808866332196</v>
      </c>
      <c r="AG38">
        <v>26.349374570694565</v>
      </c>
      <c r="AH38">
        <v>0</v>
      </c>
      <c r="AI38">
        <v>0</v>
      </c>
      <c r="AJ38">
        <v>0</v>
      </c>
      <c r="AK38">
        <v>0</v>
      </c>
    </row>
    <row r="39" spans="1:41" hidden="1" x14ac:dyDescent="0.3">
      <c r="A39" t="s">
        <v>120</v>
      </c>
      <c r="B39" t="s">
        <v>121</v>
      </c>
      <c r="C39" t="s">
        <v>122</v>
      </c>
      <c r="D39" t="s">
        <v>4</v>
      </c>
      <c r="E39">
        <v>1</v>
      </c>
      <c r="F39">
        <v>0</v>
      </c>
      <c r="G39">
        <v>0</v>
      </c>
      <c r="H39">
        <v>0</v>
      </c>
      <c r="I39" t="s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4.5999999999999996</v>
      </c>
      <c r="AE39">
        <v>216</v>
      </c>
      <c r="AF39">
        <v>26.430322699415438</v>
      </c>
      <c r="AG39">
        <v>16.789838418627987</v>
      </c>
      <c r="AH39">
        <v>22.284300980682715</v>
      </c>
      <c r="AI39">
        <v>3.7764703914407436</v>
      </c>
      <c r="AJ39">
        <v>0</v>
      </c>
      <c r="AK39">
        <v>0</v>
      </c>
    </row>
    <row r="40" spans="1:41" hidden="1" x14ac:dyDescent="0.3">
      <c r="A40" t="s">
        <v>123</v>
      </c>
      <c r="B40" t="s">
        <v>124</v>
      </c>
      <c r="C40" t="s">
        <v>124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4.5999999999999996</v>
      </c>
      <c r="AE40">
        <v>228</v>
      </c>
      <c r="AF40">
        <v>12.614229006579647</v>
      </c>
      <c r="AG40">
        <v>19.574627932386875</v>
      </c>
      <c r="AH40">
        <v>16.18821891376675</v>
      </c>
      <c r="AI40">
        <v>3.3417902081255448</v>
      </c>
      <c r="AJ40">
        <v>0</v>
      </c>
      <c r="AK40">
        <v>0</v>
      </c>
    </row>
    <row r="41" spans="1:41" hidden="1" x14ac:dyDescent="0.3">
      <c r="A41" t="s">
        <v>125</v>
      </c>
      <c r="B41" t="s">
        <v>126</v>
      </c>
      <c r="C41" t="s">
        <v>126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5.4</v>
      </c>
      <c r="AE41">
        <v>233</v>
      </c>
      <c r="AF41">
        <v>14.503865876644205</v>
      </c>
      <c r="AG41">
        <v>13.090466295190289</v>
      </c>
      <c r="AH41">
        <v>14.090698352367452</v>
      </c>
      <c r="AI41">
        <v>3.0885886290069462</v>
      </c>
      <c r="AJ41">
        <v>0</v>
      </c>
      <c r="AK41">
        <v>0</v>
      </c>
    </row>
    <row r="42" spans="1:41" hidden="1" x14ac:dyDescent="0.3">
      <c r="A42" t="s">
        <v>127</v>
      </c>
      <c r="B42" t="s">
        <v>128</v>
      </c>
      <c r="C42" t="s">
        <v>128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6.3</v>
      </c>
      <c r="AE42">
        <v>238</v>
      </c>
      <c r="AF42">
        <v>13.146465037230609</v>
      </c>
      <c r="AG42">
        <v>20.304393437842783</v>
      </c>
      <c r="AH42">
        <v>16.825073131510333</v>
      </c>
      <c r="AI42">
        <v>3.5267508921241522</v>
      </c>
      <c r="AJ42">
        <v>0</v>
      </c>
      <c r="AK42">
        <v>0</v>
      </c>
    </row>
    <row r="43" spans="1:41" hidden="1" x14ac:dyDescent="0.3">
      <c r="A43" t="s">
        <v>129</v>
      </c>
      <c r="B43" t="s">
        <v>130</v>
      </c>
      <c r="C43" t="s">
        <v>131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6.9</v>
      </c>
      <c r="AE43">
        <v>239</v>
      </c>
      <c r="AF43">
        <v>14.178570396040906</v>
      </c>
      <c r="AG43">
        <v>25.301632553134759</v>
      </c>
      <c r="AH43">
        <v>19.780457989700455</v>
      </c>
      <c r="AI43">
        <v>4.2862924519804411</v>
      </c>
      <c r="AJ43">
        <v>0</v>
      </c>
      <c r="AK43">
        <v>0</v>
      </c>
    </row>
    <row r="44" spans="1:41" x14ac:dyDescent="0.3">
      <c r="A44" t="s">
        <v>302</v>
      </c>
      <c r="B44" t="s">
        <v>303</v>
      </c>
      <c r="C44" t="s">
        <v>304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4.5999999999999996</v>
      </c>
      <c r="AE44">
        <v>664</v>
      </c>
      <c r="AF44">
        <v>31.37499998985696</v>
      </c>
      <c r="AG44">
        <v>29.631370021126234</v>
      </c>
      <c r="AH44">
        <v>32.571046802493129</v>
      </c>
      <c r="AI44">
        <v>6.0544241526492097</v>
      </c>
      <c r="AJ44">
        <v>1</v>
      </c>
      <c r="AK44">
        <v>1</v>
      </c>
    </row>
    <row r="45" spans="1:41" x14ac:dyDescent="0.3">
      <c r="A45" t="s">
        <v>79</v>
      </c>
      <c r="B45" t="s">
        <v>80</v>
      </c>
      <c r="C45" t="s">
        <v>79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4.5</v>
      </c>
      <c r="AE45">
        <v>60</v>
      </c>
      <c r="AF45">
        <v>21.727272190641344</v>
      </c>
      <c r="AG45">
        <v>36.714551854606945</v>
      </c>
      <c r="AH45">
        <v>32.224864104691257</v>
      </c>
      <c r="AI45">
        <v>6.4287155696878635</v>
      </c>
      <c r="AJ45">
        <v>1</v>
      </c>
      <c r="AK45">
        <v>1</v>
      </c>
    </row>
    <row r="46" spans="1:41" x14ac:dyDescent="0.3">
      <c r="A46" t="s">
        <v>223</v>
      </c>
      <c r="B46" t="s">
        <v>224</v>
      </c>
      <c r="C46" t="s">
        <v>224</v>
      </c>
      <c r="D46" t="s">
        <v>7</v>
      </c>
      <c r="E46">
        <v>0</v>
      </c>
      <c r="F46">
        <v>0</v>
      </c>
      <c r="G46">
        <v>0</v>
      </c>
      <c r="H46">
        <v>1</v>
      </c>
      <c r="I46" t="s">
        <v>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</v>
      </c>
      <c r="AE46">
        <v>451</v>
      </c>
      <c r="AF46">
        <v>38.815789473684212</v>
      </c>
      <c r="AG46">
        <v>53.116238303934452</v>
      </c>
      <c r="AH46">
        <v>32.175922347151044</v>
      </c>
      <c r="AI46">
        <v>6.5498890671547798</v>
      </c>
      <c r="AJ46">
        <v>1</v>
      </c>
      <c r="AK46">
        <v>1</v>
      </c>
    </row>
    <row r="47" spans="1:41" hidden="1" x14ac:dyDescent="0.3">
      <c r="A47" t="s">
        <v>139</v>
      </c>
      <c r="B47" t="s">
        <v>140</v>
      </c>
      <c r="C47" t="s">
        <v>140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4.9000000000000004</v>
      </c>
      <c r="AE47">
        <v>266</v>
      </c>
      <c r="AF47">
        <v>19.76938827025625</v>
      </c>
      <c r="AG47">
        <v>22.880707834119384</v>
      </c>
      <c r="AH47">
        <v>22.005004096153215</v>
      </c>
      <c r="AI47">
        <v>3.9903551379243547</v>
      </c>
      <c r="AJ47">
        <v>0</v>
      </c>
      <c r="AK47">
        <v>0</v>
      </c>
    </row>
    <row r="48" spans="1:41" hidden="1" x14ac:dyDescent="0.3">
      <c r="A48" t="s">
        <v>141</v>
      </c>
      <c r="B48" t="s">
        <v>142</v>
      </c>
      <c r="C48" t="s">
        <v>143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5.4</v>
      </c>
      <c r="AE48">
        <v>267</v>
      </c>
      <c r="AF48">
        <v>13.108175765044589</v>
      </c>
      <c r="AG48">
        <v>17.413698927216604</v>
      </c>
      <c r="AH48">
        <v>15.679506268590831</v>
      </c>
      <c r="AI48">
        <v>3.2374768538856546</v>
      </c>
      <c r="AJ48">
        <v>0</v>
      </c>
      <c r="AK48">
        <v>0</v>
      </c>
    </row>
    <row r="49" spans="1:37" hidden="1" x14ac:dyDescent="0.3">
      <c r="A49" t="s">
        <v>144</v>
      </c>
      <c r="B49" t="s">
        <v>145</v>
      </c>
      <c r="C49" t="s">
        <v>146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269</v>
      </c>
      <c r="AF49">
        <v>25.05263157894737</v>
      </c>
      <c r="AG49">
        <v>15.882609314477234</v>
      </c>
      <c r="AH49">
        <v>21.518033591659652</v>
      </c>
      <c r="AI49">
        <v>3.7751821452437921</v>
      </c>
      <c r="AJ49">
        <v>0</v>
      </c>
      <c r="AK49">
        <v>0</v>
      </c>
    </row>
    <row r="50" spans="1:37" hidden="1" x14ac:dyDescent="0.3">
      <c r="A50" t="s">
        <v>147</v>
      </c>
      <c r="B50" t="s">
        <v>148</v>
      </c>
      <c r="C50" t="s">
        <v>148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5.5</v>
      </c>
      <c r="AE50">
        <v>271</v>
      </c>
      <c r="AF50">
        <v>13.805439058874256</v>
      </c>
      <c r="AG50">
        <v>15.211269554792398</v>
      </c>
      <c r="AH50">
        <v>14.99422224704357</v>
      </c>
      <c r="AI50">
        <v>2.8563678937165324</v>
      </c>
      <c r="AJ50">
        <v>0</v>
      </c>
      <c r="AK50">
        <v>0</v>
      </c>
    </row>
    <row r="51" spans="1:37" hidden="1" x14ac:dyDescent="0.3">
      <c r="A51" t="s">
        <v>149</v>
      </c>
      <c r="B51" t="s">
        <v>150</v>
      </c>
      <c r="C51" t="s">
        <v>150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4.5</v>
      </c>
      <c r="AE51">
        <v>274</v>
      </c>
      <c r="AF51">
        <v>15.05905151577627</v>
      </c>
      <c r="AG51">
        <v>20.634907182085801</v>
      </c>
      <c r="AH51">
        <v>18.31878188286651</v>
      </c>
      <c r="AI51">
        <v>3.0495991717407174</v>
      </c>
      <c r="AJ51">
        <v>0</v>
      </c>
      <c r="AK51">
        <v>0</v>
      </c>
    </row>
    <row r="52" spans="1:37" hidden="1" x14ac:dyDescent="0.3">
      <c r="A52" t="s">
        <v>151</v>
      </c>
      <c r="B52" t="s">
        <v>152</v>
      </c>
      <c r="C52" t="s">
        <v>152</v>
      </c>
      <c r="D52" t="s">
        <v>4</v>
      </c>
      <c r="E52">
        <v>1</v>
      </c>
      <c r="F52">
        <v>0</v>
      </c>
      <c r="G52">
        <v>0</v>
      </c>
      <c r="H52">
        <v>0</v>
      </c>
      <c r="I52" t="s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4.5</v>
      </c>
      <c r="AE52">
        <v>276</v>
      </c>
      <c r="AF52">
        <v>26.749271581707276</v>
      </c>
      <c r="AG52">
        <v>25.106530328450148</v>
      </c>
      <c r="AH52">
        <v>26.932166321788117</v>
      </c>
      <c r="AI52">
        <v>4.5158005193331174</v>
      </c>
      <c r="AJ52">
        <v>0</v>
      </c>
      <c r="AK52">
        <v>0</v>
      </c>
    </row>
    <row r="53" spans="1:37" hidden="1" x14ac:dyDescent="0.3">
      <c r="A53" t="s">
        <v>153</v>
      </c>
      <c r="B53" t="s">
        <v>154</v>
      </c>
      <c r="C53" t="s">
        <v>154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4.5</v>
      </c>
      <c r="AE53">
        <v>280</v>
      </c>
      <c r="AF53">
        <v>13.390905555763188</v>
      </c>
      <c r="AG53">
        <v>19.240117938287433</v>
      </c>
      <c r="AH53">
        <v>16.722225922884959</v>
      </c>
      <c r="AI53">
        <v>2.5764011373916573</v>
      </c>
      <c r="AJ53">
        <v>0</v>
      </c>
      <c r="AK53">
        <v>0</v>
      </c>
    </row>
    <row r="54" spans="1:37" hidden="1" x14ac:dyDescent="0.3">
      <c r="A54" t="s">
        <v>155</v>
      </c>
      <c r="B54" t="s">
        <v>156</v>
      </c>
      <c r="C54" t="s">
        <v>156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4.9000000000000004</v>
      </c>
      <c r="AE54">
        <v>286</v>
      </c>
      <c r="AF54">
        <v>20.366481684152021</v>
      </c>
      <c r="AG54">
        <v>16.485799490104654</v>
      </c>
      <c r="AH54">
        <v>19.228627277815761</v>
      </c>
      <c r="AI54">
        <v>2.9305025881428532</v>
      </c>
      <c r="AJ54">
        <v>0</v>
      </c>
      <c r="AK54">
        <v>0</v>
      </c>
    </row>
    <row r="55" spans="1:37" hidden="1" x14ac:dyDescent="0.3">
      <c r="A55" t="s">
        <v>157</v>
      </c>
      <c r="B55" t="s">
        <v>158</v>
      </c>
      <c r="C55" t="s">
        <v>158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4.5</v>
      </c>
      <c r="AE55">
        <v>288</v>
      </c>
      <c r="AF55">
        <v>13.110441211307155</v>
      </c>
      <c r="AG55">
        <v>16.292615618922277</v>
      </c>
      <c r="AH55">
        <v>15.136349631024235</v>
      </c>
      <c r="AI55">
        <v>2.7830777161360061</v>
      </c>
      <c r="AJ55">
        <v>0</v>
      </c>
      <c r="AK55">
        <v>0</v>
      </c>
    </row>
    <row r="56" spans="1:37" hidden="1" x14ac:dyDescent="0.3">
      <c r="A56" t="s">
        <v>159</v>
      </c>
      <c r="B56" t="s">
        <v>145</v>
      </c>
      <c r="C56" t="s">
        <v>160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5.5</v>
      </c>
      <c r="AE56">
        <v>302</v>
      </c>
      <c r="AF56">
        <v>16.213914015149605</v>
      </c>
      <c r="AG56">
        <v>17.956853756482541</v>
      </c>
      <c r="AH56">
        <v>15.124104577711968</v>
      </c>
      <c r="AI56">
        <v>3.4433751871109268</v>
      </c>
      <c r="AJ56">
        <v>0</v>
      </c>
      <c r="AK56">
        <v>0</v>
      </c>
    </row>
    <row r="57" spans="1:37" hidden="1" x14ac:dyDescent="0.3">
      <c r="A57" t="s">
        <v>118</v>
      </c>
      <c r="B57" t="s">
        <v>161</v>
      </c>
      <c r="C57" t="s">
        <v>161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4.9000000000000004</v>
      </c>
      <c r="AE57">
        <v>303</v>
      </c>
      <c r="AF57">
        <v>9.4705104835960405</v>
      </c>
      <c r="AG57">
        <v>19.223890540525673</v>
      </c>
      <c r="AH57">
        <v>12.611486077885775</v>
      </c>
      <c r="AI57">
        <v>2.5170070638229278</v>
      </c>
      <c r="AJ57">
        <v>0</v>
      </c>
      <c r="AK57">
        <v>0</v>
      </c>
    </row>
    <row r="58" spans="1:37" hidden="1" x14ac:dyDescent="0.3">
      <c r="A58" t="s">
        <v>162</v>
      </c>
      <c r="B58" t="s">
        <v>163</v>
      </c>
      <c r="C58" t="s">
        <v>163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4.8</v>
      </c>
      <c r="AE58">
        <v>312</v>
      </c>
      <c r="AF58">
        <v>11.611306521646062</v>
      </c>
      <c r="AG58">
        <v>14.132783166396345</v>
      </c>
      <c r="AH58">
        <v>11.381488688360413</v>
      </c>
      <c r="AI58">
        <v>2.3078439592999866</v>
      </c>
      <c r="AJ58">
        <v>0</v>
      </c>
      <c r="AK58">
        <v>0</v>
      </c>
    </row>
    <row r="59" spans="1:37" hidden="1" x14ac:dyDescent="0.3">
      <c r="A59" t="s">
        <v>141</v>
      </c>
      <c r="B59" t="s">
        <v>164</v>
      </c>
      <c r="C59" t="s">
        <v>164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4.4000000000000004</v>
      </c>
      <c r="AE59">
        <v>314</v>
      </c>
      <c r="AF59">
        <v>19.720608756804378</v>
      </c>
      <c r="AG59">
        <v>17.662804742157611</v>
      </c>
      <c r="AH59">
        <v>16.588482351969347</v>
      </c>
      <c r="AI59">
        <v>3.398037307243972</v>
      </c>
      <c r="AJ59">
        <v>0</v>
      </c>
      <c r="AK59">
        <v>0</v>
      </c>
    </row>
    <row r="60" spans="1:37" hidden="1" x14ac:dyDescent="0.3">
      <c r="A60" t="s">
        <v>118</v>
      </c>
      <c r="B60" t="s">
        <v>165</v>
      </c>
      <c r="C60" t="s">
        <v>165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4.5</v>
      </c>
      <c r="AE60">
        <v>316</v>
      </c>
      <c r="AF60">
        <v>14.372973954726382</v>
      </c>
      <c r="AG60">
        <v>15.931732555989338</v>
      </c>
      <c r="AH60">
        <v>13.412832632241003</v>
      </c>
      <c r="AI60">
        <v>2.8324527533724639</v>
      </c>
      <c r="AJ60">
        <v>0</v>
      </c>
      <c r="AK60">
        <v>0</v>
      </c>
    </row>
    <row r="61" spans="1:37" hidden="1" x14ac:dyDescent="0.3">
      <c r="A61" t="s">
        <v>166</v>
      </c>
      <c r="B61" t="s">
        <v>167</v>
      </c>
      <c r="C61" t="s">
        <v>166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5.5</v>
      </c>
      <c r="AE61">
        <v>329</v>
      </c>
      <c r="AF61">
        <v>19.974134899098964</v>
      </c>
      <c r="AG61">
        <v>18.612389814025612</v>
      </c>
      <c r="AH61">
        <v>16.930194531571694</v>
      </c>
      <c r="AI61">
        <v>3.8469692820682395</v>
      </c>
      <c r="AJ61">
        <v>0</v>
      </c>
      <c r="AK61">
        <v>0</v>
      </c>
    </row>
    <row r="62" spans="1:37" hidden="1" x14ac:dyDescent="0.3">
      <c r="A62" t="s">
        <v>168</v>
      </c>
      <c r="B62" t="s">
        <v>169</v>
      </c>
      <c r="C62" t="s">
        <v>169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5.5</v>
      </c>
      <c r="AE62">
        <v>332</v>
      </c>
      <c r="AF62">
        <v>13.408262750212927</v>
      </c>
      <c r="AG62">
        <v>14.659262541285154</v>
      </c>
      <c r="AH62">
        <v>12.21717751065469</v>
      </c>
      <c r="AI62">
        <v>2.5248319177729668</v>
      </c>
      <c r="AJ62">
        <v>0</v>
      </c>
      <c r="AK62">
        <v>0</v>
      </c>
    </row>
    <row r="63" spans="1:37" hidden="1" x14ac:dyDescent="0.3">
      <c r="A63" t="s">
        <v>170</v>
      </c>
      <c r="B63" t="s">
        <v>171</v>
      </c>
      <c r="C63" t="s">
        <v>171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4.5</v>
      </c>
      <c r="AE63">
        <v>333</v>
      </c>
      <c r="AF63">
        <v>13.912508404440512</v>
      </c>
      <c r="AG63">
        <v>15.898929161131488</v>
      </c>
      <c r="AH63">
        <v>12.947595163810746</v>
      </c>
      <c r="AI63">
        <v>2.6765282516786537</v>
      </c>
      <c r="AJ63">
        <v>0</v>
      </c>
      <c r="AK63">
        <v>0</v>
      </c>
    </row>
    <row r="64" spans="1:37" hidden="1" x14ac:dyDescent="0.3">
      <c r="A64" t="s">
        <v>172</v>
      </c>
      <c r="B64" t="s">
        <v>173</v>
      </c>
      <c r="C64" t="s">
        <v>173</v>
      </c>
      <c r="D64" t="s">
        <v>4</v>
      </c>
      <c r="E64">
        <v>1</v>
      </c>
      <c r="F64">
        <v>0</v>
      </c>
      <c r="G64">
        <v>0</v>
      </c>
      <c r="H64">
        <v>0</v>
      </c>
      <c r="I64" t="s">
        <v>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4.7</v>
      </c>
      <c r="AE64">
        <v>337</v>
      </c>
      <c r="AF64">
        <v>31.495352595055813</v>
      </c>
      <c r="AG64">
        <v>19.942231300670596</v>
      </c>
      <c r="AH64">
        <v>22.993192111918365</v>
      </c>
      <c r="AI64">
        <v>3.4207006140763392</v>
      </c>
      <c r="AJ64">
        <v>0</v>
      </c>
      <c r="AK64">
        <v>0</v>
      </c>
    </row>
    <row r="65" spans="1:37" hidden="1" x14ac:dyDescent="0.3">
      <c r="A65" t="s">
        <v>174</v>
      </c>
      <c r="B65" t="s">
        <v>175</v>
      </c>
      <c r="C65" t="s">
        <v>176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342</v>
      </c>
      <c r="AF65">
        <v>12.176830441384411</v>
      </c>
      <c r="AG65">
        <v>14.249379241609189</v>
      </c>
      <c r="AH65">
        <v>11.463748385074496</v>
      </c>
      <c r="AI65">
        <v>2.4103015993666546</v>
      </c>
      <c r="AJ65">
        <v>0</v>
      </c>
      <c r="AK65">
        <v>0</v>
      </c>
    </row>
    <row r="66" spans="1:37" hidden="1" x14ac:dyDescent="0.3">
      <c r="A66" t="s">
        <v>177</v>
      </c>
      <c r="B66" t="s">
        <v>178</v>
      </c>
      <c r="C66" t="s">
        <v>178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4.5</v>
      </c>
      <c r="AE66">
        <v>343</v>
      </c>
      <c r="AF66">
        <v>13.230720408448269</v>
      </c>
      <c r="AG66">
        <v>14.480916525116491</v>
      </c>
      <c r="AH66">
        <v>12.061610710238462</v>
      </c>
      <c r="AI66">
        <v>2.4660410644879081</v>
      </c>
      <c r="AJ66">
        <v>0</v>
      </c>
      <c r="AK66">
        <v>0</v>
      </c>
    </row>
    <row r="67" spans="1:37" hidden="1" x14ac:dyDescent="0.3">
      <c r="A67" t="s">
        <v>179</v>
      </c>
      <c r="B67" t="s">
        <v>180</v>
      </c>
      <c r="C67" t="s">
        <v>180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4.8</v>
      </c>
      <c r="AE67">
        <v>344</v>
      </c>
      <c r="AF67">
        <v>22.681159420289852</v>
      </c>
      <c r="AG67">
        <v>13.749442821260299</v>
      </c>
      <c r="AH67">
        <v>16.317557915989621</v>
      </c>
      <c r="AI67">
        <v>3.3048771405538035</v>
      </c>
      <c r="AJ67">
        <v>0</v>
      </c>
      <c r="AK67">
        <v>0</v>
      </c>
    </row>
    <row r="68" spans="1:37" hidden="1" x14ac:dyDescent="0.3">
      <c r="A68" t="s">
        <v>181</v>
      </c>
      <c r="B68" t="s">
        <v>182</v>
      </c>
      <c r="C68" t="s">
        <v>182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>
        <v>345</v>
      </c>
      <c r="AF68">
        <v>21.153846169171715</v>
      </c>
      <c r="AG68">
        <v>13.613895923219559</v>
      </c>
      <c r="AH68">
        <v>15.529853087906673</v>
      </c>
      <c r="AI68">
        <v>2.3138907973886207</v>
      </c>
      <c r="AJ68">
        <v>0</v>
      </c>
      <c r="AK68">
        <v>0</v>
      </c>
    </row>
    <row r="69" spans="1:37" hidden="1" x14ac:dyDescent="0.3">
      <c r="A69" t="s">
        <v>183</v>
      </c>
      <c r="B69" t="s">
        <v>184</v>
      </c>
      <c r="C69" t="s">
        <v>183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5.3</v>
      </c>
      <c r="AE69">
        <v>352</v>
      </c>
      <c r="AF69">
        <v>16.863319746883874</v>
      </c>
      <c r="AG69">
        <v>31.071636180115501</v>
      </c>
      <c r="AH69">
        <v>20.33881959227179</v>
      </c>
      <c r="AI69">
        <v>3.7587433646214365</v>
      </c>
      <c r="AJ69">
        <v>0</v>
      </c>
      <c r="AK69">
        <v>0</v>
      </c>
    </row>
    <row r="70" spans="1:37" hidden="1" x14ac:dyDescent="0.3">
      <c r="A70" t="s">
        <v>185</v>
      </c>
      <c r="B70" t="s">
        <v>186</v>
      </c>
      <c r="C70" t="s">
        <v>187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5.5</v>
      </c>
      <c r="AE70">
        <v>364</v>
      </c>
      <c r="AF70">
        <v>22.822800219783005</v>
      </c>
      <c r="AG70">
        <v>23.40744271314383</v>
      </c>
      <c r="AH70">
        <v>19.940237423283044</v>
      </c>
      <c r="AI70">
        <v>4.3500895131390003</v>
      </c>
      <c r="AJ70">
        <v>0</v>
      </c>
      <c r="AK70">
        <v>0</v>
      </c>
    </row>
    <row r="71" spans="1:37" hidden="1" x14ac:dyDescent="0.3">
      <c r="A71" t="s">
        <v>188</v>
      </c>
      <c r="B71" t="s">
        <v>189</v>
      </c>
      <c r="C71" t="s">
        <v>188</v>
      </c>
      <c r="D71" t="s">
        <v>7</v>
      </c>
      <c r="E71">
        <v>0</v>
      </c>
      <c r="F71">
        <v>0</v>
      </c>
      <c r="G71">
        <v>0</v>
      </c>
      <c r="H71">
        <v>1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7.4</v>
      </c>
      <c r="AE71">
        <v>366</v>
      </c>
      <c r="AF71">
        <v>18.516244718830791</v>
      </c>
      <c r="AG71">
        <v>20.861538268578538</v>
      </c>
      <c r="AH71">
        <v>16.956865789362219</v>
      </c>
      <c r="AI71">
        <v>3.6202619432138698</v>
      </c>
      <c r="AJ71">
        <v>0</v>
      </c>
      <c r="AK71">
        <v>0</v>
      </c>
    </row>
    <row r="72" spans="1:37" hidden="1" x14ac:dyDescent="0.3">
      <c r="A72" t="s">
        <v>190</v>
      </c>
      <c r="B72" t="s">
        <v>191</v>
      </c>
      <c r="C72" t="s">
        <v>192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7.7</v>
      </c>
      <c r="AE72">
        <v>367</v>
      </c>
      <c r="AF72">
        <v>16.709023503460539</v>
      </c>
      <c r="AG72">
        <v>21.734799582285596</v>
      </c>
      <c r="AH72">
        <v>16.513600793123757</v>
      </c>
      <c r="AI72">
        <v>3.5224360527604115</v>
      </c>
      <c r="AJ72">
        <v>0</v>
      </c>
      <c r="AK72">
        <v>0</v>
      </c>
    </row>
    <row r="73" spans="1:37" hidden="1" x14ac:dyDescent="0.3">
      <c r="A73" t="s">
        <v>193</v>
      </c>
      <c r="B73" t="s">
        <v>194</v>
      </c>
      <c r="C73" t="s">
        <v>195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7.5</v>
      </c>
      <c r="AE73">
        <v>376</v>
      </c>
      <c r="AF73">
        <v>23.793570849509756</v>
      </c>
      <c r="AG73">
        <v>19.996555994763426</v>
      </c>
      <c r="AH73">
        <v>18.953083407365504</v>
      </c>
      <c r="AI73">
        <v>3.5476157306497265</v>
      </c>
      <c r="AJ73">
        <v>0</v>
      </c>
      <c r="AK73">
        <v>0</v>
      </c>
    </row>
    <row r="74" spans="1:37" hidden="1" x14ac:dyDescent="0.3">
      <c r="A74" t="s">
        <v>196</v>
      </c>
      <c r="B74" t="s">
        <v>197</v>
      </c>
      <c r="C74" t="s">
        <v>197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6.5</v>
      </c>
      <c r="AE74">
        <v>380</v>
      </c>
      <c r="AF74">
        <v>22.499999998741483</v>
      </c>
      <c r="AG74">
        <v>20.461966745734845</v>
      </c>
      <c r="AH74">
        <v>18.569309022874194</v>
      </c>
      <c r="AI74">
        <v>3.9492939829431317</v>
      </c>
      <c r="AJ74">
        <v>0</v>
      </c>
      <c r="AK74">
        <v>0</v>
      </c>
    </row>
    <row r="75" spans="1:37" hidden="1" x14ac:dyDescent="0.3">
      <c r="A75" t="s">
        <v>198</v>
      </c>
      <c r="B75" t="s">
        <v>199</v>
      </c>
      <c r="C75" t="s">
        <v>199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12.8</v>
      </c>
      <c r="AE75">
        <v>381</v>
      </c>
      <c r="AF75">
        <v>34.380059547788179</v>
      </c>
      <c r="AG75">
        <v>32.703483925569053</v>
      </c>
      <c r="AH75">
        <v>28.972689588342682</v>
      </c>
      <c r="AI75">
        <v>3.9059009591954332</v>
      </c>
      <c r="AJ75">
        <v>0</v>
      </c>
      <c r="AK75">
        <v>0</v>
      </c>
    </row>
    <row r="76" spans="1:37" hidden="1" x14ac:dyDescent="0.3">
      <c r="A76" t="s">
        <v>200</v>
      </c>
      <c r="B76" t="s">
        <v>201</v>
      </c>
      <c r="C76" t="s">
        <v>201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382</v>
      </c>
      <c r="AF76">
        <v>12.738888996737781</v>
      </c>
      <c r="AG76">
        <v>29.291604947206345</v>
      </c>
      <c r="AH76">
        <v>17.888222236763212</v>
      </c>
      <c r="AI76">
        <v>3.7102712898741657</v>
      </c>
      <c r="AJ76">
        <v>0</v>
      </c>
      <c r="AK76">
        <v>0</v>
      </c>
    </row>
    <row r="77" spans="1:37" hidden="1" x14ac:dyDescent="0.3">
      <c r="A77" t="s">
        <v>202</v>
      </c>
      <c r="B77" t="s">
        <v>203</v>
      </c>
      <c r="C77" t="s">
        <v>202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</v>
      </c>
      <c r="AE77">
        <v>386</v>
      </c>
      <c r="AF77">
        <v>22.430555555555554</v>
      </c>
      <c r="AG77">
        <v>21.027532889136705</v>
      </c>
      <c r="AH77">
        <v>18.773857906723602</v>
      </c>
      <c r="AI77">
        <v>3.9969046797007444</v>
      </c>
      <c r="AJ77">
        <v>0</v>
      </c>
      <c r="AK77">
        <v>0</v>
      </c>
    </row>
    <row r="78" spans="1:37" hidden="1" x14ac:dyDescent="0.3">
      <c r="A78" t="s">
        <v>204</v>
      </c>
      <c r="B78" t="s">
        <v>205</v>
      </c>
      <c r="C78" t="s">
        <v>205</v>
      </c>
      <c r="D78" t="s">
        <v>7</v>
      </c>
      <c r="E78">
        <v>0</v>
      </c>
      <c r="F78">
        <v>0</v>
      </c>
      <c r="G78">
        <v>0</v>
      </c>
      <c r="H78">
        <v>1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4.8</v>
      </c>
      <c r="AE78">
        <v>397</v>
      </c>
      <c r="AF78">
        <v>22.857142831065826</v>
      </c>
      <c r="AG78">
        <v>26.289154865457096</v>
      </c>
      <c r="AH78">
        <v>0</v>
      </c>
      <c r="AI78">
        <v>0</v>
      </c>
      <c r="AJ78">
        <v>0</v>
      </c>
      <c r="AK78">
        <v>0</v>
      </c>
    </row>
    <row r="79" spans="1:37" hidden="1" x14ac:dyDescent="0.3">
      <c r="A79" t="s">
        <v>206</v>
      </c>
      <c r="B79" t="s">
        <v>207</v>
      </c>
      <c r="C79" t="s">
        <v>207</v>
      </c>
      <c r="D79" t="s">
        <v>7</v>
      </c>
      <c r="E79">
        <v>0</v>
      </c>
      <c r="F79">
        <v>0</v>
      </c>
      <c r="G79">
        <v>0</v>
      </c>
      <c r="H79">
        <v>1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5.5</v>
      </c>
      <c r="AE79">
        <v>409</v>
      </c>
      <c r="AF79">
        <v>20.869047937478307</v>
      </c>
      <c r="AG79">
        <v>25.568175433865427</v>
      </c>
      <c r="AH79">
        <v>0</v>
      </c>
      <c r="AI79">
        <v>0</v>
      </c>
      <c r="AJ79">
        <v>0</v>
      </c>
      <c r="AK79">
        <v>0</v>
      </c>
    </row>
    <row r="80" spans="1:37" hidden="1" x14ac:dyDescent="0.3">
      <c r="A80" t="s">
        <v>208</v>
      </c>
      <c r="B80" t="s">
        <v>209</v>
      </c>
      <c r="C80" t="s">
        <v>209</v>
      </c>
      <c r="D80" t="s">
        <v>7</v>
      </c>
      <c r="E80">
        <v>0</v>
      </c>
      <c r="F80">
        <v>0</v>
      </c>
      <c r="G80">
        <v>0</v>
      </c>
      <c r="H80">
        <v>1</v>
      </c>
      <c r="I80" t="s">
        <v>20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4.9000000000000004</v>
      </c>
      <c r="AE80">
        <v>411</v>
      </c>
      <c r="AF80">
        <v>15.261843815260978</v>
      </c>
      <c r="AG80">
        <v>27.3794443328946</v>
      </c>
      <c r="AH80">
        <v>0</v>
      </c>
      <c r="AI80">
        <v>0</v>
      </c>
      <c r="AJ80">
        <v>0</v>
      </c>
      <c r="AK80">
        <v>0</v>
      </c>
    </row>
    <row r="81" spans="1:37" hidden="1" x14ac:dyDescent="0.3">
      <c r="A81" t="s">
        <v>210</v>
      </c>
      <c r="B81" t="s">
        <v>211</v>
      </c>
      <c r="C81" t="s">
        <v>211</v>
      </c>
      <c r="D81" t="s">
        <v>4</v>
      </c>
      <c r="E81">
        <v>1</v>
      </c>
      <c r="F81">
        <v>0</v>
      </c>
      <c r="G81">
        <v>0</v>
      </c>
      <c r="H81">
        <v>0</v>
      </c>
      <c r="I81" t="s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4.5</v>
      </c>
      <c r="AE81">
        <v>430</v>
      </c>
      <c r="AF81">
        <v>11.714285713160903</v>
      </c>
      <c r="AG81">
        <v>23.858743380113403</v>
      </c>
      <c r="AH81">
        <v>0</v>
      </c>
      <c r="AI81">
        <v>0</v>
      </c>
      <c r="AJ81">
        <v>0</v>
      </c>
      <c r="AK81">
        <v>0</v>
      </c>
    </row>
    <row r="82" spans="1:37" hidden="1" x14ac:dyDescent="0.3">
      <c r="A82" t="s">
        <v>92</v>
      </c>
      <c r="B82" t="s">
        <v>212</v>
      </c>
      <c r="C82" t="s">
        <v>212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5.0999999999999996</v>
      </c>
      <c r="AE82">
        <v>439</v>
      </c>
      <c r="AF82">
        <v>17.289967583005531</v>
      </c>
      <c r="AG82">
        <v>16.345165640000282</v>
      </c>
      <c r="AH82">
        <v>11.971127586701694</v>
      </c>
      <c r="AI82">
        <v>2.4887007624721589</v>
      </c>
      <c r="AJ82">
        <v>0</v>
      </c>
      <c r="AK82">
        <v>0</v>
      </c>
    </row>
    <row r="83" spans="1:37" hidden="1" x14ac:dyDescent="0.3">
      <c r="A83" t="s">
        <v>213</v>
      </c>
      <c r="B83" t="s">
        <v>214</v>
      </c>
      <c r="C83" t="s">
        <v>215</v>
      </c>
      <c r="D83" t="s">
        <v>7</v>
      </c>
      <c r="E83">
        <v>0</v>
      </c>
      <c r="F83">
        <v>0</v>
      </c>
      <c r="G83">
        <v>0</v>
      </c>
      <c r="H83">
        <v>1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7.1</v>
      </c>
      <c r="AE83">
        <v>440</v>
      </c>
      <c r="AF83">
        <v>30.571428571428569</v>
      </c>
      <c r="AG83">
        <v>20.545937620075129</v>
      </c>
      <c r="AH83">
        <v>18.46989486554946</v>
      </c>
      <c r="AI83">
        <v>2.5704276565024671</v>
      </c>
      <c r="AJ83">
        <v>0</v>
      </c>
      <c r="AK83">
        <v>0</v>
      </c>
    </row>
    <row r="84" spans="1:37" hidden="1" x14ac:dyDescent="0.3">
      <c r="A84" t="s">
        <v>216</v>
      </c>
      <c r="B84" t="s">
        <v>217</v>
      </c>
      <c r="C84" t="s">
        <v>216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5.5</v>
      </c>
      <c r="AE84">
        <v>447</v>
      </c>
      <c r="AF84">
        <v>15.645161278417012</v>
      </c>
      <c r="AG84">
        <v>16.982683371884193</v>
      </c>
      <c r="AH84">
        <v>11.540027789096431</v>
      </c>
      <c r="AI84">
        <v>2.2081327256713643</v>
      </c>
      <c r="AJ84">
        <v>0</v>
      </c>
      <c r="AK84">
        <v>0</v>
      </c>
    </row>
    <row r="85" spans="1:37" hidden="1" x14ac:dyDescent="0.3">
      <c r="A85" t="s">
        <v>218</v>
      </c>
      <c r="B85" t="s">
        <v>219</v>
      </c>
      <c r="C85" t="s">
        <v>220</v>
      </c>
      <c r="D85" t="s">
        <v>4</v>
      </c>
      <c r="E85">
        <v>1</v>
      </c>
      <c r="F85">
        <v>0</v>
      </c>
      <c r="G85">
        <v>0</v>
      </c>
      <c r="H85">
        <v>0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5.6</v>
      </c>
      <c r="AE85">
        <v>448</v>
      </c>
      <c r="AF85">
        <v>19.619047619047617</v>
      </c>
      <c r="AG85">
        <v>17.821405178812974</v>
      </c>
      <c r="AH85">
        <v>13.349508638956081</v>
      </c>
      <c r="AI85">
        <v>2.6117462934512869</v>
      </c>
      <c r="AJ85">
        <v>0</v>
      </c>
      <c r="AK85">
        <v>0</v>
      </c>
    </row>
    <row r="86" spans="1:37" hidden="1" x14ac:dyDescent="0.3">
      <c r="A86" t="s">
        <v>221</v>
      </c>
      <c r="B86" t="s">
        <v>222</v>
      </c>
      <c r="C86" t="s">
        <v>222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7.6</v>
      </c>
      <c r="AE86">
        <v>449</v>
      </c>
      <c r="AF86">
        <v>63.049123098855397</v>
      </c>
      <c r="AG86">
        <v>21.823758163360893</v>
      </c>
      <c r="AH86">
        <v>31.458167471186748</v>
      </c>
      <c r="AI86">
        <v>3.1640083577356091</v>
      </c>
      <c r="AJ86">
        <v>0</v>
      </c>
      <c r="AK86">
        <v>0</v>
      </c>
    </row>
    <row r="87" spans="1:37" x14ac:dyDescent="0.3">
      <c r="A87" t="s">
        <v>265</v>
      </c>
      <c r="B87" t="s">
        <v>266</v>
      </c>
      <c r="C87" t="s">
        <v>266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</v>
      </c>
      <c r="AE87">
        <v>535</v>
      </c>
      <c r="AF87">
        <v>30.394351808445037</v>
      </c>
      <c r="AG87">
        <v>30.098360816507348</v>
      </c>
      <c r="AH87">
        <v>27.811244483453986</v>
      </c>
      <c r="AI87">
        <v>6.3948607277760345</v>
      </c>
      <c r="AJ87">
        <v>1</v>
      </c>
      <c r="AK87">
        <v>1</v>
      </c>
    </row>
    <row r="88" spans="1:37" hidden="1" x14ac:dyDescent="0.3">
      <c r="A88" t="s">
        <v>225</v>
      </c>
      <c r="B88" t="s">
        <v>226</v>
      </c>
      <c r="C88" t="s">
        <v>226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5.3</v>
      </c>
      <c r="AE88">
        <v>463</v>
      </c>
      <c r="AF88">
        <v>19.071428571428569</v>
      </c>
      <c r="AG88">
        <v>16.811064339812262</v>
      </c>
      <c r="AH88">
        <v>12.81132501370822</v>
      </c>
      <c r="AI88">
        <v>2.3989153219742798</v>
      </c>
      <c r="AJ88">
        <v>0</v>
      </c>
      <c r="AK88">
        <v>0</v>
      </c>
    </row>
    <row r="89" spans="1:37" hidden="1" x14ac:dyDescent="0.3">
      <c r="A89" t="s">
        <v>227</v>
      </c>
      <c r="B89" t="s">
        <v>228</v>
      </c>
      <c r="C89" t="s">
        <v>228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465</v>
      </c>
      <c r="AF89">
        <v>16.61904733781369</v>
      </c>
      <c r="AG89">
        <v>27.557598073701602</v>
      </c>
      <c r="AH89">
        <v>15.330714745075355</v>
      </c>
      <c r="AI89">
        <v>3.162989642719876</v>
      </c>
      <c r="AJ89">
        <v>0</v>
      </c>
      <c r="AK89">
        <v>0</v>
      </c>
    </row>
    <row r="90" spans="1:37" hidden="1" x14ac:dyDescent="0.3">
      <c r="A90" t="s">
        <v>229</v>
      </c>
      <c r="B90" t="s">
        <v>230</v>
      </c>
      <c r="C90" t="s">
        <v>231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8.3000000000000007</v>
      </c>
      <c r="AE90">
        <v>471</v>
      </c>
      <c r="AF90">
        <v>20.440285936410977</v>
      </c>
      <c r="AG90">
        <v>22.086800345209706</v>
      </c>
      <c r="AH90">
        <v>13.976472973107974</v>
      </c>
      <c r="AI90">
        <v>2.2569803544665952</v>
      </c>
      <c r="AJ90">
        <v>0</v>
      </c>
      <c r="AK90">
        <v>0</v>
      </c>
    </row>
    <row r="91" spans="1:37" hidden="1" x14ac:dyDescent="0.3">
      <c r="A91" t="s">
        <v>232</v>
      </c>
      <c r="B91" t="s">
        <v>233</v>
      </c>
      <c r="C91" t="s">
        <v>234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5.4</v>
      </c>
      <c r="AE91">
        <v>474</v>
      </c>
      <c r="AF91">
        <v>19.166666666666664</v>
      </c>
      <c r="AG91">
        <v>15.605788362676018</v>
      </c>
      <c r="AH91">
        <v>11.422499716967724</v>
      </c>
      <c r="AI91">
        <v>1.6475745810993625</v>
      </c>
      <c r="AJ91">
        <v>0</v>
      </c>
      <c r="AK91">
        <v>0</v>
      </c>
    </row>
    <row r="92" spans="1:37" hidden="1" x14ac:dyDescent="0.3">
      <c r="A92" t="s">
        <v>190</v>
      </c>
      <c r="B92" t="s">
        <v>235</v>
      </c>
      <c r="C92" t="s">
        <v>236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4.9000000000000004</v>
      </c>
      <c r="AE92">
        <v>475</v>
      </c>
      <c r="AF92">
        <v>20.551679512280135</v>
      </c>
      <c r="AG92">
        <v>20.603332483488071</v>
      </c>
      <c r="AH92">
        <v>13.523838525564104</v>
      </c>
      <c r="AI92">
        <v>2.9283250223568738</v>
      </c>
      <c r="AJ92">
        <v>0</v>
      </c>
      <c r="AK92">
        <v>0</v>
      </c>
    </row>
    <row r="93" spans="1:37" hidden="1" x14ac:dyDescent="0.3">
      <c r="A93" t="s">
        <v>102</v>
      </c>
      <c r="B93" t="s">
        <v>237</v>
      </c>
      <c r="C93" t="s">
        <v>237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5.9</v>
      </c>
      <c r="AE93">
        <v>476</v>
      </c>
      <c r="AF93">
        <v>19.56097558854264</v>
      </c>
      <c r="AG93">
        <v>17.421470167481022</v>
      </c>
      <c r="AH93">
        <v>12.150286740443299</v>
      </c>
      <c r="AI93">
        <v>2.0560008496311517</v>
      </c>
      <c r="AJ93">
        <v>0</v>
      </c>
      <c r="AK93">
        <v>0</v>
      </c>
    </row>
    <row r="94" spans="1:37" hidden="1" x14ac:dyDescent="0.3">
      <c r="A94" t="s">
        <v>238</v>
      </c>
      <c r="B94" t="s">
        <v>239</v>
      </c>
      <c r="C94" t="s">
        <v>240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4.5</v>
      </c>
      <c r="AE94">
        <v>482</v>
      </c>
      <c r="AF94">
        <v>-5.7569412979585604</v>
      </c>
      <c r="AG94">
        <v>14.979808453812467</v>
      </c>
      <c r="AH94">
        <v>3.0536077809145254</v>
      </c>
      <c r="AI94">
        <v>1.7262434671392464</v>
      </c>
      <c r="AJ94">
        <v>0</v>
      </c>
      <c r="AK94">
        <v>0</v>
      </c>
    </row>
    <row r="95" spans="1:37" hidden="1" x14ac:dyDescent="0.3">
      <c r="A95" t="s">
        <v>241</v>
      </c>
      <c r="B95" t="s">
        <v>242</v>
      </c>
      <c r="C95" t="s">
        <v>242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8.6999999999999993</v>
      </c>
      <c r="AE95">
        <v>491</v>
      </c>
      <c r="AF95">
        <v>22.13858250170621</v>
      </c>
      <c r="AG95">
        <v>22.312646697783396</v>
      </c>
      <c r="AH95">
        <v>14.607130373358544</v>
      </c>
      <c r="AI95">
        <v>2.6404406930726485</v>
      </c>
      <c r="AJ95">
        <v>0</v>
      </c>
      <c r="AK95">
        <v>0</v>
      </c>
    </row>
    <row r="96" spans="1:37" x14ac:dyDescent="0.3">
      <c r="A96" t="s">
        <v>132</v>
      </c>
      <c r="B96" t="s">
        <v>133</v>
      </c>
      <c r="C96" t="s">
        <v>133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</v>
      </c>
      <c r="AE96">
        <v>244</v>
      </c>
      <c r="AF96">
        <v>32.436786306634218</v>
      </c>
      <c r="AG96">
        <v>20.231140916441571</v>
      </c>
      <c r="AH96">
        <v>27.16878614232424</v>
      </c>
      <c r="AI96">
        <v>4.6563628855957573</v>
      </c>
      <c r="AJ96">
        <v>1</v>
      </c>
      <c r="AK96">
        <v>1</v>
      </c>
    </row>
    <row r="97" spans="1:37" hidden="1" x14ac:dyDescent="0.3">
      <c r="A97" t="s">
        <v>244</v>
      </c>
      <c r="B97" t="s">
        <v>245</v>
      </c>
      <c r="C97" t="s">
        <v>246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6.4</v>
      </c>
      <c r="AE97">
        <v>507</v>
      </c>
      <c r="AF97">
        <v>23.210943032881588</v>
      </c>
      <c r="AG97">
        <v>22.207004562922094</v>
      </c>
      <c r="AH97">
        <v>20.928025459883955</v>
      </c>
      <c r="AI97">
        <v>4.7153250789182426</v>
      </c>
      <c r="AJ97">
        <v>0</v>
      </c>
      <c r="AK97">
        <v>0</v>
      </c>
    </row>
    <row r="98" spans="1:37" hidden="1" x14ac:dyDescent="0.3">
      <c r="A98" t="s">
        <v>247</v>
      </c>
      <c r="B98" t="s">
        <v>248</v>
      </c>
      <c r="C98" t="s">
        <v>248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4.4000000000000004</v>
      </c>
      <c r="AE98">
        <v>508</v>
      </c>
      <c r="AF98">
        <v>5.970818899069541</v>
      </c>
      <c r="AG98">
        <v>13.508912068149076</v>
      </c>
      <c r="AH98">
        <v>8.4934942679075469</v>
      </c>
      <c r="AI98">
        <v>1.6404261622689607</v>
      </c>
      <c r="AJ98">
        <v>0</v>
      </c>
      <c r="AK98">
        <v>0</v>
      </c>
    </row>
    <row r="99" spans="1:37" hidden="1" x14ac:dyDescent="0.3">
      <c r="A99" t="s">
        <v>229</v>
      </c>
      <c r="B99" t="s">
        <v>249</v>
      </c>
      <c r="C99" t="s">
        <v>250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5.8</v>
      </c>
      <c r="AE99">
        <v>511</v>
      </c>
      <c r="AF99">
        <v>19.653061224489797</v>
      </c>
      <c r="AG99">
        <v>18.903238995767829</v>
      </c>
      <c r="AH99">
        <v>17.760060477400422</v>
      </c>
      <c r="AI99">
        <v>3.5389735970054899</v>
      </c>
      <c r="AJ99">
        <v>0</v>
      </c>
      <c r="AK99">
        <v>0</v>
      </c>
    </row>
    <row r="100" spans="1:37" hidden="1" x14ac:dyDescent="0.3">
      <c r="A100" t="s">
        <v>251</v>
      </c>
      <c r="B100" t="s">
        <v>252</v>
      </c>
      <c r="C100" t="s">
        <v>252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4.7</v>
      </c>
      <c r="AE100">
        <v>512</v>
      </c>
      <c r="AF100">
        <v>16.182026313225119</v>
      </c>
      <c r="AG100">
        <v>19.066847486663903</v>
      </c>
      <c r="AH100">
        <v>16.020379725802009</v>
      </c>
      <c r="AI100">
        <v>3.5380318223594402</v>
      </c>
      <c r="AJ100">
        <v>0</v>
      </c>
      <c r="AK100">
        <v>0</v>
      </c>
    </row>
    <row r="101" spans="1:37" hidden="1" x14ac:dyDescent="0.3">
      <c r="A101" t="s">
        <v>253</v>
      </c>
      <c r="B101" t="s">
        <v>254</v>
      </c>
      <c r="C101" t="s">
        <v>254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517</v>
      </c>
      <c r="AF101">
        <v>17.91600427230545</v>
      </c>
      <c r="AG101">
        <v>16.918867530640821</v>
      </c>
      <c r="AH101">
        <v>16.065229104023061</v>
      </c>
      <c r="AI101">
        <v>2.8695091852645582</v>
      </c>
      <c r="AJ101">
        <v>0</v>
      </c>
      <c r="AK101">
        <v>0</v>
      </c>
    </row>
    <row r="102" spans="1:37" hidden="1" x14ac:dyDescent="0.3">
      <c r="A102" t="s">
        <v>255</v>
      </c>
      <c r="B102" t="s">
        <v>256</v>
      </c>
      <c r="C102" t="s">
        <v>256</v>
      </c>
      <c r="D102" t="s">
        <v>7</v>
      </c>
      <c r="E102">
        <v>0</v>
      </c>
      <c r="F102">
        <v>0</v>
      </c>
      <c r="G102">
        <v>0</v>
      </c>
      <c r="H102">
        <v>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7.5</v>
      </c>
      <c r="AE102">
        <v>520</v>
      </c>
      <c r="AF102">
        <v>25.140586696328736</v>
      </c>
      <c r="AG102">
        <v>29.78806661156294</v>
      </c>
      <c r="AH102">
        <v>24.955503047115595</v>
      </c>
      <c r="AI102">
        <v>5.0721115699480528</v>
      </c>
      <c r="AJ102">
        <v>0</v>
      </c>
      <c r="AK102">
        <v>0</v>
      </c>
    </row>
    <row r="103" spans="1:37" hidden="1" x14ac:dyDescent="0.3">
      <c r="A103" t="s">
        <v>257</v>
      </c>
      <c r="B103" t="s">
        <v>258</v>
      </c>
      <c r="C103" t="s">
        <v>258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4.9000000000000004</v>
      </c>
      <c r="AE103">
        <v>526</v>
      </c>
      <c r="AF103">
        <v>11.934232314788531</v>
      </c>
      <c r="AG103">
        <v>16.614077478043455</v>
      </c>
      <c r="AH103">
        <v>12.833118548910496</v>
      </c>
      <c r="AI103">
        <v>2.8074569155993636</v>
      </c>
      <c r="AJ103">
        <v>0</v>
      </c>
      <c r="AK103">
        <v>0</v>
      </c>
    </row>
    <row r="104" spans="1:37" hidden="1" x14ac:dyDescent="0.3">
      <c r="A104" t="s">
        <v>259</v>
      </c>
      <c r="B104" t="s">
        <v>260</v>
      </c>
      <c r="C104" t="s">
        <v>260</v>
      </c>
      <c r="D104" t="s">
        <v>4</v>
      </c>
      <c r="E104">
        <v>1</v>
      </c>
      <c r="F104">
        <v>0</v>
      </c>
      <c r="G104">
        <v>0</v>
      </c>
      <c r="H104">
        <v>0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5.5</v>
      </c>
      <c r="AE104">
        <v>529</v>
      </c>
      <c r="AF104">
        <v>-19.115049848511656</v>
      </c>
      <c r="AG104">
        <v>20.656373102546066</v>
      </c>
      <c r="AH104">
        <v>-1.7000991234602161</v>
      </c>
      <c r="AI104">
        <v>3.9795930524368242</v>
      </c>
      <c r="AJ104">
        <v>0</v>
      </c>
      <c r="AK104">
        <v>0</v>
      </c>
    </row>
    <row r="105" spans="1:37" hidden="1" x14ac:dyDescent="0.3">
      <c r="A105" t="s">
        <v>261</v>
      </c>
      <c r="B105" t="s">
        <v>262</v>
      </c>
      <c r="C105" t="s">
        <v>262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5.2</v>
      </c>
      <c r="AE105">
        <v>532</v>
      </c>
      <c r="AF105">
        <v>18.305799532015431</v>
      </c>
      <c r="AG105">
        <v>19.164411651287622</v>
      </c>
      <c r="AH105">
        <v>17.163663158189852</v>
      </c>
      <c r="AI105">
        <v>3.6391200750703065</v>
      </c>
      <c r="AJ105">
        <v>0</v>
      </c>
      <c r="AK105">
        <v>0</v>
      </c>
    </row>
    <row r="106" spans="1:37" hidden="1" x14ac:dyDescent="0.3">
      <c r="A106" t="s">
        <v>263</v>
      </c>
      <c r="B106" t="s">
        <v>264</v>
      </c>
      <c r="C106" t="s">
        <v>264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5.3</v>
      </c>
      <c r="AE106">
        <v>534</v>
      </c>
      <c r="AF106">
        <v>8.4335723295958331</v>
      </c>
      <c r="AG106">
        <v>27.095646799777569</v>
      </c>
      <c r="AH106">
        <v>15.193832161588311</v>
      </c>
      <c r="AI106">
        <v>3.0387664323176629</v>
      </c>
      <c r="AJ106">
        <v>0</v>
      </c>
      <c r="AK106">
        <v>0</v>
      </c>
    </row>
    <row r="107" spans="1:37" x14ac:dyDescent="0.3">
      <c r="A107" t="s">
        <v>312</v>
      </c>
      <c r="B107" t="s">
        <v>313</v>
      </c>
      <c r="C107" t="s">
        <v>313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7.4</v>
      </c>
      <c r="AE107">
        <v>673</v>
      </c>
      <c r="AF107">
        <v>23.286069087384362</v>
      </c>
      <c r="AG107">
        <v>28.456975317454294</v>
      </c>
      <c r="AH107">
        <v>25.251533950347358</v>
      </c>
      <c r="AI107">
        <v>5.4050989408978136</v>
      </c>
      <c r="AJ107">
        <v>1</v>
      </c>
      <c r="AK107">
        <v>1</v>
      </c>
    </row>
    <row r="108" spans="1:37" hidden="1" x14ac:dyDescent="0.3">
      <c r="A108" t="s">
        <v>267</v>
      </c>
      <c r="B108" t="s">
        <v>268</v>
      </c>
      <c r="C108" t="s">
        <v>268</v>
      </c>
      <c r="D108" t="s">
        <v>7</v>
      </c>
      <c r="E108">
        <v>0</v>
      </c>
      <c r="F108">
        <v>0</v>
      </c>
      <c r="G108">
        <v>0</v>
      </c>
      <c r="H108">
        <v>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7.8</v>
      </c>
      <c r="AE108">
        <v>538</v>
      </c>
      <c r="AF108">
        <v>23.550023169856711</v>
      </c>
      <c r="AG108">
        <v>25.585146203866131</v>
      </c>
      <c r="AH108">
        <v>22.451876865418019</v>
      </c>
      <c r="AI108">
        <v>4.8835997658686106</v>
      </c>
      <c r="AJ108">
        <v>0</v>
      </c>
      <c r="AK108">
        <v>0</v>
      </c>
    </row>
    <row r="109" spans="1:37" hidden="1" x14ac:dyDescent="0.3">
      <c r="A109" t="s">
        <v>269</v>
      </c>
      <c r="B109" t="s">
        <v>270</v>
      </c>
      <c r="C109" t="s">
        <v>270</v>
      </c>
      <c r="D109" t="s">
        <v>4</v>
      </c>
      <c r="E109">
        <v>1</v>
      </c>
      <c r="F109">
        <v>0</v>
      </c>
      <c r="G109">
        <v>0</v>
      </c>
      <c r="H109">
        <v>0</v>
      </c>
      <c r="I109" t="s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4.0999999999999996</v>
      </c>
      <c r="AE109">
        <v>546</v>
      </c>
      <c r="AF109">
        <v>12.133336346436527</v>
      </c>
      <c r="AG109">
        <v>28.866590074624085</v>
      </c>
      <c r="AH109">
        <v>16.950358859824302</v>
      </c>
      <c r="AI109">
        <v>2.9659312346461815</v>
      </c>
      <c r="AJ109">
        <v>0</v>
      </c>
      <c r="AK109">
        <v>0</v>
      </c>
    </row>
    <row r="110" spans="1:37" hidden="1" x14ac:dyDescent="0.3">
      <c r="A110" t="s">
        <v>253</v>
      </c>
      <c r="B110" t="s">
        <v>271</v>
      </c>
      <c r="C110" t="s">
        <v>271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5</v>
      </c>
      <c r="AE110">
        <v>549</v>
      </c>
      <c r="AF110">
        <v>10.017945420624091</v>
      </c>
      <c r="AG110">
        <v>12.520813532219504</v>
      </c>
      <c r="AH110">
        <v>9.5299498181609898</v>
      </c>
      <c r="AI110">
        <v>1.8805790326544316</v>
      </c>
      <c r="AJ110">
        <v>0</v>
      </c>
      <c r="AK110">
        <v>0</v>
      </c>
    </row>
    <row r="111" spans="1:37" hidden="1" x14ac:dyDescent="0.3">
      <c r="A111" t="s">
        <v>272</v>
      </c>
      <c r="B111" t="s">
        <v>273</v>
      </c>
      <c r="C111" t="s">
        <v>273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4.5</v>
      </c>
      <c r="AE111">
        <v>552</v>
      </c>
      <c r="AF111">
        <v>16.698187193609172</v>
      </c>
      <c r="AG111">
        <v>15.083404285265496</v>
      </c>
      <c r="AH111">
        <v>13.600827834937764</v>
      </c>
      <c r="AI111">
        <v>2.5909465513183703</v>
      </c>
      <c r="AJ111">
        <v>0</v>
      </c>
      <c r="AK111">
        <v>0</v>
      </c>
    </row>
    <row r="112" spans="1:37" hidden="1" x14ac:dyDescent="0.3">
      <c r="A112" t="s">
        <v>274</v>
      </c>
      <c r="B112" t="s">
        <v>275</v>
      </c>
      <c r="C112" t="s">
        <v>275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4.5</v>
      </c>
      <c r="AE112">
        <v>555</v>
      </c>
      <c r="AF112">
        <v>15.512392846379694</v>
      </c>
      <c r="AG112">
        <v>16.726129857216268</v>
      </c>
      <c r="AH112">
        <v>13.706129909844819</v>
      </c>
      <c r="AI112">
        <v>2.5923562723111657</v>
      </c>
      <c r="AJ112">
        <v>0</v>
      </c>
      <c r="AK112">
        <v>0</v>
      </c>
    </row>
    <row r="113" spans="1:37" x14ac:dyDescent="0.3">
      <c r="A113" t="s">
        <v>335</v>
      </c>
      <c r="B113" t="s">
        <v>336</v>
      </c>
      <c r="C113" t="s">
        <v>337</v>
      </c>
      <c r="D113" t="s">
        <v>7</v>
      </c>
      <c r="E113">
        <v>0</v>
      </c>
      <c r="F113">
        <v>0</v>
      </c>
      <c r="G113">
        <v>0</v>
      </c>
      <c r="H113">
        <v>1</v>
      </c>
      <c r="I113" t="s">
        <v>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5.5</v>
      </c>
      <c r="AE113">
        <v>725</v>
      </c>
      <c r="AF113">
        <v>13.087720118847942</v>
      </c>
      <c r="AG113">
        <v>31.374171118227345</v>
      </c>
      <c r="AH113">
        <v>25.246940072098429</v>
      </c>
      <c r="AI113">
        <v>3.8142069190829537</v>
      </c>
      <c r="AJ113">
        <v>1</v>
      </c>
      <c r="AK113">
        <v>1</v>
      </c>
    </row>
    <row r="114" spans="1:37" hidden="1" x14ac:dyDescent="0.3">
      <c r="A114" t="s">
        <v>278</v>
      </c>
      <c r="B114" t="s">
        <v>279</v>
      </c>
      <c r="C114" t="s">
        <v>279</v>
      </c>
      <c r="D114" t="s">
        <v>7</v>
      </c>
      <c r="E114">
        <v>0</v>
      </c>
      <c r="F114">
        <v>0</v>
      </c>
      <c r="G114">
        <v>0</v>
      </c>
      <c r="H114">
        <v>1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4.9000000000000004</v>
      </c>
      <c r="AE114">
        <v>583</v>
      </c>
      <c r="AF114">
        <v>20.252962339328597</v>
      </c>
      <c r="AG114">
        <v>14.929617118204565</v>
      </c>
      <c r="AH114">
        <v>15.168154913686575</v>
      </c>
      <c r="AI114">
        <v>2.4905885105165413</v>
      </c>
      <c r="AJ114">
        <v>0</v>
      </c>
      <c r="AK114">
        <v>0</v>
      </c>
    </row>
    <row r="115" spans="1:37" hidden="1" x14ac:dyDescent="0.3">
      <c r="A115" t="s">
        <v>280</v>
      </c>
      <c r="B115" t="s">
        <v>281</v>
      </c>
      <c r="C115" t="s">
        <v>281</v>
      </c>
      <c r="D115" t="s">
        <v>4</v>
      </c>
      <c r="E115">
        <v>1</v>
      </c>
      <c r="F115">
        <v>0</v>
      </c>
      <c r="G115">
        <v>0</v>
      </c>
      <c r="H115">
        <v>0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4.5</v>
      </c>
      <c r="AE115">
        <v>609</v>
      </c>
      <c r="AF115">
        <v>27.624999991037431</v>
      </c>
      <c r="AG115">
        <v>28.067443773718715</v>
      </c>
      <c r="AH115">
        <v>0</v>
      </c>
      <c r="AI115">
        <v>0</v>
      </c>
      <c r="AJ115">
        <v>0</v>
      </c>
      <c r="AK115">
        <v>0</v>
      </c>
    </row>
    <row r="116" spans="1:37" hidden="1" x14ac:dyDescent="0.3">
      <c r="A116" t="s">
        <v>282</v>
      </c>
      <c r="B116" t="s">
        <v>283</v>
      </c>
      <c r="C116" t="s">
        <v>283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5</v>
      </c>
      <c r="AE116">
        <v>627</v>
      </c>
      <c r="AF116">
        <v>13.347306251633951</v>
      </c>
      <c r="AG116">
        <v>30.908957867967306</v>
      </c>
      <c r="AH116">
        <v>0</v>
      </c>
      <c r="AI116">
        <v>0</v>
      </c>
      <c r="AJ116">
        <v>0</v>
      </c>
      <c r="AK116">
        <v>0</v>
      </c>
    </row>
    <row r="117" spans="1:37" x14ac:dyDescent="0.3">
      <c r="A117" t="s">
        <v>137</v>
      </c>
      <c r="B117" t="s">
        <v>138</v>
      </c>
      <c r="C117" t="s">
        <v>138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5.0999999999999996</v>
      </c>
      <c r="AE117">
        <v>250</v>
      </c>
      <c r="AF117">
        <v>23.275875799180927</v>
      </c>
      <c r="AG117">
        <v>26.198060508783186</v>
      </c>
      <c r="AH117">
        <v>25.105675840798323</v>
      </c>
      <c r="AI117">
        <v>6.499139308004021</v>
      </c>
      <c r="AJ117">
        <v>1</v>
      </c>
      <c r="AK117">
        <v>1</v>
      </c>
    </row>
    <row r="118" spans="1:37" hidden="1" x14ac:dyDescent="0.3">
      <c r="A118" t="s">
        <v>118</v>
      </c>
      <c r="B118" t="s">
        <v>286</v>
      </c>
      <c r="C118" t="s">
        <v>286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8.1</v>
      </c>
      <c r="AE118">
        <v>646</v>
      </c>
      <c r="AF118">
        <v>-19.496526761465127</v>
      </c>
      <c r="AG118">
        <v>26.056571406979273</v>
      </c>
      <c r="AH118">
        <v>2.4936062674949557</v>
      </c>
      <c r="AI118">
        <v>5.61479476264903</v>
      </c>
      <c r="AJ118">
        <v>0</v>
      </c>
      <c r="AK118">
        <v>0</v>
      </c>
    </row>
    <row r="119" spans="1:37" hidden="1" x14ac:dyDescent="0.3">
      <c r="A119" t="s">
        <v>287</v>
      </c>
      <c r="B119" t="s">
        <v>288</v>
      </c>
      <c r="C119" t="s">
        <v>289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5.2</v>
      </c>
      <c r="AE119">
        <v>648</v>
      </c>
      <c r="AF119">
        <v>15.860934985944466</v>
      </c>
      <c r="AG119">
        <v>26.341640711360153</v>
      </c>
      <c r="AH119">
        <v>22.274033538962495</v>
      </c>
      <c r="AI119">
        <v>4.3597887381689064</v>
      </c>
      <c r="AJ119">
        <v>0</v>
      </c>
      <c r="AK119">
        <v>0</v>
      </c>
    </row>
    <row r="120" spans="1:37" hidden="1" x14ac:dyDescent="0.3">
      <c r="A120" t="s">
        <v>290</v>
      </c>
      <c r="B120" t="s">
        <v>291</v>
      </c>
      <c r="C120" t="s">
        <v>290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6.7</v>
      </c>
      <c r="AE120">
        <v>650</v>
      </c>
      <c r="AF120">
        <v>15.503638177063888</v>
      </c>
      <c r="AG120">
        <v>15.351282141330401</v>
      </c>
      <c r="AH120">
        <v>16.457224584113103</v>
      </c>
      <c r="AI120">
        <v>3.2162546505740086</v>
      </c>
      <c r="AJ120">
        <v>0</v>
      </c>
      <c r="AK120">
        <v>0</v>
      </c>
    </row>
    <row r="121" spans="1:37" hidden="1" x14ac:dyDescent="0.3">
      <c r="A121" t="s">
        <v>292</v>
      </c>
      <c r="B121" t="s">
        <v>293</v>
      </c>
      <c r="C121" t="s">
        <v>293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4.9000000000000004</v>
      </c>
      <c r="AE121">
        <v>652</v>
      </c>
      <c r="AF121">
        <v>12.154724965265112</v>
      </c>
      <c r="AG121">
        <v>17.782635557853659</v>
      </c>
      <c r="AH121">
        <v>15.840442181926402</v>
      </c>
      <c r="AI121">
        <v>3.3409285768018737</v>
      </c>
      <c r="AJ121">
        <v>0</v>
      </c>
      <c r="AK121">
        <v>0</v>
      </c>
    </row>
    <row r="122" spans="1:37" hidden="1" x14ac:dyDescent="0.3">
      <c r="A122" t="s">
        <v>294</v>
      </c>
      <c r="B122" t="s">
        <v>295</v>
      </c>
      <c r="C122" t="s">
        <v>295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4.5999999999999996</v>
      </c>
      <c r="AE122">
        <v>654</v>
      </c>
      <c r="AF122">
        <v>14</v>
      </c>
      <c r="AG122">
        <v>20.272532939709528</v>
      </c>
      <c r="AH122">
        <v>18.138023405254028</v>
      </c>
      <c r="AI122">
        <v>3.5225307138769644</v>
      </c>
      <c r="AJ122">
        <v>0</v>
      </c>
      <c r="AK122">
        <v>0</v>
      </c>
    </row>
    <row r="123" spans="1:37" hidden="1" x14ac:dyDescent="0.3">
      <c r="A123" t="s">
        <v>296</v>
      </c>
      <c r="B123" t="s">
        <v>297</v>
      </c>
      <c r="C123" t="s">
        <v>296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9.5</v>
      </c>
      <c r="AE123">
        <v>657</v>
      </c>
      <c r="AF123">
        <v>19.292682926829265</v>
      </c>
      <c r="AG123">
        <v>25.780965451587875</v>
      </c>
      <c r="AH123">
        <v>23.893127427365396</v>
      </c>
      <c r="AI123">
        <v>5.5762277608322233</v>
      </c>
      <c r="AJ123">
        <v>0</v>
      </c>
      <c r="AK123">
        <v>0</v>
      </c>
    </row>
    <row r="124" spans="1:37" hidden="1" x14ac:dyDescent="0.3">
      <c r="A124" t="s">
        <v>298</v>
      </c>
      <c r="B124" t="s">
        <v>299</v>
      </c>
      <c r="C124" t="s">
        <v>299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4.9000000000000004</v>
      </c>
      <c r="AE124">
        <v>660</v>
      </c>
      <c r="AF124">
        <v>18.775570759397752</v>
      </c>
      <c r="AG124">
        <v>27.252117507206918</v>
      </c>
      <c r="AH124">
        <v>24.35803431709639</v>
      </c>
      <c r="AI124">
        <v>5.5793377990004203</v>
      </c>
      <c r="AJ124">
        <v>0</v>
      </c>
      <c r="AK124">
        <v>0</v>
      </c>
    </row>
    <row r="125" spans="1:37" x14ac:dyDescent="0.3">
      <c r="A125" t="s">
        <v>284</v>
      </c>
      <c r="B125" t="s">
        <v>285</v>
      </c>
      <c r="C125" t="s">
        <v>285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7</v>
      </c>
      <c r="AE125">
        <v>643</v>
      </c>
      <c r="AF125">
        <v>18.775510310917042</v>
      </c>
      <c r="AG125">
        <v>18.019732585317037</v>
      </c>
      <c r="AH125">
        <v>19.63830167920861</v>
      </c>
      <c r="AI125">
        <v>4.2441873599047062</v>
      </c>
      <c r="AJ125">
        <v>1</v>
      </c>
      <c r="AK125">
        <v>1</v>
      </c>
    </row>
    <row r="126" spans="1:37" x14ac:dyDescent="0.3">
      <c r="A126" t="s">
        <v>134</v>
      </c>
      <c r="B126" t="s">
        <v>135</v>
      </c>
      <c r="C126" t="s">
        <v>136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245</v>
      </c>
      <c r="AF126">
        <v>17.750000052822465</v>
      </c>
      <c r="AG126">
        <v>14.444070025285772</v>
      </c>
      <c r="AH126">
        <v>16.48734562010462</v>
      </c>
      <c r="AI126">
        <v>3.5065979795339439</v>
      </c>
      <c r="AJ126">
        <v>1</v>
      </c>
      <c r="AK126">
        <v>1</v>
      </c>
    </row>
    <row r="127" spans="1:37" hidden="1" x14ac:dyDescent="0.3">
      <c r="A127" t="s">
        <v>305</v>
      </c>
      <c r="B127" t="s">
        <v>306</v>
      </c>
      <c r="C127" t="s">
        <v>307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4.5</v>
      </c>
      <c r="AE127">
        <v>669</v>
      </c>
      <c r="AF127">
        <v>12.077320449406812</v>
      </c>
      <c r="AG127">
        <v>21.083702284310633</v>
      </c>
      <c r="AH127">
        <v>16.37032421119633</v>
      </c>
      <c r="AI127">
        <v>3.4260771493694997</v>
      </c>
      <c r="AJ127">
        <v>0</v>
      </c>
      <c r="AK127">
        <v>0</v>
      </c>
    </row>
    <row r="128" spans="1:37" hidden="1" x14ac:dyDescent="0.3">
      <c r="A128" t="s">
        <v>308</v>
      </c>
      <c r="B128" t="s">
        <v>309</v>
      </c>
      <c r="C128" t="s">
        <v>309</v>
      </c>
      <c r="D128" t="s">
        <v>7</v>
      </c>
      <c r="E128">
        <v>0</v>
      </c>
      <c r="F128">
        <v>0</v>
      </c>
      <c r="G128">
        <v>0</v>
      </c>
      <c r="H128">
        <v>1</v>
      </c>
      <c r="I128" t="s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5.8</v>
      </c>
      <c r="AE128">
        <v>670</v>
      </c>
      <c r="AF128">
        <v>17.283736628976929</v>
      </c>
      <c r="AG128">
        <v>17.857764766701212</v>
      </c>
      <c r="AH128">
        <v>17.05309698465468</v>
      </c>
      <c r="AI128">
        <v>3.5175808207527615</v>
      </c>
      <c r="AJ128">
        <v>0</v>
      </c>
      <c r="AK128">
        <v>0</v>
      </c>
    </row>
    <row r="129" spans="1:37" hidden="1" x14ac:dyDescent="0.3">
      <c r="A129" t="s">
        <v>310</v>
      </c>
      <c r="B129" t="s">
        <v>311</v>
      </c>
      <c r="C129" t="s">
        <v>311</v>
      </c>
      <c r="D129" t="s">
        <v>4</v>
      </c>
      <c r="E129">
        <v>1</v>
      </c>
      <c r="F129">
        <v>0</v>
      </c>
      <c r="G129">
        <v>0</v>
      </c>
      <c r="H129">
        <v>0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4.2</v>
      </c>
      <c r="AE129">
        <v>671</v>
      </c>
      <c r="AF129">
        <v>15.957446808510639</v>
      </c>
      <c r="AG129">
        <v>19.315296526856347</v>
      </c>
      <c r="AH129">
        <v>17.208237556440672</v>
      </c>
      <c r="AI129">
        <v>3.5715518535032729</v>
      </c>
      <c r="AJ129">
        <v>0</v>
      </c>
      <c r="AK129">
        <v>0</v>
      </c>
    </row>
    <row r="130" spans="1:37" x14ac:dyDescent="0.3">
      <c r="A130" t="s">
        <v>276</v>
      </c>
      <c r="B130" t="s">
        <v>277</v>
      </c>
      <c r="C130" t="s">
        <v>277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5.8</v>
      </c>
      <c r="AE130">
        <v>563</v>
      </c>
      <c r="AF130">
        <v>16.388888884175312</v>
      </c>
      <c r="AG130">
        <v>17.861407920624615</v>
      </c>
      <c r="AH130">
        <v>14.555638649459695</v>
      </c>
      <c r="AI130">
        <v>2.7111345372974993</v>
      </c>
      <c r="AJ130">
        <v>1</v>
      </c>
      <c r="AK130">
        <v>1</v>
      </c>
    </row>
    <row r="131" spans="1:37" hidden="1" x14ac:dyDescent="0.3">
      <c r="A131" t="s">
        <v>314</v>
      </c>
      <c r="B131" t="s">
        <v>315</v>
      </c>
      <c r="C131" t="s">
        <v>315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4.5999999999999996</v>
      </c>
      <c r="AE131">
        <v>675</v>
      </c>
      <c r="AF131">
        <v>19.012930048815758</v>
      </c>
      <c r="AG131">
        <v>32.998582440169471</v>
      </c>
      <c r="AH131">
        <v>25.671470426326707</v>
      </c>
      <c r="AI131">
        <v>5.2626995377385706</v>
      </c>
      <c r="AJ131">
        <v>0</v>
      </c>
      <c r="AK131">
        <v>0</v>
      </c>
    </row>
    <row r="132" spans="1:37" hidden="1" x14ac:dyDescent="0.3">
      <c r="A132" t="s">
        <v>316</v>
      </c>
      <c r="B132" t="s">
        <v>317</v>
      </c>
      <c r="C132" t="s">
        <v>316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4.5</v>
      </c>
      <c r="AE132">
        <v>679</v>
      </c>
      <c r="AF132">
        <v>9.8275861689900896</v>
      </c>
      <c r="AG132">
        <v>16.773944515081517</v>
      </c>
      <c r="AH132">
        <v>13.122998676681878</v>
      </c>
      <c r="AI132">
        <v>2.8227280080898649</v>
      </c>
      <c r="AJ132">
        <v>0</v>
      </c>
      <c r="AK132">
        <v>0</v>
      </c>
    </row>
    <row r="133" spans="1:37" hidden="1" x14ac:dyDescent="0.3">
      <c r="A133" t="s">
        <v>61</v>
      </c>
      <c r="B133" t="s">
        <v>318</v>
      </c>
      <c r="C133" t="s">
        <v>319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6</v>
      </c>
      <c r="AE133">
        <v>686</v>
      </c>
      <c r="AF133">
        <v>20.362976708861463</v>
      </c>
      <c r="AG133">
        <v>20.94287308072191</v>
      </c>
      <c r="AH133">
        <v>20.041349379475271</v>
      </c>
      <c r="AI133">
        <v>4.2730085804181863</v>
      </c>
      <c r="AJ133">
        <v>0</v>
      </c>
      <c r="AK133">
        <v>0</v>
      </c>
    </row>
    <row r="134" spans="1:37" hidden="1" x14ac:dyDescent="0.3">
      <c r="A134" t="s">
        <v>320</v>
      </c>
      <c r="B134" t="s">
        <v>321</v>
      </c>
      <c r="C134" t="s">
        <v>321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4.9000000000000004</v>
      </c>
      <c r="AE134">
        <v>688</v>
      </c>
      <c r="AF134">
        <v>-0.83577590444368643</v>
      </c>
      <c r="AG134">
        <v>35.190631057481269</v>
      </c>
      <c r="AH134">
        <v>17.837347425969284</v>
      </c>
      <c r="AI134">
        <v>3.6593599474678142</v>
      </c>
      <c r="AJ134">
        <v>0</v>
      </c>
      <c r="AK134">
        <v>0</v>
      </c>
    </row>
    <row r="135" spans="1:37" hidden="1" x14ac:dyDescent="0.3">
      <c r="A135" t="s">
        <v>118</v>
      </c>
      <c r="B135" t="s">
        <v>322</v>
      </c>
      <c r="C135" t="s">
        <v>322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6.3</v>
      </c>
      <c r="AE135">
        <v>694</v>
      </c>
      <c r="AF135">
        <v>23.486486486486488</v>
      </c>
      <c r="AG135">
        <v>26.057531647816401</v>
      </c>
      <c r="AH135">
        <v>24.100119338760464</v>
      </c>
      <c r="AI135">
        <v>4.7957561090401022</v>
      </c>
      <c r="AJ135">
        <v>0</v>
      </c>
      <c r="AK135">
        <v>0</v>
      </c>
    </row>
    <row r="136" spans="1:37" hidden="1" x14ac:dyDescent="0.3">
      <c r="A136" t="s">
        <v>323</v>
      </c>
      <c r="B136" t="s">
        <v>324</v>
      </c>
      <c r="C136" t="s">
        <v>325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5.4</v>
      </c>
      <c r="AE136">
        <v>709</v>
      </c>
      <c r="AF136">
        <v>12.174202071100879</v>
      </c>
      <c r="AG136">
        <v>17.558212973851294</v>
      </c>
      <c r="AH136">
        <v>16.790443910029463</v>
      </c>
      <c r="AI136">
        <v>3.2587782903675073</v>
      </c>
      <c r="AJ136">
        <v>0</v>
      </c>
      <c r="AK136">
        <v>0</v>
      </c>
    </row>
    <row r="137" spans="1:37" hidden="1" x14ac:dyDescent="0.3">
      <c r="A137" t="s">
        <v>326</v>
      </c>
      <c r="B137" t="s">
        <v>327</v>
      </c>
      <c r="C137" t="s">
        <v>328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4.9000000000000004</v>
      </c>
      <c r="AE137">
        <v>710</v>
      </c>
      <c r="AF137">
        <v>9.6567468366021743</v>
      </c>
      <c r="AG137">
        <v>18.661558176051528</v>
      </c>
      <c r="AH137">
        <v>16.044326467857893</v>
      </c>
      <c r="AI137">
        <v>3.039292119985908</v>
      </c>
      <c r="AJ137">
        <v>0</v>
      </c>
      <c r="AK137">
        <v>0</v>
      </c>
    </row>
    <row r="138" spans="1:37" hidden="1" x14ac:dyDescent="0.3">
      <c r="A138" t="s">
        <v>329</v>
      </c>
      <c r="B138" t="s">
        <v>330</v>
      </c>
      <c r="C138" t="s">
        <v>330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4.5</v>
      </c>
      <c r="AE138">
        <v>714</v>
      </c>
      <c r="AF138">
        <v>15.914711082353564</v>
      </c>
      <c r="AG138">
        <v>15.318285675216838</v>
      </c>
      <c r="AH138">
        <v>17.553254211206529</v>
      </c>
      <c r="AI138">
        <v>3.4238470339966991</v>
      </c>
      <c r="AJ138">
        <v>0</v>
      </c>
      <c r="AK138">
        <v>0</v>
      </c>
    </row>
    <row r="139" spans="1:37" hidden="1" x14ac:dyDescent="0.3">
      <c r="A139" t="s">
        <v>287</v>
      </c>
      <c r="B139" t="s">
        <v>331</v>
      </c>
      <c r="C139" t="s">
        <v>89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5.8</v>
      </c>
      <c r="AE139">
        <v>717</v>
      </c>
      <c r="AF139">
        <v>21.007266719579935</v>
      </c>
      <c r="AG139">
        <v>16.55687150263304</v>
      </c>
      <c r="AH139">
        <v>21.060907661965032</v>
      </c>
      <c r="AI139">
        <v>3.9973603775253768</v>
      </c>
      <c r="AJ139">
        <v>0</v>
      </c>
      <c r="AK139">
        <v>0</v>
      </c>
    </row>
    <row r="140" spans="1:37" hidden="1" x14ac:dyDescent="0.3">
      <c r="A140" t="s">
        <v>332</v>
      </c>
      <c r="B140" t="s">
        <v>333</v>
      </c>
      <c r="C140" t="s">
        <v>334</v>
      </c>
      <c r="D140" t="s">
        <v>4</v>
      </c>
      <c r="E140">
        <v>1</v>
      </c>
      <c r="F140">
        <v>0</v>
      </c>
      <c r="G140">
        <v>0</v>
      </c>
      <c r="H140">
        <v>0</v>
      </c>
      <c r="I140" t="s">
        <v>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5</v>
      </c>
      <c r="AE140">
        <v>719</v>
      </c>
      <c r="AF140">
        <v>21.331409922896501</v>
      </c>
      <c r="AG140">
        <v>20.81010679774446</v>
      </c>
      <c r="AH140">
        <v>23.687785727145044</v>
      </c>
      <c r="AI140">
        <v>4.7942289051316767</v>
      </c>
      <c r="AJ140">
        <v>0</v>
      </c>
      <c r="AK140">
        <v>0</v>
      </c>
    </row>
    <row r="141" spans="1:37" x14ac:dyDescent="0.3">
      <c r="A141" t="s">
        <v>243</v>
      </c>
      <c r="B141" t="s">
        <v>163</v>
      </c>
      <c r="C141" t="s">
        <v>163</v>
      </c>
      <c r="D141" t="s">
        <v>4</v>
      </c>
      <c r="E141">
        <v>1</v>
      </c>
      <c r="F141">
        <v>0</v>
      </c>
      <c r="G141">
        <v>0</v>
      </c>
      <c r="H141">
        <v>0</v>
      </c>
      <c r="I141" t="s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4.8</v>
      </c>
      <c r="AE141">
        <v>498</v>
      </c>
      <c r="AF141">
        <v>15.667674875156163</v>
      </c>
      <c r="AG141">
        <v>24.43082745959881</v>
      </c>
      <c r="AH141">
        <v>13.18629136998128</v>
      </c>
      <c r="AI141">
        <v>2.4525436624465509</v>
      </c>
      <c r="AJ141">
        <v>1</v>
      </c>
      <c r="AK141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2023-10-26T23:43:58Z</dcterms:created>
  <dcterms:modified xsi:type="dcterms:W3CDTF">2023-10-26T23:47:40Z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7afdd204-5944-45ab-9d9a-913519665712</vt:lpwstr>
  </property>
</Properties>
</file>