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8_{037F656C-031A-4067-95E8-FE54D0959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Sheet1!$AK$2:$AK$139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Sheet1!$AK$2:$AK$139</definedName>
    <definedName name="solver_lhs2" localSheetId="0" hidden="1">Sheet1!$AN$18:$AN$37</definedName>
    <definedName name="solver_lhs3" localSheetId="0" hidden="1">Sheet1!$AN$4</definedName>
    <definedName name="solver_lhs4" localSheetId="0" hidden="1">Sheet1!$AN$6:$AN$9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Sheet1!$AN$16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Sheet1!$AO$18:$AO$37</definedName>
    <definedName name="solver_rhs3" localSheetId="0" hidden="1">Sheet1!$AO$4</definedName>
    <definedName name="solver_rhs4" localSheetId="0" hidden="1">Sheet1!$AO$6:$AO$9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7" i="1" l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1" i="1"/>
  <c r="AN14" i="1" s="1"/>
  <c r="AN9" i="1"/>
  <c r="AN8" i="1"/>
  <c r="AN7" i="1"/>
  <c r="AN6" i="1"/>
  <c r="AN4" i="1"/>
  <c r="AN2" i="1"/>
  <c r="AN16" i="1" l="1"/>
</calcChain>
</file>

<file path=xl/sharedStrings.xml><?xml version="1.0" encoding="utf-8"?>
<sst xmlns="http://schemas.openxmlformats.org/spreadsheetml/2006/main" count="758" uniqueCount="338">
  <si>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</si>
  <si>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</si>
  <si>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</si>
  <si>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</si>
  <si>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</si>
  <si>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</si>
  <si>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</si>
  <si>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</si>
  <si>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</si>
  <si>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ARS</t>
  </si>
  <si>
    <t>AVL</t>
  </si>
  <si>
    <t>BOU</t>
  </si>
  <si>
    <t>BRE</t>
  </si>
  <si>
    <t>BHA</t>
  </si>
  <si>
    <t>BUR</t>
  </si>
  <si>
    <t>CHE</t>
  </si>
  <si>
    <t>CRY</t>
  </si>
  <si>
    <t>EVE</t>
  </si>
  <si>
    <t>FUL</t>
  </si>
  <si>
    <t>LIV</t>
  </si>
  <si>
    <t>LUT</t>
  </si>
  <si>
    <t>MCI</t>
  </si>
  <si>
    <t>MUN</t>
  </si>
  <si>
    <t>NEW</t>
  </si>
  <si>
    <t>NFO</t>
  </si>
  <si>
    <t>SHU</t>
  </si>
  <si>
    <t>TOT</t>
  </si>
  <si>
    <t>WHU</t>
  </si>
  <si>
    <t>WOL</t>
  </si>
  <si>
    <t>Cost</t>
  </si>
  <si>
    <t>ID</t>
  </si>
  <si>
    <t>ARIMA</t>
  </si>
  <si>
    <t>LSTM</t>
  </si>
  <si>
    <t>PPG</t>
  </si>
  <si>
    <t>NEXT</t>
  </si>
  <si>
    <t>PREV</t>
  </si>
  <si>
    <t>Selected</t>
  </si>
  <si>
    <t>Gabriel</t>
  </si>
  <si>
    <t>dos Santos Magalhães</t>
  </si>
  <si>
    <t>Total Points</t>
  </si>
  <si>
    <t>MAX</t>
  </si>
  <si>
    <t>Martinelli Silva</t>
  </si>
  <si>
    <t>Martinelli</t>
  </si>
  <si>
    <t>Eddie</t>
  </si>
  <si>
    <t>Nketiah</t>
  </si>
  <si>
    <t>Total Cost</t>
  </si>
  <si>
    <t>Martin</t>
  </si>
  <si>
    <t>Ødegaard</t>
  </si>
  <si>
    <t>Thomas</t>
  </si>
  <si>
    <t>Partey</t>
  </si>
  <si>
    <t>Aaron</t>
  </si>
  <si>
    <t>Ramsdale</t>
  </si>
  <si>
    <t>Bukayo</t>
  </si>
  <si>
    <t>Saka</t>
  </si>
  <si>
    <t>William</t>
  </si>
  <si>
    <t>Saliba</t>
  </si>
  <si>
    <t>Benjamin</t>
  </si>
  <si>
    <t>White</t>
  </si>
  <si>
    <t>Declan</t>
  </si>
  <si>
    <t>Rice</t>
  </si>
  <si>
    <t>Transfers</t>
  </si>
  <si>
    <t>Leon</t>
  </si>
  <si>
    <t>Bailey</t>
  </si>
  <si>
    <t>Free</t>
  </si>
  <si>
    <t>Matty</t>
  </si>
  <si>
    <t>Cash</t>
  </si>
  <si>
    <t>Lucas</t>
  </si>
  <si>
    <t>Digne</t>
  </si>
  <si>
    <t>Douglas Luiz</t>
  </si>
  <si>
    <t>Soares de Paulo</t>
  </si>
  <si>
    <t>Boubacar</t>
  </si>
  <si>
    <t>Kamara</t>
  </si>
  <si>
    <t>Profit</t>
  </si>
  <si>
    <t>Ezri</t>
  </si>
  <si>
    <t>Konsa Ngoyo</t>
  </si>
  <si>
    <t>Konsa</t>
  </si>
  <si>
    <t>John</t>
  </si>
  <si>
    <t>McGinn</t>
  </si>
  <si>
    <t>Ollie</t>
  </si>
  <si>
    <t>Watkins</t>
  </si>
  <si>
    <t>Pau</t>
  </si>
  <si>
    <t>Torres</t>
  </si>
  <si>
    <t>Moussa</t>
  </si>
  <si>
    <t>Diaby</t>
  </si>
  <si>
    <t>Philip</t>
  </si>
  <si>
    <t>Billing</t>
  </si>
  <si>
    <t>Norberto</t>
  </si>
  <si>
    <t>Murara Neto</t>
  </si>
  <si>
    <t>Neto</t>
  </si>
  <si>
    <t>Antoine</t>
  </si>
  <si>
    <t>Semenyo</t>
  </si>
  <si>
    <t>Dominic</t>
  </si>
  <si>
    <t>Solanke</t>
  </si>
  <si>
    <t>Nathan</t>
  </si>
  <si>
    <t>Collins</t>
  </si>
  <si>
    <t>Mark</t>
  </si>
  <si>
    <t>Flekken</t>
  </si>
  <si>
    <t>Rico</t>
  </si>
  <si>
    <t>Henry</t>
  </si>
  <si>
    <t>Hickey</t>
  </si>
  <si>
    <t>Vitaly</t>
  </si>
  <si>
    <t>Janelt</t>
  </si>
  <si>
    <t>Mathias</t>
  </si>
  <si>
    <t>Jensen</t>
  </si>
  <si>
    <t>Bryan</t>
  </si>
  <si>
    <t>Mbeumo</t>
  </si>
  <si>
    <t>Christian</t>
  </si>
  <si>
    <t>Nørgaard</t>
  </si>
  <si>
    <t>Ethan</t>
  </si>
  <si>
    <t>Pinnock</t>
  </si>
  <si>
    <t>Kevin</t>
  </si>
  <si>
    <t>Schade</t>
  </si>
  <si>
    <t>Yoane</t>
  </si>
  <si>
    <t>Wissa</t>
  </si>
  <si>
    <t>Pervis</t>
  </si>
  <si>
    <t>Estupiñán</t>
  </si>
  <si>
    <t>Estupiñan</t>
  </si>
  <si>
    <t>Evan</t>
  </si>
  <si>
    <t>Ferguson</t>
  </si>
  <si>
    <t>Pascal</t>
  </si>
  <si>
    <t>Groß</t>
  </si>
  <si>
    <t>Gross</t>
  </si>
  <si>
    <t>João Pedro</t>
  </si>
  <si>
    <t>Junqueira de Jesus</t>
  </si>
  <si>
    <t>Solly</t>
  </si>
  <si>
    <t>March</t>
  </si>
  <si>
    <t>Kaoru</t>
  </si>
  <si>
    <t>Mitoma</t>
  </si>
  <si>
    <t>Joël</t>
  </si>
  <si>
    <t>Veltman</t>
  </si>
  <si>
    <t>Robert</t>
  </si>
  <si>
    <t>Sánchez</t>
  </si>
  <si>
    <t>Sanchez</t>
  </si>
  <si>
    <t>Ben</t>
  </si>
  <si>
    <t>Chilwell</t>
  </si>
  <si>
    <t>Levi</t>
  </si>
  <si>
    <t>Colwill</t>
  </si>
  <si>
    <t>Conor</t>
  </si>
  <si>
    <t>Gallagher</t>
  </si>
  <si>
    <t>Malo</t>
  </si>
  <si>
    <t>Gusto</t>
  </si>
  <si>
    <t>Nicolas</t>
  </si>
  <si>
    <t>Jackson</t>
  </si>
  <si>
    <t>N.Jackson</t>
  </si>
  <si>
    <t>Raheem</t>
  </si>
  <si>
    <t>Sterling</t>
  </si>
  <si>
    <t>Thiago</t>
  </si>
  <si>
    <t>Emiliano da Silva</t>
  </si>
  <si>
    <t>T.Silva</t>
  </si>
  <si>
    <t>Axel</t>
  </si>
  <si>
    <t>Disasi</t>
  </si>
  <si>
    <t>Joachim</t>
  </si>
  <si>
    <t>Andersen</t>
  </si>
  <si>
    <t>Jordan</t>
  </si>
  <si>
    <t>Ayew</t>
  </si>
  <si>
    <t>J.Ayew</t>
  </si>
  <si>
    <t>Cheick</t>
  </si>
  <si>
    <t>Doucouré</t>
  </si>
  <si>
    <t>C.Doucouré</t>
  </si>
  <si>
    <t>Odsonne</t>
  </si>
  <si>
    <t>Edouard</t>
  </si>
  <si>
    <t>Eberechi</t>
  </si>
  <si>
    <t>Eze</t>
  </si>
  <si>
    <t>Marc</t>
  </si>
  <si>
    <t>Guéhi</t>
  </si>
  <si>
    <t>Sam</t>
  </si>
  <si>
    <t>Johnstone</t>
  </si>
  <si>
    <t>Jefferson</t>
  </si>
  <si>
    <t>Lerma Solís</t>
  </si>
  <si>
    <t>Lerma</t>
  </si>
  <si>
    <t>Tyrick</t>
  </si>
  <si>
    <t>Mitchell</t>
  </si>
  <si>
    <t>Jeffrey</t>
  </si>
  <si>
    <t>Schlupp</t>
  </si>
  <si>
    <t>Joel</t>
  </si>
  <si>
    <t>Ward</t>
  </si>
  <si>
    <t>Abdoulaye</t>
  </si>
  <si>
    <t>A.Doucoure</t>
  </si>
  <si>
    <t>Amadou</t>
  </si>
  <si>
    <t>Onana</t>
  </si>
  <si>
    <t>Andreas</t>
  </si>
  <si>
    <t>Hoelgebaum Pereira</t>
  </si>
  <si>
    <t>Bobby</t>
  </si>
  <si>
    <t>De Cordova-Reid</t>
  </si>
  <si>
    <t>Issa</t>
  </si>
  <si>
    <t>Diop</t>
  </si>
  <si>
    <t>Bernd</t>
  </si>
  <si>
    <t>Leno</t>
  </si>
  <si>
    <t>Saša</t>
  </si>
  <si>
    <t>Lukić</t>
  </si>
  <si>
    <t>Harrison</t>
  </si>
  <si>
    <t>Reed</t>
  </si>
  <si>
    <t>Antonee</t>
  </si>
  <si>
    <t>Robinson</t>
  </si>
  <si>
    <t>Kenny</t>
  </si>
  <si>
    <t>Tete</t>
  </si>
  <si>
    <t>Harry</t>
  </si>
  <si>
    <t>Wilson</t>
  </si>
  <si>
    <t>Alisson</t>
  </si>
  <si>
    <t>Ramses Becker</t>
  </si>
  <si>
    <t>A.Becker</t>
  </si>
  <si>
    <t>Darwin</t>
  </si>
  <si>
    <t>Núñez Ribeiro</t>
  </si>
  <si>
    <t>Diogo</t>
  </si>
  <si>
    <t>Teixeira da Silva</t>
  </si>
  <si>
    <t>Diogo J.</t>
  </si>
  <si>
    <t>Luis</t>
  </si>
  <si>
    <t>Díaz</t>
  </si>
  <si>
    <t>Luis Díaz</t>
  </si>
  <si>
    <t>Andrew</t>
  </si>
  <si>
    <t>Robertson</t>
  </si>
  <si>
    <t>Mohamed</t>
  </si>
  <si>
    <t>Salah</t>
  </si>
  <si>
    <t>Dominik</t>
  </si>
  <si>
    <t>Szoboszlai</t>
  </si>
  <si>
    <t>Julián</t>
  </si>
  <si>
    <t>Álvarez</t>
  </si>
  <si>
    <t>J.Alvarez</t>
  </si>
  <si>
    <t>Ederson</t>
  </si>
  <si>
    <t>Santana de Moraes</t>
  </si>
  <si>
    <t>Ederson M.</t>
  </si>
  <si>
    <t>Phil</t>
  </si>
  <si>
    <t>Foden</t>
  </si>
  <si>
    <t>Erling</t>
  </si>
  <si>
    <t>Haaland</t>
  </si>
  <si>
    <t>Mateo</t>
  </si>
  <si>
    <t>Kovačić</t>
  </si>
  <si>
    <t>Rodrigo</t>
  </si>
  <si>
    <t>Hernandez</t>
  </si>
  <si>
    <t>Kyle</t>
  </si>
  <si>
    <t>Walker</t>
  </si>
  <si>
    <t>Joško</t>
  </si>
  <si>
    <t>Gvardiol</t>
  </si>
  <si>
    <t>Antony Matheus</t>
  </si>
  <si>
    <t>dos Santos</t>
  </si>
  <si>
    <t>Antony</t>
  </si>
  <si>
    <t>Bruno</t>
  </si>
  <si>
    <t>Borges Fernandes</t>
  </si>
  <si>
    <t>B.Fernandes</t>
  </si>
  <si>
    <t>Carlos Henrique</t>
  </si>
  <si>
    <t>Casimiro</t>
  </si>
  <si>
    <t>Casemiro</t>
  </si>
  <si>
    <t>Eriksen</t>
  </si>
  <si>
    <t>Raphaël</t>
  </si>
  <si>
    <t>Varane</t>
  </si>
  <si>
    <t>R.Varane</t>
  </si>
  <si>
    <t>Marcus</t>
  </si>
  <si>
    <t>Rashford</t>
  </si>
  <si>
    <t>Wan-Bissaka</t>
  </si>
  <si>
    <t>André</t>
  </si>
  <si>
    <t>Miguel</t>
  </si>
  <si>
    <t>Almirón Rejala</t>
  </si>
  <si>
    <t>Almirón</t>
  </si>
  <si>
    <t>Sven</t>
  </si>
  <si>
    <t>Botman</t>
  </si>
  <si>
    <t>Anthony</t>
  </si>
  <si>
    <t>Gordon</t>
  </si>
  <si>
    <t>Alexander</t>
  </si>
  <si>
    <t>Isak</t>
  </si>
  <si>
    <t>Nick</t>
  </si>
  <si>
    <t>Pope</t>
  </si>
  <si>
    <t>Sandro</t>
  </si>
  <si>
    <t>Tonali</t>
  </si>
  <si>
    <t>Callum</t>
  </si>
  <si>
    <t>Harvey</t>
  </si>
  <si>
    <t>Barnes</t>
  </si>
  <si>
    <t>Matt</t>
  </si>
  <si>
    <t>Turner</t>
  </si>
  <si>
    <t>Elanga</t>
  </si>
  <si>
    <t>Serge</t>
  </si>
  <si>
    <t>Aurier</t>
  </si>
  <si>
    <t>Taiwo</t>
  </si>
  <si>
    <t>Awoniyi</t>
  </si>
  <si>
    <t>Willy</t>
  </si>
  <si>
    <t>Boly</t>
  </si>
  <si>
    <t>Danilo</t>
  </si>
  <si>
    <t>dos Santos de Oliveira</t>
  </si>
  <si>
    <t>Morgan</t>
  </si>
  <si>
    <t>Gibbs-White</t>
  </si>
  <si>
    <t>Brennan</t>
  </si>
  <si>
    <t>Johnson</t>
  </si>
  <si>
    <t>Chris</t>
  </si>
  <si>
    <t>Wood</t>
  </si>
  <si>
    <t>Yves</t>
  </si>
  <si>
    <t>Bissouma</t>
  </si>
  <si>
    <t>Dejan</t>
  </si>
  <si>
    <t>Kulusevski</t>
  </si>
  <si>
    <t>James</t>
  </si>
  <si>
    <t>Maddison</t>
  </si>
  <si>
    <t>Cristian</t>
  </si>
  <si>
    <t>Romero</t>
  </si>
  <si>
    <t>Pape Matar</t>
  </si>
  <si>
    <t>Sarr</t>
  </si>
  <si>
    <t>Son</t>
  </si>
  <si>
    <t>Heung-min</t>
  </si>
  <si>
    <t>Destiny</t>
  </si>
  <si>
    <t>Udogie</t>
  </si>
  <si>
    <t>Guglielmo</t>
  </si>
  <si>
    <t>Vicario</t>
  </si>
  <si>
    <t>Micky</t>
  </si>
  <si>
    <t>van de Ven</t>
  </si>
  <si>
    <t>Van de Ven</t>
  </si>
  <si>
    <t>Michail</t>
  </si>
  <si>
    <t>Antonio</t>
  </si>
  <si>
    <t>Alphonse</t>
  </si>
  <si>
    <t>Areola</t>
  </si>
  <si>
    <t>Saïd</t>
  </si>
  <si>
    <t>Benrahma</t>
  </si>
  <si>
    <t>Jarrod</t>
  </si>
  <si>
    <t>Bowen</t>
  </si>
  <si>
    <t>Emerson</t>
  </si>
  <si>
    <t>Palmieri dos Santos</t>
  </si>
  <si>
    <t>Tolentino Coelho de Lima</t>
  </si>
  <si>
    <t>L.Paquetá</t>
  </si>
  <si>
    <t>Tomáš</t>
  </si>
  <si>
    <t>Souček</t>
  </si>
  <si>
    <t>Kurt</t>
  </si>
  <si>
    <t>Zouma</t>
  </si>
  <si>
    <t>Hugo</t>
  </si>
  <si>
    <t>Bueno López</t>
  </si>
  <si>
    <t>Bueno</t>
  </si>
  <si>
    <t>Craig</t>
  </si>
  <si>
    <t>Dawson</t>
  </si>
  <si>
    <t>Hwang</t>
  </si>
  <si>
    <t>Hee-chan</t>
  </si>
  <si>
    <t>Hee Chan</t>
  </si>
  <si>
    <t>Max</t>
  </si>
  <si>
    <t>Kilman</t>
  </si>
  <si>
    <t>Pedro</t>
  </si>
  <si>
    <t>Lomba Neto</t>
  </si>
  <si>
    <t>José</t>
  </si>
  <si>
    <t>Malheiro de Sá</t>
  </si>
  <si>
    <t>José Sá</t>
  </si>
  <si>
    <t>Pablo</t>
  </si>
  <si>
    <t>Sarabia</t>
  </si>
  <si>
    <t>Nélson</t>
  </si>
  <si>
    <t>Cabral Semedo</t>
  </si>
  <si>
    <t>N.Semedo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</si>
</sst>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39">
  <autoFilter ref="A1:AK139" xr:uid="{00000000-0009-0000-0100-000001000000}">
    <filterColumn colId="36">
      <filters>
        <filter val="1"/>
      </filters>
    </filterColumn>
  </autoFilter>
  <sortState xmlns:xlrd2="http://schemas.microsoft.com/office/spreadsheetml/2017/richdata2" ref="A8:AK121">
    <sortCondition descending="1" ref="AI1:AI139"/>
  </sortState>
  <tableColumns count="37">
    <tableColumn id="1" xr3:uid="{00000000-0010-0000-0000-000001000000}" name="First Name" totalsRowLabel="Total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BUR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IV"/>
    <tableColumn id="21" xr3:uid="{00000000-0010-0000-0000-000015000000}" name="LUT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H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G"/>
    <tableColumn id="35" xr3:uid="{00000000-0010-0000-0000-000023000000}" name="NEXT"/>
    <tableColumn id="36" xr3:uid="{00000000-0010-0000-0000-000024000000}" name="PREV"/>
    <tableColumn id="37" xr3:uid="{00000000-0010-0000-0000-000025000000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9"/>
  <sheetViews>
    <sheetView tabSelected="1" workbookViewId="0">
      <selection activeCell="C10" sqref="C10"/>
    </sheetView>
  </sheetViews>
  <sheetFormatPr defaultRowHeight="14.4" x14ac:dyDescent="0.3"/>
  <cols>
    <col min="5" max="8" width="9" hidden="1" customWidth="1"/>
    <col min="10" max="29" width="9" hidden="1" customWidth="1"/>
    <col min="31" max="33" width="9" hidden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1" hidden="1" x14ac:dyDescent="0.3">
      <c r="A2" t="s">
        <v>37</v>
      </c>
      <c r="B2" t="s">
        <v>38</v>
      </c>
      <c r="C2" t="s">
        <v>37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4.8</v>
      </c>
      <c r="AE2">
        <v>5</v>
      </c>
      <c r="AF2">
        <v>18.055555555555557</v>
      </c>
      <c r="AG2">
        <v>17.027245522044034</v>
      </c>
      <c r="AH2">
        <v>14.347707927147955</v>
      </c>
      <c r="AI2">
        <v>3.0908943553009021</v>
      </c>
      <c r="AJ2">
        <v>1</v>
      </c>
      <c r="AK2">
        <v>0</v>
      </c>
      <c r="AM2" t="s">
        <v>39</v>
      </c>
      <c r="AN2">
        <f>SUMPRODUCT(Table1[Selected],Table1[PPG])</f>
        <v>410.82056147339824</v>
      </c>
      <c r="AO2" t="s">
        <v>40</v>
      </c>
    </row>
    <row r="3" spans="1:41" hidden="1" x14ac:dyDescent="0.3">
      <c r="A3" t="s">
        <v>37</v>
      </c>
      <c r="B3" t="s">
        <v>41</v>
      </c>
      <c r="C3" t="s">
        <v>42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E3">
        <v>12</v>
      </c>
      <c r="AF3">
        <v>31.473087845774369</v>
      </c>
      <c r="AG3">
        <v>25.501151943724693</v>
      </c>
      <c r="AH3">
        <v>23.212924242438369</v>
      </c>
      <c r="AI3">
        <v>5.1964958658288793</v>
      </c>
      <c r="AJ3">
        <v>0</v>
      </c>
      <c r="AK3">
        <v>0</v>
      </c>
    </row>
    <row r="4" spans="1:41" hidden="1" x14ac:dyDescent="0.3">
      <c r="A4" t="s">
        <v>43</v>
      </c>
      <c r="B4" t="s">
        <v>44</v>
      </c>
      <c r="C4" t="s">
        <v>44</v>
      </c>
      <c r="D4" t="s">
        <v>7</v>
      </c>
      <c r="E4">
        <v>0</v>
      </c>
      <c r="F4">
        <v>0</v>
      </c>
      <c r="G4">
        <v>0</v>
      </c>
      <c r="H4">
        <v>1</v>
      </c>
      <c r="I4" t="s">
        <v>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5.6</v>
      </c>
      <c r="AE4">
        <v>13</v>
      </c>
      <c r="AF4">
        <v>14.659845543474486</v>
      </c>
      <c r="AG4">
        <v>17.867283416196798</v>
      </c>
      <c r="AH4">
        <v>13.387306354132797</v>
      </c>
      <c r="AI4">
        <v>3.0636887190171205</v>
      </c>
      <c r="AJ4">
        <v>0</v>
      </c>
      <c r="AK4">
        <v>0</v>
      </c>
      <c r="AM4" t="s">
        <v>45</v>
      </c>
      <c r="AN4">
        <f>SUMPRODUCT(Table1[Selected],Table1[Cost])</f>
        <v>97.3</v>
      </c>
      <c r="AO4">
        <v>100</v>
      </c>
    </row>
    <row r="5" spans="1:41" hidden="1" x14ac:dyDescent="0.3">
      <c r="A5" t="s">
        <v>46</v>
      </c>
      <c r="B5" t="s">
        <v>47</v>
      </c>
      <c r="C5" t="s">
        <v>47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9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8.5</v>
      </c>
      <c r="AE5">
        <v>14</v>
      </c>
      <c r="AF5">
        <v>22.065952934468612</v>
      </c>
      <c r="AG5">
        <v>28.36815788211138</v>
      </c>
      <c r="AH5">
        <v>20.784427130242484</v>
      </c>
      <c r="AI5">
        <v>4.4487782499136497</v>
      </c>
      <c r="AJ5">
        <v>0</v>
      </c>
      <c r="AK5">
        <v>0</v>
      </c>
    </row>
    <row r="6" spans="1:41" hidden="1" x14ac:dyDescent="0.3">
      <c r="A6" t="s">
        <v>48</v>
      </c>
      <c r="B6" t="s">
        <v>49</v>
      </c>
      <c r="C6" t="s">
        <v>48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4.9000000000000004</v>
      </c>
      <c r="AE6">
        <v>15</v>
      </c>
      <c r="AF6">
        <v>18.794871794871796</v>
      </c>
      <c r="AG6">
        <v>12.951289108342971</v>
      </c>
      <c r="AH6">
        <v>12.883020201214364</v>
      </c>
      <c r="AI6">
        <v>2.3291517547044838</v>
      </c>
      <c r="AJ6">
        <v>0</v>
      </c>
      <c r="AK6">
        <v>0</v>
      </c>
      <c r="AM6" t="s">
        <v>4</v>
      </c>
      <c r="AN6">
        <f>SUMPRODUCT(Table1[Selected],Table1[GKP])</f>
        <v>2</v>
      </c>
      <c r="AO6">
        <v>2</v>
      </c>
    </row>
    <row r="7" spans="1:41" hidden="1" x14ac:dyDescent="0.3">
      <c r="A7" t="s">
        <v>50</v>
      </c>
      <c r="B7" t="s">
        <v>51</v>
      </c>
      <c r="C7" t="s">
        <v>51</v>
      </c>
      <c r="D7" t="s">
        <v>4</v>
      </c>
      <c r="E7">
        <v>1</v>
      </c>
      <c r="F7">
        <v>0</v>
      </c>
      <c r="G7">
        <v>0</v>
      </c>
      <c r="H7">
        <v>0</v>
      </c>
      <c r="I7" t="s">
        <v>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17</v>
      </c>
      <c r="AF7">
        <v>30.15533988504491</v>
      </c>
      <c r="AG7">
        <v>17.806042372612151</v>
      </c>
      <c r="AH7">
        <v>19.391630604828617</v>
      </c>
      <c r="AI7">
        <v>3.6039187290968226</v>
      </c>
      <c r="AJ7">
        <v>0</v>
      </c>
      <c r="AK7">
        <v>0</v>
      </c>
      <c r="AM7" t="s">
        <v>5</v>
      </c>
      <c r="AN7">
        <f>SUMPRODUCT(Table1[Selected],Table1[DEF])</f>
        <v>5</v>
      </c>
      <c r="AO7">
        <v>5</v>
      </c>
    </row>
    <row r="8" spans="1:41" x14ac:dyDescent="0.3">
      <c r="A8" t="s">
        <v>82</v>
      </c>
      <c r="B8" t="s">
        <v>83</v>
      </c>
      <c r="C8" t="s">
        <v>83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10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6.6</v>
      </c>
      <c r="AE8">
        <v>64</v>
      </c>
      <c r="AF8">
        <v>32.599999544634812</v>
      </c>
      <c r="AG8">
        <v>52.659345980354217</v>
      </c>
      <c r="AH8">
        <v>50.314334027375864</v>
      </c>
      <c r="AI8">
        <v>9.5488929536399638</v>
      </c>
      <c r="AJ8">
        <v>1</v>
      </c>
      <c r="AK8">
        <v>1</v>
      </c>
      <c r="AM8" t="s">
        <v>6</v>
      </c>
      <c r="AN8">
        <f>SUMPRODUCT(Table1[Selected],Table1[MID])</f>
        <v>5</v>
      </c>
      <c r="AO8">
        <v>5</v>
      </c>
    </row>
    <row r="9" spans="1:41" hidden="1" x14ac:dyDescent="0.3">
      <c r="A9" t="s">
        <v>54</v>
      </c>
      <c r="B9" t="s">
        <v>55</v>
      </c>
      <c r="C9" t="s">
        <v>55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5.2</v>
      </c>
      <c r="AE9">
        <v>20</v>
      </c>
      <c r="AF9">
        <v>22.196905321515818</v>
      </c>
      <c r="AG9">
        <v>21.995263116418911</v>
      </c>
      <c r="AH9">
        <v>18.095423953211849</v>
      </c>
      <c r="AI9">
        <v>4.0337265045441315</v>
      </c>
      <c r="AJ9">
        <v>0</v>
      </c>
      <c r="AK9">
        <v>0</v>
      </c>
      <c r="AM9" t="s">
        <v>7</v>
      </c>
      <c r="AN9">
        <f>SUMPRODUCT(Table1[Selected],Table1[FWD])</f>
        <v>3</v>
      </c>
      <c r="AO9">
        <v>3</v>
      </c>
    </row>
    <row r="10" spans="1:41" x14ac:dyDescent="0.3">
      <c r="A10" t="s">
        <v>223</v>
      </c>
      <c r="B10" t="s">
        <v>224</v>
      </c>
      <c r="C10" t="s">
        <v>224</v>
      </c>
      <c r="D10" t="s">
        <v>7</v>
      </c>
      <c r="E10">
        <v>0</v>
      </c>
      <c r="F10">
        <v>0</v>
      </c>
      <c r="G10">
        <v>0</v>
      </c>
      <c r="H10">
        <v>1</v>
      </c>
      <c r="I10" t="s">
        <v>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</v>
      </c>
      <c r="AE10">
        <v>430</v>
      </c>
      <c r="AF10">
        <v>41.060606055260756</v>
      </c>
      <c r="AG10">
        <v>56.289657813603554</v>
      </c>
      <c r="AH10">
        <v>41.113445478905234</v>
      </c>
      <c r="AI10">
        <v>8.3412623721724746</v>
      </c>
      <c r="AJ10">
        <v>1</v>
      </c>
      <c r="AK10">
        <v>1</v>
      </c>
    </row>
    <row r="11" spans="1:41" hidden="1" x14ac:dyDescent="0.3">
      <c r="A11" t="s">
        <v>58</v>
      </c>
      <c r="B11" t="s">
        <v>59</v>
      </c>
      <c r="C11" t="s">
        <v>59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9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5.4</v>
      </c>
      <c r="AE11">
        <v>31</v>
      </c>
      <c r="AF11">
        <v>11.87441355452173</v>
      </c>
      <c r="AG11">
        <v>15.214708586438487</v>
      </c>
      <c r="AH11">
        <v>11.162800302475972</v>
      </c>
      <c r="AI11">
        <v>2.4673309675896014</v>
      </c>
      <c r="AJ11">
        <v>0</v>
      </c>
      <c r="AK11">
        <v>0</v>
      </c>
      <c r="AM11" t="s">
        <v>60</v>
      </c>
      <c r="AN11">
        <f>SUMPRODUCT(Table1[Selected], -- (Table1[PREV] = 0))</f>
        <v>1</v>
      </c>
    </row>
    <row r="12" spans="1:41" x14ac:dyDescent="0.3">
      <c r="A12" t="s">
        <v>295</v>
      </c>
      <c r="B12" t="s">
        <v>296</v>
      </c>
      <c r="C12" t="s">
        <v>296</v>
      </c>
      <c r="D12" t="s">
        <v>5</v>
      </c>
      <c r="E12">
        <v>0</v>
      </c>
      <c r="F12">
        <v>1</v>
      </c>
      <c r="G12">
        <v>0</v>
      </c>
      <c r="H12">
        <v>0</v>
      </c>
      <c r="I12" t="s">
        <v>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4.5999999999999996</v>
      </c>
      <c r="AE12">
        <v>628</v>
      </c>
      <c r="AF12">
        <v>34.624415835562566</v>
      </c>
      <c r="AG12">
        <v>55.902619312254288</v>
      </c>
      <c r="AH12">
        <v>29.440512354157384</v>
      </c>
      <c r="AI12">
        <v>7.0240294192965287</v>
      </c>
      <c r="AJ12">
        <v>0</v>
      </c>
      <c r="AK12">
        <v>1</v>
      </c>
      <c r="AM12" t="s">
        <v>63</v>
      </c>
      <c r="AN12">
        <v>1</v>
      </c>
    </row>
    <row r="13" spans="1:41" hidden="1" x14ac:dyDescent="0.3">
      <c r="A13" t="s">
        <v>64</v>
      </c>
      <c r="B13" t="s">
        <v>65</v>
      </c>
      <c r="C13" t="s">
        <v>65</v>
      </c>
      <c r="D13" t="s">
        <v>5</v>
      </c>
      <c r="E13">
        <v>0</v>
      </c>
      <c r="F13">
        <v>1</v>
      </c>
      <c r="G13">
        <v>0</v>
      </c>
      <c r="H13">
        <v>0</v>
      </c>
      <c r="I13" t="s">
        <v>10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4.5999999999999996</v>
      </c>
      <c r="AE13">
        <v>38</v>
      </c>
      <c r="AF13">
        <v>12.141809515876052</v>
      </c>
      <c r="AG13">
        <v>23.125087881537581</v>
      </c>
      <c r="AH13">
        <v>20.975162319760958</v>
      </c>
      <c r="AI13">
        <v>4.412487697264794</v>
      </c>
      <c r="AJ13">
        <v>0</v>
      </c>
      <c r="AK13">
        <v>0</v>
      </c>
    </row>
    <row r="14" spans="1:41" hidden="1" x14ac:dyDescent="0.3">
      <c r="A14" t="s">
        <v>66</v>
      </c>
      <c r="B14" t="s">
        <v>67</v>
      </c>
      <c r="C14" t="s">
        <v>67</v>
      </c>
      <c r="D14" t="s">
        <v>5</v>
      </c>
      <c r="E14">
        <v>0</v>
      </c>
      <c r="F14">
        <v>1</v>
      </c>
      <c r="G14">
        <v>0</v>
      </c>
      <c r="H14">
        <v>0</v>
      </c>
      <c r="I14" t="s">
        <v>10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4.5</v>
      </c>
      <c r="AE14">
        <v>44</v>
      </c>
      <c r="AF14">
        <v>14.585779142716193</v>
      </c>
      <c r="AG14">
        <v>14.768074381213165</v>
      </c>
      <c r="AH14">
        <v>16.914585445271204</v>
      </c>
      <c r="AI14">
        <v>3.4797635274782648</v>
      </c>
      <c r="AJ14">
        <v>0</v>
      </c>
      <c r="AK14">
        <v>0</v>
      </c>
      <c r="AM14" t="s">
        <v>29</v>
      </c>
      <c r="AN14">
        <f>((AN11-AN12)+ABS((AN11-AN12)))/2*4</f>
        <v>0</v>
      </c>
    </row>
    <row r="15" spans="1:41" hidden="1" x14ac:dyDescent="0.3">
      <c r="A15" t="s">
        <v>68</v>
      </c>
      <c r="B15" t="s">
        <v>69</v>
      </c>
      <c r="C15" t="s">
        <v>68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10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5.4</v>
      </c>
      <c r="AE15">
        <v>45</v>
      </c>
      <c r="AF15">
        <v>13.870036987534082</v>
      </c>
      <c r="AG15">
        <v>19.510971063381046</v>
      </c>
      <c r="AH15">
        <v>19.564930546280351</v>
      </c>
      <c r="AI15">
        <v>4.1743922227122425</v>
      </c>
      <c r="AJ15">
        <v>0</v>
      </c>
      <c r="AK15">
        <v>0</v>
      </c>
    </row>
    <row r="16" spans="1:41" hidden="1" x14ac:dyDescent="0.3">
      <c r="A16" t="s">
        <v>70</v>
      </c>
      <c r="B16" t="s">
        <v>71</v>
      </c>
      <c r="C16" t="s">
        <v>71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10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49</v>
      </c>
      <c r="AF16">
        <v>10.024682186093354</v>
      </c>
      <c r="AG16">
        <v>16.790786833948982</v>
      </c>
      <c r="AH16">
        <v>15.852429836889847</v>
      </c>
      <c r="AI16">
        <v>3.54644284884293</v>
      </c>
      <c r="AJ16">
        <v>0</v>
      </c>
      <c r="AK16">
        <v>0</v>
      </c>
      <c r="AM16" t="s">
        <v>72</v>
      </c>
      <c r="AN16">
        <f>AN2-AN14*5</f>
        <v>410.82056147339824</v>
      </c>
    </row>
    <row r="17" spans="1:41" hidden="1" x14ac:dyDescent="0.3">
      <c r="A17" t="s">
        <v>73</v>
      </c>
      <c r="B17" t="s">
        <v>74</v>
      </c>
      <c r="C17" t="s">
        <v>75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10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4.5</v>
      </c>
      <c r="AE17">
        <v>50</v>
      </c>
      <c r="AF17">
        <v>14.828272209234356</v>
      </c>
      <c r="AG17">
        <v>17.275142278615327</v>
      </c>
      <c r="AH17">
        <v>18.635370733096106</v>
      </c>
      <c r="AI17">
        <v>3.9867051895441126</v>
      </c>
      <c r="AJ17">
        <v>0</v>
      </c>
      <c r="AK17">
        <v>0</v>
      </c>
    </row>
    <row r="18" spans="1:41" hidden="1" x14ac:dyDescent="0.3">
      <c r="A18" t="s">
        <v>76</v>
      </c>
      <c r="B18" t="s">
        <v>77</v>
      </c>
      <c r="C18" t="s">
        <v>77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10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5.5</v>
      </c>
      <c r="AE18">
        <v>52</v>
      </c>
      <c r="AF18">
        <v>13.825408720835437</v>
      </c>
      <c r="AG18">
        <v>18.036180740639782</v>
      </c>
      <c r="AH18">
        <v>18.60316902960361</v>
      </c>
      <c r="AI18">
        <v>4.1339442136542326</v>
      </c>
      <c r="AJ18">
        <v>0</v>
      </c>
      <c r="AK18">
        <v>0</v>
      </c>
      <c r="AM18" t="s">
        <v>9</v>
      </c>
      <c r="AN18">
        <f>SUMPRODUCT(Table1[Selected],Table1[ARS])</f>
        <v>2</v>
      </c>
      <c r="AO18">
        <v>3</v>
      </c>
    </row>
    <row r="19" spans="1:41" x14ac:dyDescent="0.3">
      <c r="A19" t="s">
        <v>139</v>
      </c>
      <c r="B19" t="s">
        <v>140</v>
      </c>
      <c r="C19" t="s">
        <v>140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4.0999999999999996</v>
      </c>
      <c r="AE19">
        <v>229</v>
      </c>
      <c r="AF19">
        <v>28.666666666666664</v>
      </c>
      <c r="AG19">
        <v>56.1041436081873</v>
      </c>
      <c r="AH19">
        <v>29.269693778592547</v>
      </c>
      <c r="AI19">
        <v>6.4816979093334268</v>
      </c>
      <c r="AJ19">
        <v>1</v>
      </c>
      <c r="AK19">
        <v>1</v>
      </c>
      <c r="AM19" t="s">
        <v>10</v>
      </c>
      <c r="AN19">
        <f>SUMPRODUCT(Table1[Selected],Table1[AVL])</f>
        <v>3</v>
      </c>
      <c r="AO19">
        <v>3</v>
      </c>
    </row>
    <row r="20" spans="1:41" hidden="1" x14ac:dyDescent="0.3">
      <c r="A20" t="s">
        <v>80</v>
      </c>
      <c r="B20" t="s">
        <v>81</v>
      </c>
      <c r="C20" t="s">
        <v>80</v>
      </c>
      <c r="D20" t="s">
        <v>5</v>
      </c>
      <c r="E20">
        <v>0</v>
      </c>
      <c r="F20">
        <v>1</v>
      </c>
      <c r="G20">
        <v>0</v>
      </c>
      <c r="H20">
        <v>0</v>
      </c>
      <c r="I20" t="s">
        <v>10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4.5</v>
      </c>
      <c r="AE20">
        <v>63</v>
      </c>
      <c r="AF20">
        <v>15.741706322263381</v>
      </c>
      <c r="AG20">
        <v>39.087190374767921</v>
      </c>
      <c r="AH20">
        <v>32.990292203055866</v>
      </c>
      <c r="AI20">
        <v>7.2018952891723726</v>
      </c>
      <c r="AJ20">
        <v>0</v>
      </c>
      <c r="AK20">
        <v>0</v>
      </c>
      <c r="AM20" t="s">
        <v>11</v>
      </c>
      <c r="AN20">
        <f>SUMPRODUCT(Table1[Selected],Table1[BOU])</f>
        <v>0</v>
      </c>
      <c r="AO20">
        <v>3</v>
      </c>
    </row>
    <row r="21" spans="1:41" x14ac:dyDescent="0.3">
      <c r="A21" t="s">
        <v>78</v>
      </c>
      <c r="B21" t="s">
        <v>79</v>
      </c>
      <c r="C21" t="s">
        <v>79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10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61</v>
      </c>
      <c r="AF21">
        <v>25.975670743809985</v>
      </c>
      <c r="AG21">
        <v>26.100062771822778</v>
      </c>
      <c r="AH21">
        <v>29.995547149372808</v>
      </c>
      <c r="AI21">
        <v>5.7704715262322201</v>
      </c>
      <c r="AJ21">
        <v>1</v>
      </c>
      <c r="AK21">
        <v>1</v>
      </c>
      <c r="AM21" t="s">
        <v>12</v>
      </c>
      <c r="AN21">
        <f>SUMPRODUCT(Table1[Selected],Table1[BRE])</f>
        <v>0</v>
      </c>
      <c r="AO21">
        <v>3</v>
      </c>
    </row>
    <row r="22" spans="1:41" hidden="1" x14ac:dyDescent="0.3">
      <c r="A22" t="s">
        <v>84</v>
      </c>
      <c r="B22" t="s">
        <v>85</v>
      </c>
      <c r="C22" t="s">
        <v>85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5.4</v>
      </c>
      <c r="AE22">
        <v>70</v>
      </c>
      <c r="AF22">
        <v>17.297297295309882</v>
      </c>
      <c r="AG22">
        <v>19.27172383523973</v>
      </c>
      <c r="AH22">
        <v>19.23515242210112</v>
      </c>
      <c r="AI22">
        <v>3.9031234377238055</v>
      </c>
      <c r="AJ22">
        <v>0</v>
      </c>
      <c r="AK22">
        <v>0</v>
      </c>
      <c r="AM22" t="s">
        <v>13</v>
      </c>
      <c r="AN22">
        <f>SUMPRODUCT(Table1[Selected],Table1[BHA])</f>
        <v>1</v>
      </c>
      <c r="AO22">
        <v>3</v>
      </c>
    </row>
    <row r="23" spans="1:41" hidden="1" x14ac:dyDescent="0.3">
      <c r="A23" t="s">
        <v>86</v>
      </c>
      <c r="B23" t="s">
        <v>87</v>
      </c>
      <c r="C23" t="s">
        <v>88</v>
      </c>
      <c r="D23" t="s">
        <v>4</v>
      </c>
      <c r="E23">
        <v>1</v>
      </c>
      <c r="F23">
        <v>0</v>
      </c>
      <c r="G23">
        <v>0</v>
      </c>
      <c r="H23">
        <v>0</v>
      </c>
      <c r="I23" t="s">
        <v>11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4.5</v>
      </c>
      <c r="AE23">
        <v>84</v>
      </c>
      <c r="AF23">
        <v>18.214285714285715</v>
      </c>
      <c r="AG23">
        <v>22.082518502411041</v>
      </c>
      <c r="AH23">
        <v>21.273284901972456</v>
      </c>
      <c r="AI23">
        <v>4.2307290669714863</v>
      </c>
      <c r="AJ23">
        <v>0</v>
      </c>
      <c r="AK23">
        <v>0</v>
      </c>
      <c r="AM23" t="s">
        <v>14</v>
      </c>
      <c r="AN23">
        <f>SUMPRODUCT(Table1[Selected],Table1[BUR])</f>
        <v>0</v>
      </c>
      <c r="AO23">
        <v>3</v>
      </c>
    </row>
    <row r="24" spans="1:41" hidden="1" x14ac:dyDescent="0.3">
      <c r="A24" t="s">
        <v>89</v>
      </c>
      <c r="B24" t="s">
        <v>90</v>
      </c>
      <c r="C24" t="s">
        <v>90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11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4.5</v>
      </c>
      <c r="AE24">
        <v>89</v>
      </c>
      <c r="AF24">
        <v>13.153846137146576</v>
      </c>
      <c r="AG24">
        <v>20.908623392908698</v>
      </c>
      <c r="AH24">
        <v>18.187011838314692</v>
      </c>
      <c r="AI24">
        <v>3.4340636620181209</v>
      </c>
      <c r="AJ24">
        <v>0</v>
      </c>
      <c r="AK24">
        <v>0</v>
      </c>
      <c r="AM24" t="s">
        <v>15</v>
      </c>
      <c r="AN24">
        <f>SUMPRODUCT(Table1[Selected],Table1[CHE])</f>
        <v>1</v>
      </c>
      <c r="AO24">
        <v>3</v>
      </c>
    </row>
    <row r="25" spans="1:41" hidden="1" x14ac:dyDescent="0.3">
      <c r="A25" t="s">
        <v>91</v>
      </c>
      <c r="B25" t="s">
        <v>92</v>
      </c>
      <c r="C25" t="s">
        <v>92</v>
      </c>
      <c r="D25" t="s">
        <v>7</v>
      </c>
      <c r="E25">
        <v>0</v>
      </c>
      <c r="F25">
        <v>0</v>
      </c>
      <c r="G25">
        <v>0</v>
      </c>
      <c r="H25">
        <v>1</v>
      </c>
      <c r="I25" t="s">
        <v>11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6.5</v>
      </c>
      <c r="AE25">
        <v>92</v>
      </c>
      <c r="AF25">
        <v>18.335618569083348</v>
      </c>
      <c r="AG25">
        <v>22.755065160795525</v>
      </c>
      <c r="AH25">
        <v>21.714089404817749</v>
      </c>
      <c r="AI25">
        <v>4.2148768499754823</v>
      </c>
      <c r="AJ25">
        <v>0</v>
      </c>
      <c r="AK25">
        <v>0</v>
      </c>
      <c r="AM25" t="s">
        <v>16</v>
      </c>
      <c r="AN25">
        <f>SUMPRODUCT(Table1[Selected],Table1[CRY])</f>
        <v>3</v>
      </c>
      <c r="AO25">
        <v>3</v>
      </c>
    </row>
    <row r="26" spans="1:41" hidden="1" x14ac:dyDescent="0.3">
      <c r="A26" t="s">
        <v>93</v>
      </c>
      <c r="B26" t="s">
        <v>94</v>
      </c>
      <c r="C26" t="s">
        <v>94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12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4.5</v>
      </c>
      <c r="AE26">
        <v>109</v>
      </c>
      <c r="AF26">
        <v>12.325581421743346</v>
      </c>
      <c r="AG26">
        <v>12.57306523512608</v>
      </c>
      <c r="AH26">
        <v>11.369182867641197</v>
      </c>
      <c r="AI26">
        <v>2.0721084836198687</v>
      </c>
      <c r="AJ26">
        <v>0</v>
      </c>
      <c r="AK26">
        <v>0</v>
      </c>
      <c r="AM26" t="s">
        <v>17</v>
      </c>
      <c r="AN26">
        <f>SUMPRODUCT(Table1[Selected],Table1[EVE])</f>
        <v>0</v>
      </c>
      <c r="AO26">
        <v>3</v>
      </c>
    </row>
    <row r="27" spans="1:41" hidden="1" x14ac:dyDescent="0.3">
      <c r="A27" t="s">
        <v>95</v>
      </c>
      <c r="B27" t="s">
        <v>96</v>
      </c>
      <c r="C27" t="s">
        <v>96</v>
      </c>
      <c r="D27" t="s">
        <v>4</v>
      </c>
      <c r="E27">
        <v>1</v>
      </c>
      <c r="F27">
        <v>0</v>
      </c>
      <c r="G27">
        <v>0</v>
      </c>
      <c r="H27">
        <v>0</v>
      </c>
      <c r="I27" t="s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4.5</v>
      </c>
      <c r="AE27">
        <v>114</v>
      </c>
      <c r="AF27">
        <v>21.003197020255939</v>
      </c>
      <c r="AG27">
        <v>42.984396185930692</v>
      </c>
      <c r="AH27">
        <v>29.958968025396416</v>
      </c>
      <c r="AI27">
        <v>5.6606958828364995</v>
      </c>
      <c r="AJ27">
        <v>0</v>
      </c>
      <c r="AK27">
        <v>0</v>
      </c>
      <c r="AM27" t="s">
        <v>18</v>
      </c>
      <c r="AN27">
        <f>SUMPRODUCT(Table1[Selected],Table1[FUL])</f>
        <v>1</v>
      </c>
      <c r="AO27">
        <v>3</v>
      </c>
    </row>
    <row r="28" spans="1:41" hidden="1" x14ac:dyDescent="0.3">
      <c r="A28" t="s">
        <v>97</v>
      </c>
      <c r="B28" t="s">
        <v>98</v>
      </c>
      <c r="C28" t="s">
        <v>98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12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4.5999999999999996</v>
      </c>
      <c r="AE28">
        <v>116</v>
      </c>
      <c r="AF28">
        <v>36.955882341267454</v>
      </c>
      <c r="AG28">
        <v>17.618690365184836</v>
      </c>
      <c r="AH28">
        <v>24.229590911134835</v>
      </c>
      <c r="AI28">
        <v>5.419777338409423</v>
      </c>
      <c r="AJ28">
        <v>0</v>
      </c>
      <c r="AK28">
        <v>0</v>
      </c>
      <c r="AM28" t="s">
        <v>19</v>
      </c>
      <c r="AN28">
        <f>SUMPRODUCT(Table1[Selected],Table1[LIV])</f>
        <v>2</v>
      </c>
      <c r="AO28">
        <v>3</v>
      </c>
    </row>
    <row r="29" spans="1:41" hidden="1" x14ac:dyDescent="0.3">
      <c r="A29" t="s">
        <v>50</v>
      </c>
      <c r="B29" t="s">
        <v>99</v>
      </c>
      <c r="C29" t="s">
        <v>99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4.5</v>
      </c>
      <c r="AE29">
        <v>117</v>
      </c>
      <c r="AF29">
        <v>13.399999983661006</v>
      </c>
      <c r="AG29">
        <v>17.934380205768107</v>
      </c>
      <c r="AH29">
        <v>14.454466852190709</v>
      </c>
      <c r="AI29">
        <v>2.4015705533888396</v>
      </c>
      <c r="AJ29">
        <v>0</v>
      </c>
      <c r="AK29">
        <v>0</v>
      </c>
      <c r="AM29" t="s">
        <v>20</v>
      </c>
      <c r="AN29">
        <f>SUMPRODUCT(Table1[Selected],Table1[LUT])</f>
        <v>0</v>
      </c>
      <c r="AO29">
        <v>3</v>
      </c>
    </row>
    <row r="30" spans="1:41" hidden="1" x14ac:dyDescent="0.3">
      <c r="A30" t="s">
        <v>100</v>
      </c>
      <c r="B30" t="s">
        <v>101</v>
      </c>
      <c r="C30" t="s">
        <v>101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12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5.5</v>
      </c>
      <c r="AE30">
        <v>118</v>
      </c>
      <c r="AF30">
        <v>17.77495772659077</v>
      </c>
      <c r="AG30">
        <v>14.246699442988138</v>
      </c>
      <c r="AH30">
        <v>14.488139452021965</v>
      </c>
      <c r="AI30">
        <v>2.3910347206806701</v>
      </c>
      <c r="AJ30">
        <v>0</v>
      </c>
      <c r="AK30">
        <v>0</v>
      </c>
      <c r="AM30" t="s">
        <v>21</v>
      </c>
      <c r="AN30">
        <f>SUMPRODUCT(Table1[Selected],Table1[MCI])</f>
        <v>1</v>
      </c>
      <c r="AO30">
        <v>3</v>
      </c>
    </row>
    <row r="31" spans="1:41" hidden="1" x14ac:dyDescent="0.3">
      <c r="A31" t="s">
        <v>102</v>
      </c>
      <c r="B31" t="s">
        <v>103</v>
      </c>
      <c r="C31" t="s">
        <v>103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5.4</v>
      </c>
      <c r="AE31">
        <v>119</v>
      </c>
      <c r="AF31">
        <v>14.035032287765999</v>
      </c>
      <c r="AG31">
        <v>17.428094620291112</v>
      </c>
      <c r="AH31">
        <v>14.473587000614547</v>
      </c>
      <c r="AI31">
        <v>2.6446159124686153</v>
      </c>
      <c r="AJ31">
        <v>0</v>
      </c>
      <c r="AK31">
        <v>0</v>
      </c>
      <c r="AM31" t="s">
        <v>22</v>
      </c>
      <c r="AN31">
        <f>SUMPRODUCT(Table1[Selected],Table1[MUN])</f>
        <v>0</v>
      </c>
      <c r="AO31">
        <v>3</v>
      </c>
    </row>
    <row r="32" spans="1:41" hidden="1" x14ac:dyDescent="0.3">
      <c r="A32" t="s">
        <v>104</v>
      </c>
      <c r="B32" t="s">
        <v>105</v>
      </c>
      <c r="C32" t="s">
        <v>105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6.8</v>
      </c>
      <c r="AE32">
        <v>121</v>
      </c>
      <c r="AF32">
        <v>10.884481712060719</v>
      </c>
      <c r="AG32">
        <v>22.331552358624307</v>
      </c>
      <c r="AH32">
        <v>15.553005968667637</v>
      </c>
      <c r="AI32">
        <v>2.6294164073340465</v>
      </c>
      <c r="AJ32">
        <v>0</v>
      </c>
      <c r="AK32">
        <v>0</v>
      </c>
      <c r="AM32" t="s">
        <v>23</v>
      </c>
      <c r="AN32">
        <f>SUMPRODUCT(Table1[Selected],Table1[NEW])</f>
        <v>0</v>
      </c>
      <c r="AO32">
        <v>3</v>
      </c>
    </row>
    <row r="33" spans="1:41" hidden="1" x14ac:dyDescent="0.3">
      <c r="A33" t="s">
        <v>106</v>
      </c>
      <c r="B33" t="s">
        <v>107</v>
      </c>
      <c r="C33" t="s">
        <v>107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5.5</v>
      </c>
      <c r="AE33">
        <v>123</v>
      </c>
      <c r="AF33">
        <v>15.779795031257132</v>
      </c>
      <c r="AG33">
        <v>17.473615354968242</v>
      </c>
      <c r="AH33">
        <v>15.231452563734521</v>
      </c>
      <c r="AI33">
        <v>2.8544585771559086</v>
      </c>
      <c r="AJ33">
        <v>0</v>
      </c>
      <c r="AK33">
        <v>0</v>
      </c>
      <c r="AM33" t="s">
        <v>24</v>
      </c>
      <c r="AN33">
        <f>SUMPRODUCT(Table1[Selected],Table1[NFO])</f>
        <v>0</v>
      </c>
      <c r="AO33">
        <v>3</v>
      </c>
    </row>
    <row r="34" spans="1:41" hidden="1" x14ac:dyDescent="0.3">
      <c r="A34" t="s">
        <v>108</v>
      </c>
      <c r="B34" t="s">
        <v>109</v>
      </c>
      <c r="C34" t="s">
        <v>109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12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4.5</v>
      </c>
      <c r="AE34">
        <v>125</v>
      </c>
      <c r="AF34">
        <v>15.494100376444095</v>
      </c>
      <c r="AG34">
        <v>17.70893335507462</v>
      </c>
      <c r="AH34">
        <v>15.226555225185294</v>
      </c>
      <c r="AI34">
        <v>2.8547278628089048</v>
      </c>
      <c r="AJ34">
        <v>0</v>
      </c>
      <c r="AK34">
        <v>0</v>
      </c>
      <c r="AM34" t="s">
        <v>25</v>
      </c>
      <c r="AN34">
        <f>SUMPRODUCT(Table1[Selected],Table1[SHU])</f>
        <v>0</v>
      </c>
      <c r="AO34">
        <v>3</v>
      </c>
    </row>
    <row r="35" spans="1:41" hidden="1" x14ac:dyDescent="0.3">
      <c r="A35" t="s">
        <v>110</v>
      </c>
      <c r="B35" t="s">
        <v>111</v>
      </c>
      <c r="C35" t="s">
        <v>111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12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5.4</v>
      </c>
      <c r="AE35">
        <v>127</v>
      </c>
      <c r="AF35">
        <v>14.765511359380444</v>
      </c>
      <c r="AG35">
        <v>21.456756070393823</v>
      </c>
      <c r="AH35">
        <v>16.759560590300076</v>
      </c>
      <c r="AI35">
        <v>4.1863409170433457</v>
      </c>
      <c r="AJ35">
        <v>0</v>
      </c>
      <c r="AK35">
        <v>0</v>
      </c>
      <c r="AM35" t="s">
        <v>26</v>
      </c>
      <c r="AN35">
        <f>SUMPRODUCT(Table1[Selected],Table1[TOT])</f>
        <v>1</v>
      </c>
      <c r="AO35">
        <v>3</v>
      </c>
    </row>
    <row r="36" spans="1:41" hidden="1" x14ac:dyDescent="0.3">
      <c r="A36" t="s">
        <v>112</v>
      </c>
      <c r="B36" t="s">
        <v>113</v>
      </c>
      <c r="C36" t="s">
        <v>113</v>
      </c>
      <c r="D36" t="s">
        <v>7</v>
      </c>
      <c r="E36">
        <v>0</v>
      </c>
      <c r="F36">
        <v>0</v>
      </c>
      <c r="G36">
        <v>0</v>
      </c>
      <c r="H36">
        <v>1</v>
      </c>
      <c r="I36" t="s">
        <v>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6.2</v>
      </c>
      <c r="AE36">
        <v>131</v>
      </c>
      <c r="AF36">
        <v>14.425959197026007</v>
      </c>
      <c r="AG36">
        <v>19.030289973627895</v>
      </c>
      <c r="AH36">
        <v>15.425047786945107</v>
      </c>
      <c r="AI36">
        <v>2.702353221160223</v>
      </c>
      <c r="AJ36">
        <v>0</v>
      </c>
      <c r="AK36">
        <v>0</v>
      </c>
      <c r="AM36" t="s">
        <v>27</v>
      </c>
      <c r="AN36">
        <f>SUMPRODUCT(Table1[Selected],Table1[WHU])</f>
        <v>0</v>
      </c>
      <c r="AO36">
        <v>3</v>
      </c>
    </row>
    <row r="37" spans="1:41" hidden="1" x14ac:dyDescent="0.3">
      <c r="A37" t="s">
        <v>114</v>
      </c>
      <c r="B37" t="s">
        <v>115</v>
      </c>
      <c r="C37" t="s">
        <v>116</v>
      </c>
      <c r="D37" t="s">
        <v>5</v>
      </c>
      <c r="E37">
        <v>0</v>
      </c>
      <c r="F37">
        <v>1</v>
      </c>
      <c r="G37">
        <v>0</v>
      </c>
      <c r="H37">
        <v>0</v>
      </c>
      <c r="I37" t="s">
        <v>13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5.3</v>
      </c>
      <c r="AE37">
        <v>144</v>
      </c>
      <c r="AF37">
        <v>16.172022710500613</v>
      </c>
      <c r="AG37">
        <v>19.648539826153954</v>
      </c>
      <c r="AH37">
        <v>14.105385306439423</v>
      </c>
      <c r="AI37">
        <v>2.2802365749358628</v>
      </c>
      <c r="AJ37">
        <v>0</v>
      </c>
      <c r="AK37">
        <v>0</v>
      </c>
      <c r="AM37" t="s">
        <v>28</v>
      </c>
      <c r="AN37">
        <f>SUMPRODUCT(Table1[Selected],Table1[WOL])</f>
        <v>0</v>
      </c>
      <c r="AO37">
        <v>3</v>
      </c>
    </row>
    <row r="38" spans="1:41" hidden="1" x14ac:dyDescent="0.3">
      <c r="A38" t="s">
        <v>117</v>
      </c>
      <c r="B38" t="s">
        <v>118</v>
      </c>
      <c r="C38" t="s">
        <v>118</v>
      </c>
      <c r="D38" t="s">
        <v>7</v>
      </c>
      <c r="E38">
        <v>0</v>
      </c>
      <c r="F38">
        <v>0</v>
      </c>
      <c r="G38">
        <v>0</v>
      </c>
      <c r="H38">
        <v>1</v>
      </c>
      <c r="I38" t="s">
        <v>13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5.9</v>
      </c>
      <c r="AE38">
        <v>145</v>
      </c>
      <c r="AF38">
        <v>24.07828110946982</v>
      </c>
      <c r="AG38">
        <v>19.929962061771096</v>
      </c>
      <c r="AH38">
        <v>16.956027059693213</v>
      </c>
      <c r="AI38">
        <v>2.7493750894061719</v>
      </c>
      <c r="AJ38">
        <v>0</v>
      </c>
      <c r="AK38">
        <v>0</v>
      </c>
    </row>
    <row r="39" spans="1:41" hidden="1" x14ac:dyDescent="0.3">
      <c r="A39" t="s">
        <v>119</v>
      </c>
      <c r="B39" t="s">
        <v>120</v>
      </c>
      <c r="C39" t="s">
        <v>121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13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6.4</v>
      </c>
      <c r="AE39">
        <v>147</v>
      </c>
      <c r="AF39">
        <v>21.430768480648446</v>
      </c>
      <c r="AG39">
        <v>17.527217485743915</v>
      </c>
      <c r="AH39">
        <v>14.999943205723705</v>
      </c>
      <c r="AI39">
        <v>2.6948330895665196</v>
      </c>
      <c r="AJ39">
        <v>0</v>
      </c>
      <c r="AK39">
        <v>0</v>
      </c>
    </row>
    <row r="40" spans="1:41" hidden="1" x14ac:dyDescent="0.3">
      <c r="A40" t="s">
        <v>122</v>
      </c>
      <c r="B40" t="s">
        <v>123</v>
      </c>
      <c r="C40" t="s">
        <v>122</v>
      </c>
      <c r="D40" t="s">
        <v>7</v>
      </c>
      <c r="E40">
        <v>0</v>
      </c>
      <c r="F40">
        <v>0</v>
      </c>
      <c r="G40">
        <v>0</v>
      </c>
      <c r="H40">
        <v>1</v>
      </c>
      <c r="I40" t="s">
        <v>13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5.5</v>
      </c>
      <c r="AE40">
        <v>148</v>
      </c>
      <c r="AF40">
        <v>9.4115353586785897</v>
      </c>
      <c r="AG40">
        <v>14.016741684082595</v>
      </c>
      <c r="AH40">
        <v>9.328986561691444</v>
      </c>
      <c r="AI40">
        <v>1.6791515510913952</v>
      </c>
      <c r="AJ40">
        <v>0</v>
      </c>
      <c r="AK40">
        <v>0</v>
      </c>
    </row>
    <row r="41" spans="1:41" x14ac:dyDescent="0.3">
      <c r="A41" t="s">
        <v>165</v>
      </c>
      <c r="B41" t="s">
        <v>166</v>
      </c>
      <c r="C41" t="s">
        <v>166</v>
      </c>
      <c r="D41" t="s">
        <v>4</v>
      </c>
      <c r="E41">
        <v>1</v>
      </c>
      <c r="F41">
        <v>0</v>
      </c>
      <c r="G41">
        <v>0</v>
      </c>
      <c r="H41">
        <v>0</v>
      </c>
      <c r="I41" t="s">
        <v>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4.5</v>
      </c>
      <c r="AE41">
        <v>266</v>
      </c>
      <c r="AF41">
        <v>39.849304682743266</v>
      </c>
      <c r="AG41">
        <v>21.729214144391801</v>
      </c>
      <c r="AH41">
        <v>37.202844306339216</v>
      </c>
      <c r="AI41">
        <v>4.7693292086042316</v>
      </c>
      <c r="AJ41">
        <v>1</v>
      </c>
      <c r="AK41">
        <v>1</v>
      </c>
    </row>
    <row r="42" spans="1:41" hidden="1" x14ac:dyDescent="0.3">
      <c r="A42" t="s">
        <v>126</v>
      </c>
      <c r="B42" t="s">
        <v>127</v>
      </c>
      <c r="C42" t="s">
        <v>127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13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6.6</v>
      </c>
      <c r="AE42">
        <v>156</v>
      </c>
      <c r="AF42">
        <v>22.199415896899886</v>
      </c>
      <c r="AG42">
        <v>23.432053484045618</v>
      </c>
      <c r="AH42">
        <v>17.826934419926314</v>
      </c>
      <c r="AI42">
        <v>3.5287718908228536</v>
      </c>
      <c r="AJ42">
        <v>0</v>
      </c>
      <c r="AK42">
        <v>0</v>
      </c>
    </row>
    <row r="43" spans="1:41" hidden="1" x14ac:dyDescent="0.3">
      <c r="A43" t="s">
        <v>128</v>
      </c>
      <c r="B43" t="s">
        <v>129</v>
      </c>
      <c r="C43" t="s">
        <v>129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13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4.4000000000000004</v>
      </c>
      <c r="AE43">
        <v>163</v>
      </c>
      <c r="AF43">
        <v>29.192629636882238</v>
      </c>
      <c r="AG43">
        <v>14.26239965902678</v>
      </c>
      <c r="AH43">
        <v>16.262270595614829</v>
      </c>
      <c r="AI43">
        <v>2.2463893347963744</v>
      </c>
      <c r="AJ43">
        <v>0</v>
      </c>
      <c r="AK43">
        <v>0</v>
      </c>
    </row>
    <row r="44" spans="1:41" hidden="1" x14ac:dyDescent="0.3">
      <c r="A44" t="s">
        <v>130</v>
      </c>
      <c r="B44" t="s">
        <v>131</v>
      </c>
      <c r="C44" t="s">
        <v>132</v>
      </c>
      <c r="D44" t="s">
        <v>4</v>
      </c>
      <c r="E44">
        <v>1</v>
      </c>
      <c r="F44">
        <v>0</v>
      </c>
      <c r="G44">
        <v>0</v>
      </c>
      <c r="H44">
        <v>0</v>
      </c>
      <c r="I44" t="s">
        <v>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4.5</v>
      </c>
      <c r="AE44">
        <v>211</v>
      </c>
      <c r="AF44">
        <v>31.653218848868633</v>
      </c>
      <c r="AG44">
        <v>18.389531709918796</v>
      </c>
      <c r="AH44">
        <v>18.51551373788983</v>
      </c>
      <c r="AI44">
        <v>2.7273003405796876</v>
      </c>
      <c r="AJ44">
        <v>0</v>
      </c>
      <c r="AK44">
        <v>0</v>
      </c>
    </row>
    <row r="45" spans="1:41" hidden="1" x14ac:dyDescent="0.3">
      <c r="A45" t="s">
        <v>133</v>
      </c>
      <c r="B45" t="s">
        <v>134</v>
      </c>
      <c r="C45" t="s">
        <v>134</v>
      </c>
      <c r="D45" t="s">
        <v>5</v>
      </c>
      <c r="E45">
        <v>0</v>
      </c>
      <c r="F45">
        <v>1</v>
      </c>
      <c r="G45">
        <v>0</v>
      </c>
      <c r="H45">
        <v>0</v>
      </c>
      <c r="I45" t="s">
        <v>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5.8</v>
      </c>
      <c r="AE45">
        <v>221</v>
      </c>
      <c r="AF45">
        <v>15.898317406192751</v>
      </c>
      <c r="AG45">
        <v>21.032150910311291</v>
      </c>
      <c r="AH45">
        <v>13.037632644769817</v>
      </c>
      <c r="AI45">
        <v>2.7613311781784713</v>
      </c>
      <c r="AJ45">
        <v>0</v>
      </c>
      <c r="AK45">
        <v>0</v>
      </c>
    </row>
    <row r="46" spans="1:41" hidden="1" x14ac:dyDescent="0.3">
      <c r="A46" t="s">
        <v>135</v>
      </c>
      <c r="B46" t="s">
        <v>136</v>
      </c>
      <c r="C46" t="s">
        <v>136</v>
      </c>
      <c r="D46" t="s">
        <v>5</v>
      </c>
      <c r="E46">
        <v>0</v>
      </c>
      <c r="F46">
        <v>1</v>
      </c>
      <c r="G46">
        <v>0</v>
      </c>
      <c r="H46">
        <v>0</v>
      </c>
      <c r="I46" t="s">
        <v>15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4.5</v>
      </c>
      <c r="AE46">
        <v>223</v>
      </c>
      <c r="AF46">
        <v>12.965875140141442</v>
      </c>
      <c r="AG46">
        <v>23.827609989707824</v>
      </c>
      <c r="AH46">
        <v>12.748022464099446</v>
      </c>
      <c r="AI46">
        <v>2.9740603068765514</v>
      </c>
      <c r="AJ46">
        <v>0</v>
      </c>
      <c r="AK46">
        <v>0</v>
      </c>
    </row>
    <row r="47" spans="1:41" hidden="1" x14ac:dyDescent="0.3">
      <c r="A47" t="s">
        <v>137</v>
      </c>
      <c r="B47" t="s">
        <v>138</v>
      </c>
      <c r="C47" t="s">
        <v>138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5.5</v>
      </c>
      <c r="AE47">
        <v>228</v>
      </c>
      <c r="AF47">
        <v>11.035113731027685</v>
      </c>
      <c r="AG47">
        <v>14.692424648341088</v>
      </c>
      <c r="AH47">
        <v>9.0792478259217919</v>
      </c>
      <c r="AI47">
        <v>1.992008452179914</v>
      </c>
      <c r="AJ47">
        <v>0</v>
      </c>
      <c r="AK47">
        <v>0</v>
      </c>
    </row>
    <row r="48" spans="1:41" x14ac:dyDescent="0.3">
      <c r="A48" t="s">
        <v>161</v>
      </c>
      <c r="B48" t="s">
        <v>162</v>
      </c>
      <c r="C48" t="s">
        <v>162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6.4</v>
      </c>
      <c r="AE48">
        <v>262</v>
      </c>
      <c r="AF48">
        <v>23.217802100180073</v>
      </c>
      <c r="AG48">
        <v>22.452159313210185</v>
      </c>
      <c r="AH48">
        <v>26.7400328608454</v>
      </c>
      <c r="AI48">
        <v>4.7200401656436259</v>
      </c>
      <c r="AJ48">
        <v>1</v>
      </c>
      <c r="AK48">
        <v>1</v>
      </c>
    </row>
    <row r="49" spans="1:37" hidden="1" x14ac:dyDescent="0.3">
      <c r="A49" t="s">
        <v>141</v>
      </c>
      <c r="B49" t="s">
        <v>142</v>
      </c>
      <c r="C49" t="s">
        <v>143</v>
      </c>
      <c r="D49" t="s">
        <v>7</v>
      </c>
      <c r="E49">
        <v>0</v>
      </c>
      <c r="F49">
        <v>0</v>
      </c>
      <c r="G49">
        <v>0</v>
      </c>
      <c r="H49">
        <v>1</v>
      </c>
      <c r="I49" t="s">
        <v>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7.1</v>
      </c>
      <c r="AE49">
        <v>235</v>
      </c>
      <c r="AF49">
        <v>12.200005850237503</v>
      </c>
      <c r="AG49">
        <v>41.419091295348522</v>
      </c>
      <c r="AH49">
        <v>18.015565598405093</v>
      </c>
      <c r="AI49">
        <v>3.1970051106137536</v>
      </c>
      <c r="AJ49">
        <v>0</v>
      </c>
      <c r="AK49">
        <v>0</v>
      </c>
    </row>
    <row r="50" spans="1:37" hidden="1" x14ac:dyDescent="0.3">
      <c r="A50" t="s">
        <v>144</v>
      </c>
      <c r="B50" t="s">
        <v>145</v>
      </c>
      <c r="C50" t="s">
        <v>145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7.2</v>
      </c>
      <c r="AE50">
        <v>240</v>
      </c>
      <c r="AF50">
        <v>23.23529409568134</v>
      </c>
      <c r="AG50">
        <v>23.890266387546031</v>
      </c>
      <c r="AH50">
        <v>16.884338061844204</v>
      </c>
      <c r="AI50">
        <v>3.4621663490125947</v>
      </c>
      <c r="AJ50">
        <v>0</v>
      </c>
      <c r="AK50">
        <v>0</v>
      </c>
    </row>
    <row r="51" spans="1:37" hidden="1" x14ac:dyDescent="0.3">
      <c r="A51" t="s">
        <v>146</v>
      </c>
      <c r="B51" t="s">
        <v>147</v>
      </c>
      <c r="C51" t="s">
        <v>148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  <c r="AE51">
        <v>241</v>
      </c>
      <c r="AF51">
        <v>17.818181818181817</v>
      </c>
      <c r="AG51">
        <v>17.448279894239622</v>
      </c>
      <c r="AH51">
        <v>12.671515828882306</v>
      </c>
      <c r="AI51">
        <v>2.7044082314846989</v>
      </c>
      <c r="AJ51">
        <v>0</v>
      </c>
      <c r="AK51">
        <v>0</v>
      </c>
    </row>
    <row r="52" spans="1:37" hidden="1" x14ac:dyDescent="0.3">
      <c r="A52" t="s">
        <v>149</v>
      </c>
      <c r="B52" t="s">
        <v>150</v>
      </c>
      <c r="C52" t="s">
        <v>150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5.0999999999999996</v>
      </c>
      <c r="AE52">
        <v>245</v>
      </c>
      <c r="AF52">
        <v>25.173315915073527</v>
      </c>
      <c r="AG52">
        <v>37.906657999328694</v>
      </c>
      <c r="AH52">
        <v>22.102821427387941</v>
      </c>
      <c r="AI52">
        <v>4.4564422956344085</v>
      </c>
      <c r="AJ52">
        <v>0</v>
      </c>
      <c r="AK52">
        <v>0</v>
      </c>
    </row>
    <row r="53" spans="1:37" hidden="1" x14ac:dyDescent="0.3">
      <c r="A53" t="s">
        <v>151</v>
      </c>
      <c r="B53" t="s">
        <v>152</v>
      </c>
      <c r="C53" t="s">
        <v>152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4.5999999999999996</v>
      </c>
      <c r="AE53">
        <v>256</v>
      </c>
      <c r="AF53">
        <v>15.824175824175823</v>
      </c>
      <c r="AG53">
        <v>18.320153680589353</v>
      </c>
      <c r="AH53">
        <v>19.785517965232827</v>
      </c>
      <c r="AI53">
        <v>3.9997676934877826</v>
      </c>
      <c r="AJ53">
        <v>0</v>
      </c>
      <c r="AK53">
        <v>0</v>
      </c>
    </row>
    <row r="54" spans="1:37" hidden="1" x14ac:dyDescent="0.3">
      <c r="A54" t="s">
        <v>153</v>
      </c>
      <c r="B54" t="s">
        <v>154</v>
      </c>
      <c r="C54" t="s">
        <v>155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5.5</v>
      </c>
      <c r="AE54">
        <v>257</v>
      </c>
      <c r="AF54">
        <v>12.345008234536078</v>
      </c>
      <c r="AG54">
        <v>17.013554582272381</v>
      </c>
      <c r="AH54">
        <v>16.842823063430185</v>
      </c>
      <c r="AI54">
        <v>3.1336304801018002</v>
      </c>
      <c r="AJ54">
        <v>0</v>
      </c>
      <c r="AK54">
        <v>0</v>
      </c>
    </row>
    <row r="55" spans="1:37" hidden="1" x14ac:dyDescent="0.3">
      <c r="A55" t="s">
        <v>156</v>
      </c>
      <c r="B55" t="s">
        <v>157</v>
      </c>
      <c r="C55" t="s">
        <v>158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</v>
      </c>
      <c r="AE55">
        <v>259</v>
      </c>
      <c r="AF55">
        <v>18.02941176419278</v>
      </c>
      <c r="AG55">
        <v>14.771559169362234</v>
      </c>
      <c r="AH55">
        <v>19.387130983365942</v>
      </c>
      <c r="AI55">
        <v>2.9798513982938379</v>
      </c>
      <c r="AJ55">
        <v>0</v>
      </c>
      <c r="AK55">
        <v>0</v>
      </c>
    </row>
    <row r="56" spans="1:37" hidden="1" x14ac:dyDescent="0.3">
      <c r="A56" t="s">
        <v>159</v>
      </c>
      <c r="B56" t="s">
        <v>160</v>
      </c>
      <c r="C56" t="s">
        <v>160</v>
      </c>
      <c r="D56" t="s">
        <v>7</v>
      </c>
      <c r="E56">
        <v>0</v>
      </c>
      <c r="F56">
        <v>0</v>
      </c>
      <c r="G56">
        <v>0</v>
      </c>
      <c r="H56">
        <v>1</v>
      </c>
      <c r="I56" t="s">
        <v>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5.5</v>
      </c>
      <c r="AE56">
        <v>261</v>
      </c>
      <c r="AF56">
        <v>13.688056649865262</v>
      </c>
      <c r="AG56">
        <v>14.008204926343055</v>
      </c>
      <c r="AH56">
        <v>16.163610768639515</v>
      </c>
      <c r="AI56">
        <v>3.279421827856984</v>
      </c>
      <c r="AJ56">
        <v>0</v>
      </c>
      <c r="AK56">
        <v>0</v>
      </c>
    </row>
    <row r="57" spans="1:37" x14ac:dyDescent="0.3">
      <c r="A57" t="s">
        <v>52</v>
      </c>
      <c r="B57" t="s">
        <v>53</v>
      </c>
      <c r="C57" t="s">
        <v>53</v>
      </c>
      <c r="D57" t="s">
        <v>6</v>
      </c>
      <c r="E57">
        <v>0</v>
      </c>
      <c r="F57">
        <v>0</v>
      </c>
      <c r="G57">
        <v>1</v>
      </c>
      <c r="H57">
        <v>0</v>
      </c>
      <c r="I57" t="s">
        <v>9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8.6999999999999993</v>
      </c>
      <c r="AE57">
        <v>19</v>
      </c>
      <c r="AF57">
        <v>23.397969971038233</v>
      </c>
      <c r="AG57">
        <v>26.60547739850297</v>
      </c>
      <c r="AH57">
        <v>20.544983181905945</v>
      </c>
      <c r="AI57">
        <v>4.4193987870713762</v>
      </c>
      <c r="AJ57">
        <v>1</v>
      </c>
      <c r="AK57">
        <v>1</v>
      </c>
    </row>
    <row r="58" spans="1:37" hidden="1" x14ac:dyDescent="0.3">
      <c r="A58" t="s">
        <v>163</v>
      </c>
      <c r="B58" t="s">
        <v>164</v>
      </c>
      <c r="C58" t="s">
        <v>164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4.5</v>
      </c>
      <c r="AE58">
        <v>264</v>
      </c>
      <c r="AF58">
        <v>14.867878006010322</v>
      </c>
      <c r="AG58">
        <v>16.703439130548368</v>
      </c>
      <c r="AH58">
        <v>18.326281081645071</v>
      </c>
      <c r="AI58">
        <v>3.5383160975960206</v>
      </c>
      <c r="AJ58">
        <v>0</v>
      </c>
      <c r="AK58">
        <v>0</v>
      </c>
    </row>
    <row r="59" spans="1:37" x14ac:dyDescent="0.3">
      <c r="A59" t="s">
        <v>124</v>
      </c>
      <c r="B59" t="s">
        <v>125</v>
      </c>
      <c r="C59" t="s">
        <v>125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13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6.6</v>
      </c>
      <c r="AE59">
        <v>153</v>
      </c>
      <c r="AF59">
        <v>28.211868622337011</v>
      </c>
      <c r="AG59">
        <v>25.778697355592236</v>
      </c>
      <c r="AH59">
        <v>20.919963808884638</v>
      </c>
      <c r="AI59">
        <v>4.1594424520141793</v>
      </c>
      <c r="AJ59">
        <v>1</v>
      </c>
      <c r="AK59">
        <v>1</v>
      </c>
    </row>
    <row r="60" spans="1:37" hidden="1" x14ac:dyDescent="0.3">
      <c r="A60" t="s">
        <v>167</v>
      </c>
      <c r="B60" t="s">
        <v>168</v>
      </c>
      <c r="C60" t="s">
        <v>169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4.9000000000000004</v>
      </c>
      <c r="AE60">
        <v>267</v>
      </c>
      <c r="AF60">
        <v>13.919637416025569</v>
      </c>
      <c r="AG60">
        <v>15.948159301839731</v>
      </c>
      <c r="AH60">
        <v>17.31781237098258</v>
      </c>
      <c r="AI60">
        <v>3.5427875512049605</v>
      </c>
      <c r="AJ60">
        <v>0</v>
      </c>
      <c r="AK60">
        <v>0</v>
      </c>
    </row>
    <row r="61" spans="1:37" x14ac:dyDescent="0.3">
      <c r="A61" t="s">
        <v>61</v>
      </c>
      <c r="B61" t="s">
        <v>62</v>
      </c>
      <c r="C61" t="s">
        <v>62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5.5</v>
      </c>
      <c r="AE61">
        <v>36</v>
      </c>
      <c r="AF61">
        <v>20.799999956716583</v>
      </c>
      <c r="AG61">
        <v>19.16033501128468</v>
      </c>
      <c r="AH61">
        <v>22.911788006284041</v>
      </c>
      <c r="AI61">
        <v>4.1209250116383389</v>
      </c>
      <c r="AJ61">
        <v>1</v>
      </c>
      <c r="AK61">
        <v>1</v>
      </c>
    </row>
    <row r="62" spans="1:37" hidden="1" x14ac:dyDescent="0.3">
      <c r="A62" t="s">
        <v>172</v>
      </c>
      <c r="B62" t="s">
        <v>173</v>
      </c>
      <c r="C62" t="s">
        <v>173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</v>
      </c>
      <c r="AE62">
        <v>276</v>
      </c>
      <c r="AF62">
        <v>17.424340794919054</v>
      </c>
      <c r="AG62">
        <v>15.056359986396014</v>
      </c>
      <c r="AH62">
        <v>19.140174392731822</v>
      </c>
      <c r="AI62">
        <v>3.2785516155339289</v>
      </c>
      <c r="AJ62">
        <v>0</v>
      </c>
      <c r="AK62">
        <v>0</v>
      </c>
    </row>
    <row r="63" spans="1:37" hidden="1" x14ac:dyDescent="0.3">
      <c r="A63" t="s">
        <v>174</v>
      </c>
      <c r="B63" t="s">
        <v>175</v>
      </c>
      <c r="C63" t="s">
        <v>175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4.5</v>
      </c>
      <c r="AE63">
        <v>278</v>
      </c>
      <c r="AF63">
        <v>12.708411291156994</v>
      </c>
      <c r="AG63">
        <v>14.942452243885864</v>
      </c>
      <c r="AH63">
        <v>16.008471941829715</v>
      </c>
      <c r="AI63">
        <v>3.3081530449194112</v>
      </c>
      <c r="AJ63">
        <v>0</v>
      </c>
      <c r="AK63">
        <v>0</v>
      </c>
    </row>
    <row r="64" spans="1:37" hidden="1" x14ac:dyDescent="0.3">
      <c r="A64" t="s">
        <v>176</v>
      </c>
      <c r="B64" t="s">
        <v>157</v>
      </c>
      <c r="C64" t="s">
        <v>177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5.5</v>
      </c>
      <c r="AE64">
        <v>288</v>
      </c>
      <c r="AF64">
        <v>16.724343407763445</v>
      </c>
      <c r="AG64">
        <v>14.840217799003403</v>
      </c>
      <c r="AH64">
        <v>21.746664067678875</v>
      </c>
      <c r="AI64">
        <v>4.0984333543487885</v>
      </c>
      <c r="AJ64">
        <v>0</v>
      </c>
      <c r="AK64">
        <v>0</v>
      </c>
    </row>
    <row r="65" spans="1:37" hidden="1" x14ac:dyDescent="0.3">
      <c r="A65" t="s">
        <v>178</v>
      </c>
      <c r="B65" t="s">
        <v>179</v>
      </c>
      <c r="C65" t="s">
        <v>179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4.9000000000000004</v>
      </c>
      <c r="AE65">
        <v>300</v>
      </c>
      <c r="AF65">
        <v>29.152121536205364</v>
      </c>
      <c r="AG65">
        <v>14.023668296690197</v>
      </c>
      <c r="AH65">
        <v>30.803441955042189</v>
      </c>
      <c r="AI65">
        <v>3.2890898468329643</v>
      </c>
      <c r="AJ65">
        <v>0</v>
      </c>
      <c r="AK65">
        <v>0</v>
      </c>
    </row>
    <row r="66" spans="1:37" hidden="1" x14ac:dyDescent="0.3">
      <c r="A66" t="s">
        <v>180</v>
      </c>
      <c r="B66" t="s">
        <v>181</v>
      </c>
      <c r="C66" t="s">
        <v>180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5.5</v>
      </c>
      <c r="AE66">
        <v>315</v>
      </c>
      <c r="AF66">
        <v>17.96827247328255</v>
      </c>
      <c r="AG66">
        <v>22.736341555381113</v>
      </c>
      <c r="AH66">
        <v>21.384589522212003</v>
      </c>
      <c r="AI66">
        <v>3.9350512293844382</v>
      </c>
      <c r="AJ66">
        <v>0</v>
      </c>
      <c r="AK66">
        <v>0</v>
      </c>
    </row>
    <row r="67" spans="1:37" hidden="1" x14ac:dyDescent="0.3">
      <c r="A67" t="s">
        <v>182</v>
      </c>
      <c r="B67" t="s">
        <v>183</v>
      </c>
      <c r="C67" t="s">
        <v>183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5.5</v>
      </c>
      <c r="AE67">
        <v>318</v>
      </c>
      <c r="AF67">
        <v>13.055555569822626</v>
      </c>
      <c r="AG67">
        <v>15.248051819285378</v>
      </c>
      <c r="AH67">
        <v>14.859571109085749</v>
      </c>
      <c r="AI67">
        <v>3.137725020549913</v>
      </c>
      <c r="AJ67">
        <v>0</v>
      </c>
      <c r="AK67">
        <v>0</v>
      </c>
    </row>
    <row r="68" spans="1:37" hidden="1" x14ac:dyDescent="0.3">
      <c r="A68" t="s">
        <v>184</v>
      </c>
      <c r="B68" t="s">
        <v>185</v>
      </c>
      <c r="C68" t="s">
        <v>185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4.5</v>
      </c>
      <c r="AE68">
        <v>319</v>
      </c>
      <c r="AF68">
        <v>14.181818207095795</v>
      </c>
      <c r="AG68">
        <v>17.924217348630982</v>
      </c>
      <c r="AH68">
        <v>16.867072857087834</v>
      </c>
      <c r="AI68">
        <v>3.5841955345677112</v>
      </c>
      <c r="AJ68">
        <v>0</v>
      </c>
      <c r="AK68">
        <v>0</v>
      </c>
    </row>
    <row r="69" spans="1:37" x14ac:dyDescent="0.3">
      <c r="A69" t="s">
        <v>209</v>
      </c>
      <c r="B69" t="s">
        <v>210</v>
      </c>
      <c r="C69" t="s">
        <v>210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6.5</v>
      </c>
      <c r="AE69">
        <v>365</v>
      </c>
      <c r="AF69">
        <v>50.437540942969306</v>
      </c>
      <c r="AG69">
        <v>21.948520114486239</v>
      </c>
      <c r="AH69">
        <v>31.126685353043083</v>
      </c>
      <c r="AI69">
        <v>4.0810809323984216</v>
      </c>
      <c r="AJ69">
        <v>1</v>
      </c>
      <c r="AK69">
        <v>1</v>
      </c>
    </row>
    <row r="70" spans="1:37" hidden="1" x14ac:dyDescent="0.3">
      <c r="A70" t="s">
        <v>188</v>
      </c>
      <c r="B70" t="s">
        <v>189</v>
      </c>
      <c r="C70" t="s">
        <v>189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4.5</v>
      </c>
      <c r="AE70">
        <v>324</v>
      </c>
      <c r="AF70">
        <v>3.2616863727954399</v>
      </c>
      <c r="AG70">
        <v>30.558258886634558</v>
      </c>
      <c r="AH70">
        <v>17.975905839645112</v>
      </c>
      <c r="AI70">
        <v>3.5951811679290224</v>
      </c>
      <c r="AJ70">
        <v>0</v>
      </c>
      <c r="AK70">
        <v>0</v>
      </c>
    </row>
    <row r="71" spans="1:37" hidden="1" x14ac:dyDescent="0.3">
      <c r="A71" t="s">
        <v>190</v>
      </c>
      <c r="B71" t="s">
        <v>191</v>
      </c>
      <c r="C71" t="s">
        <v>191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4.9000000000000004</v>
      </c>
      <c r="AE71">
        <v>330</v>
      </c>
      <c r="AF71">
        <v>21.220867033144348</v>
      </c>
      <c r="AG71">
        <v>16.339755092734872</v>
      </c>
      <c r="AH71">
        <v>19.650035371139268</v>
      </c>
      <c r="AI71">
        <v>3.2657048204778922</v>
      </c>
      <c r="AJ71">
        <v>0</v>
      </c>
      <c r="AK71">
        <v>0</v>
      </c>
    </row>
    <row r="72" spans="1:37" hidden="1" x14ac:dyDescent="0.3">
      <c r="A72" t="s">
        <v>192</v>
      </c>
      <c r="B72" t="s">
        <v>193</v>
      </c>
      <c r="C72" t="s">
        <v>193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4.5</v>
      </c>
      <c r="AE72">
        <v>331</v>
      </c>
      <c r="AF72">
        <v>12.21311475409836</v>
      </c>
      <c r="AG72">
        <v>15.182348947395042</v>
      </c>
      <c r="AH72">
        <v>14.390349634909576</v>
      </c>
      <c r="AI72">
        <v>3.0636392668784049</v>
      </c>
      <c r="AJ72">
        <v>0</v>
      </c>
      <c r="AK72">
        <v>0</v>
      </c>
    </row>
    <row r="73" spans="1:37" hidden="1" x14ac:dyDescent="0.3">
      <c r="A73" t="s">
        <v>194</v>
      </c>
      <c r="B73" t="s">
        <v>195</v>
      </c>
      <c r="C73" t="s">
        <v>195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4.5</v>
      </c>
      <c r="AE73">
        <v>333</v>
      </c>
      <c r="AF73">
        <v>12.156862748162389</v>
      </c>
      <c r="AG73">
        <v>14.99907083874589</v>
      </c>
      <c r="AH73">
        <v>14.263626794847189</v>
      </c>
      <c r="AI73">
        <v>3.07359262584486</v>
      </c>
      <c r="AJ73">
        <v>0</v>
      </c>
      <c r="AK73">
        <v>0</v>
      </c>
    </row>
    <row r="74" spans="1:37" hidden="1" x14ac:dyDescent="0.3">
      <c r="A74" t="s">
        <v>196</v>
      </c>
      <c r="B74" t="s">
        <v>197</v>
      </c>
      <c r="C74" t="s">
        <v>197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5.4</v>
      </c>
      <c r="AE74">
        <v>336</v>
      </c>
      <c r="AF74">
        <v>10.880931923591803</v>
      </c>
      <c r="AG74">
        <v>17.709784411723678</v>
      </c>
      <c r="AH74">
        <v>15.051482854152617</v>
      </c>
      <c r="AI74">
        <v>3.1758292060888027</v>
      </c>
      <c r="AJ74">
        <v>0</v>
      </c>
      <c r="AK74">
        <v>0</v>
      </c>
    </row>
    <row r="75" spans="1:37" hidden="1" x14ac:dyDescent="0.3">
      <c r="A75" t="s">
        <v>198</v>
      </c>
      <c r="B75" t="s">
        <v>199</v>
      </c>
      <c r="C75" t="s">
        <v>200</v>
      </c>
      <c r="D75" t="s">
        <v>4</v>
      </c>
      <c r="E75">
        <v>1</v>
      </c>
      <c r="F75">
        <v>0</v>
      </c>
      <c r="G75">
        <v>0</v>
      </c>
      <c r="H75">
        <v>0</v>
      </c>
      <c r="I75" t="s">
        <v>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5.5</v>
      </c>
      <c r="AE75">
        <v>349</v>
      </c>
      <c r="AF75">
        <v>21.525284921627218</v>
      </c>
      <c r="AG75">
        <v>25.393515753593881</v>
      </c>
      <c r="AH75">
        <v>20.6108693715952</v>
      </c>
      <c r="AI75">
        <v>4.2896095828131813</v>
      </c>
      <c r="AJ75">
        <v>0</v>
      </c>
      <c r="AK75">
        <v>0</v>
      </c>
    </row>
    <row r="76" spans="1:37" x14ac:dyDescent="0.3">
      <c r="A76" t="s">
        <v>201</v>
      </c>
      <c r="B76" t="s">
        <v>202</v>
      </c>
      <c r="C76" t="s">
        <v>201</v>
      </c>
      <c r="D76" t="s">
        <v>7</v>
      </c>
      <c r="E76">
        <v>0</v>
      </c>
      <c r="F76">
        <v>0</v>
      </c>
      <c r="G76">
        <v>0</v>
      </c>
      <c r="H76">
        <v>1</v>
      </c>
      <c r="I76" t="s">
        <v>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7.3</v>
      </c>
      <c r="AE76">
        <v>351</v>
      </c>
      <c r="AF76">
        <v>17.642986836399114</v>
      </c>
      <c r="AG76">
        <v>21.935451670348794</v>
      </c>
      <c r="AH76">
        <v>17.406401547746484</v>
      </c>
      <c r="AI76">
        <v>3.7030224459242733</v>
      </c>
      <c r="AJ76">
        <v>1</v>
      </c>
      <c r="AK76">
        <v>1</v>
      </c>
    </row>
    <row r="77" spans="1:37" hidden="1" x14ac:dyDescent="0.3">
      <c r="A77" t="s">
        <v>203</v>
      </c>
      <c r="B77" t="s">
        <v>204</v>
      </c>
      <c r="C77" t="s">
        <v>205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</v>
      </c>
      <c r="AE77">
        <v>352</v>
      </c>
      <c r="AF77">
        <v>18.014115117160941</v>
      </c>
      <c r="AG77">
        <v>23.478906384211935</v>
      </c>
      <c r="AH77">
        <v>18.267229627061198</v>
      </c>
      <c r="AI77">
        <v>3.8119659601322655</v>
      </c>
      <c r="AJ77">
        <v>0</v>
      </c>
      <c r="AK77">
        <v>0</v>
      </c>
    </row>
    <row r="78" spans="1:37" hidden="1" x14ac:dyDescent="0.3">
      <c r="A78" t="s">
        <v>206</v>
      </c>
      <c r="B78" t="s">
        <v>207</v>
      </c>
      <c r="C78" t="s">
        <v>208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7.7</v>
      </c>
      <c r="AE78">
        <v>361</v>
      </c>
      <c r="AF78">
        <v>20.24598634958468</v>
      </c>
      <c r="AG78">
        <v>23.211476033650648</v>
      </c>
      <c r="AH78">
        <v>19.0783107277182</v>
      </c>
      <c r="AI78">
        <v>3.9413443041404363</v>
      </c>
      <c r="AJ78">
        <v>0</v>
      </c>
      <c r="AK78">
        <v>0</v>
      </c>
    </row>
    <row r="79" spans="1:37" x14ac:dyDescent="0.3">
      <c r="A79" t="s">
        <v>56</v>
      </c>
      <c r="B79" t="s">
        <v>57</v>
      </c>
      <c r="C79" t="s">
        <v>57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9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5.5</v>
      </c>
      <c r="AE79">
        <v>27</v>
      </c>
      <c r="AF79">
        <v>19.99999999817841</v>
      </c>
      <c r="AG79">
        <v>20.677594778595655</v>
      </c>
      <c r="AH79">
        <v>16.673896105005646</v>
      </c>
      <c r="AI79">
        <v>3.6473038465106722</v>
      </c>
      <c r="AJ79">
        <v>1</v>
      </c>
      <c r="AK79">
        <v>1</v>
      </c>
    </row>
    <row r="80" spans="1:37" hidden="1" x14ac:dyDescent="0.3">
      <c r="A80" t="s">
        <v>211</v>
      </c>
      <c r="B80" t="s">
        <v>212</v>
      </c>
      <c r="C80" t="s">
        <v>212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12.5</v>
      </c>
      <c r="AE80">
        <v>366</v>
      </c>
      <c r="AF80">
        <v>34.01153134606858</v>
      </c>
      <c r="AG80">
        <v>32.568704488099357</v>
      </c>
      <c r="AH80">
        <v>29.112781017309366</v>
      </c>
      <c r="AI80">
        <v>6.0153241801980268</v>
      </c>
      <c r="AJ80">
        <v>0</v>
      </c>
      <c r="AK80">
        <v>0</v>
      </c>
    </row>
    <row r="81" spans="1:37" hidden="1" x14ac:dyDescent="0.3">
      <c r="A81" t="s">
        <v>213</v>
      </c>
      <c r="B81" t="s">
        <v>214</v>
      </c>
      <c r="C81" t="s">
        <v>214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</v>
      </c>
      <c r="AE81">
        <v>367</v>
      </c>
      <c r="AF81">
        <v>16.299999182727603</v>
      </c>
      <c r="AG81">
        <v>37.501220524177654</v>
      </c>
      <c r="AH81">
        <v>23.961035040785845</v>
      </c>
      <c r="AI81">
        <v>5.0563890765273332</v>
      </c>
      <c r="AJ81">
        <v>0</v>
      </c>
      <c r="AK81">
        <v>0</v>
      </c>
    </row>
    <row r="82" spans="1:37" hidden="1" x14ac:dyDescent="0.3">
      <c r="A82" t="s">
        <v>215</v>
      </c>
      <c r="B82" t="s">
        <v>216</v>
      </c>
      <c r="C82" t="s">
        <v>217</v>
      </c>
      <c r="D82" t="s">
        <v>7</v>
      </c>
      <c r="E82">
        <v>0</v>
      </c>
      <c r="F82">
        <v>0</v>
      </c>
      <c r="G82">
        <v>0</v>
      </c>
      <c r="H82">
        <v>1</v>
      </c>
      <c r="I82" t="s">
        <v>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6.6</v>
      </c>
      <c r="AE82">
        <v>418</v>
      </c>
      <c r="AF82">
        <v>13.577740047753689</v>
      </c>
      <c r="AG82">
        <v>19.873242242668297</v>
      </c>
      <c r="AH82">
        <v>14.117303303553868</v>
      </c>
      <c r="AI82">
        <v>2.631824144572108</v>
      </c>
      <c r="AJ82">
        <v>0</v>
      </c>
      <c r="AK82">
        <v>0</v>
      </c>
    </row>
    <row r="83" spans="1:37" hidden="1" x14ac:dyDescent="0.3">
      <c r="A83" t="s">
        <v>218</v>
      </c>
      <c r="B83" t="s">
        <v>219</v>
      </c>
      <c r="C83" t="s">
        <v>220</v>
      </c>
      <c r="D83" t="s">
        <v>4</v>
      </c>
      <c r="E83">
        <v>1</v>
      </c>
      <c r="F83">
        <v>0</v>
      </c>
      <c r="G83">
        <v>0</v>
      </c>
      <c r="H83">
        <v>0</v>
      </c>
      <c r="I83" t="s">
        <v>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5.6</v>
      </c>
      <c r="AE83">
        <v>427</v>
      </c>
      <c r="AF83">
        <v>23.288997249043476</v>
      </c>
      <c r="AG83">
        <v>19.522257433021156</v>
      </c>
      <c r="AH83">
        <v>18.177568048847931</v>
      </c>
      <c r="AI83">
        <v>3.3384979279414901</v>
      </c>
      <c r="AJ83">
        <v>0</v>
      </c>
      <c r="AK83">
        <v>0</v>
      </c>
    </row>
    <row r="84" spans="1:37" hidden="1" x14ac:dyDescent="0.3">
      <c r="A84" t="s">
        <v>221</v>
      </c>
      <c r="B84" t="s">
        <v>222</v>
      </c>
      <c r="C84" t="s">
        <v>222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7.6</v>
      </c>
      <c r="AE84">
        <v>428</v>
      </c>
      <c r="AF84">
        <v>64.027514947101253</v>
      </c>
      <c r="AG84">
        <v>25.196653794558895</v>
      </c>
      <c r="AH84">
        <v>38.172488760832607</v>
      </c>
      <c r="AI84">
        <v>4.2244198219160518</v>
      </c>
      <c r="AJ84">
        <v>0</v>
      </c>
      <c r="AK84">
        <v>0</v>
      </c>
    </row>
    <row r="85" spans="1:37" x14ac:dyDescent="0.3">
      <c r="A85" t="s">
        <v>186</v>
      </c>
      <c r="B85" t="s">
        <v>187</v>
      </c>
      <c r="C85" t="s">
        <v>187</v>
      </c>
      <c r="D85" t="s">
        <v>4</v>
      </c>
      <c r="E85">
        <v>1</v>
      </c>
      <c r="F85">
        <v>0</v>
      </c>
      <c r="G85">
        <v>0</v>
      </c>
      <c r="H85">
        <v>0</v>
      </c>
      <c r="I85" t="s">
        <v>18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4.5</v>
      </c>
      <c r="AE85">
        <v>323</v>
      </c>
      <c r="AF85">
        <v>16.549601141526473</v>
      </c>
      <c r="AG85">
        <v>23.060464483473581</v>
      </c>
      <c r="AH85">
        <v>20.826254643618462</v>
      </c>
      <c r="AI85">
        <v>3.5629235725634327</v>
      </c>
      <c r="AJ85">
        <v>1</v>
      </c>
      <c r="AK85">
        <v>1</v>
      </c>
    </row>
    <row r="86" spans="1:37" hidden="1" x14ac:dyDescent="0.3">
      <c r="A86" t="s">
        <v>225</v>
      </c>
      <c r="B86" t="s">
        <v>226</v>
      </c>
      <c r="C86" t="s">
        <v>226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</v>
      </c>
      <c r="AE86">
        <v>431</v>
      </c>
      <c r="AF86">
        <v>13.79999986872388</v>
      </c>
      <c r="AG86">
        <v>32.288212093314172</v>
      </c>
      <c r="AH86">
        <v>19.359321333903516</v>
      </c>
      <c r="AI86">
        <v>3.9616200744077403</v>
      </c>
      <c r="AJ86">
        <v>0</v>
      </c>
      <c r="AK86">
        <v>0</v>
      </c>
    </row>
    <row r="87" spans="1:37" hidden="1" x14ac:dyDescent="0.3">
      <c r="A87" t="s">
        <v>227</v>
      </c>
      <c r="B87" t="s">
        <v>228</v>
      </c>
      <c r="C87" t="s">
        <v>227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5.7</v>
      </c>
      <c r="AE87">
        <v>440</v>
      </c>
      <c r="AF87">
        <v>14.327638118561438</v>
      </c>
      <c r="AG87">
        <v>20.107439644112649</v>
      </c>
      <c r="AH87">
        <v>14.539138611654263</v>
      </c>
      <c r="AI87">
        <v>2.8594980355287896</v>
      </c>
      <c r="AJ87">
        <v>0</v>
      </c>
      <c r="AK87">
        <v>0</v>
      </c>
    </row>
    <row r="88" spans="1:37" hidden="1" x14ac:dyDescent="0.3">
      <c r="A88" t="s">
        <v>229</v>
      </c>
      <c r="B88" t="s">
        <v>230</v>
      </c>
      <c r="C88" t="s">
        <v>230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5.0999999999999996</v>
      </c>
      <c r="AE88">
        <v>444</v>
      </c>
      <c r="AF88">
        <v>18.15913302555639</v>
      </c>
      <c r="AG88">
        <v>18.060747862245311</v>
      </c>
      <c r="AH88">
        <v>15.350164725820065</v>
      </c>
      <c r="AI88">
        <v>3.0716828335335018</v>
      </c>
      <c r="AJ88">
        <v>0</v>
      </c>
      <c r="AK88">
        <v>0</v>
      </c>
    </row>
    <row r="89" spans="1:37" hidden="1" x14ac:dyDescent="0.3">
      <c r="A89" t="s">
        <v>231</v>
      </c>
      <c r="B89" t="s">
        <v>232</v>
      </c>
      <c r="C89" t="s">
        <v>232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5.0999999999999996</v>
      </c>
      <c r="AE89">
        <v>445</v>
      </c>
      <c r="AF89">
        <v>17.830268145909585</v>
      </c>
      <c r="AG89">
        <v>38.935240613822984</v>
      </c>
      <c r="AH89">
        <v>23.859808896587438</v>
      </c>
      <c r="AI89">
        <v>5.1556387415480742</v>
      </c>
      <c r="AJ89">
        <v>0</v>
      </c>
      <c r="AK89">
        <v>0</v>
      </c>
    </row>
    <row r="90" spans="1:37" hidden="1" x14ac:dyDescent="0.3">
      <c r="A90" t="s">
        <v>233</v>
      </c>
      <c r="B90" t="s">
        <v>234</v>
      </c>
      <c r="C90" t="s">
        <v>235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6.9</v>
      </c>
      <c r="AE90">
        <v>450</v>
      </c>
      <c r="AF90">
        <v>17.468300099815099</v>
      </c>
      <c r="AG90">
        <v>21.639958674303269</v>
      </c>
      <c r="AH90">
        <v>15.484656863619591</v>
      </c>
      <c r="AI90">
        <v>2.9955761103003944</v>
      </c>
      <c r="AJ90">
        <v>0</v>
      </c>
      <c r="AK90">
        <v>0</v>
      </c>
    </row>
    <row r="91" spans="1:37" hidden="1" x14ac:dyDescent="0.3">
      <c r="A91" t="s">
        <v>236</v>
      </c>
      <c r="B91" t="s">
        <v>237</v>
      </c>
      <c r="C91" t="s">
        <v>238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8.5</v>
      </c>
      <c r="AE91">
        <v>451</v>
      </c>
      <c r="AF91">
        <v>20.608307694389175</v>
      </c>
      <c r="AG91">
        <v>24.077999033824671</v>
      </c>
      <c r="AH91">
        <v>17.654711961917791</v>
      </c>
      <c r="AI91">
        <v>3.3476443523080279</v>
      </c>
      <c r="AJ91">
        <v>0</v>
      </c>
      <c r="AK91">
        <v>0</v>
      </c>
    </row>
    <row r="92" spans="1:37" hidden="1" x14ac:dyDescent="0.3">
      <c r="A92" t="s">
        <v>239</v>
      </c>
      <c r="B92" t="s">
        <v>240</v>
      </c>
      <c r="C92" t="s">
        <v>241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5.4</v>
      </c>
      <c r="AE92">
        <v>454</v>
      </c>
      <c r="AF92">
        <v>21.846153843615685</v>
      </c>
      <c r="AG92">
        <v>19.054492018495989</v>
      </c>
      <c r="AH92">
        <v>15.981763336571124</v>
      </c>
      <c r="AI92">
        <v>2.4971869995527105</v>
      </c>
      <c r="AJ92">
        <v>0</v>
      </c>
      <c r="AK92">
        <v>0</v>
      </c>
    </row>
    <row r="93" spans="1:37" hidden="1" x14ac:dyDescent="0.3">
      <c r="A93" t="s">
        <v>106</v>
      </c>
      <c r="B93" t="s">
        <v>242</v>
      </c>
      <c r="C93" t="s">
        <v>242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5.9</v>
      </c>
      <c r="AE93">
        <v>456</v>
      </c>
      <c r="AF93">
        <v>18.783783763951302</v>
      </c>
      <c r="AG93">
        <v>21.1676784970653</v>
      </c>
      <c r="AH93">
        <v>15.762726614028178</v>
      </c>
      <c r="AI93">
        <v>3.0668861748945195</v>
      </c>
      <c r="AJ93">
        <v>0</v>
      </c>
      <c r="AK93">
        <v>0</v>
      </c>
    </row>
    <row r="94" spans="1:37" hidden="1" x14ac:dyDescent="0.3">
      <c r="A94" t="s">
        <v>243</v>
      </c>
      <c r="B94" t="s">
        <v>244</v>
      </c>
      <c r="C94" t="s">
        <v>245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5.0999999999999996</v>
      </c>
      <c r="AE94">
        <v>472</v>
      </c>
      <c r="AF94">
        <v>13.089208374862773</v>
      </c>
      <c r="AG94">
        <v>19.932502441319521</v>
      </c>
      <c r="AH94">
        <v>13.173399646213491</v>
      </c>
      <c r="AI94">
        <v>0.43175844458586021</v>
      </c>
      <c r="AJ94">
        <v>0</v>
      </c>
      <c r="AK94">
        <v>0</v>
      </c>
    </row>
    <row r="95" spans="1:37" hidden="1" x14ac:dyDescent="0.3">
      <c r="A95" t="s">
        <v>246</v>
      </c>
      <c r="B95" t="s">
        <v>247</v>
      </c>
      <c r="C95" t="s">
        <v>247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</v>
      </c>
      <c r="AE95">
        <v>473</v>
      </c>
      <c r="AF95">
        <v>22.873563218390807</v>
      </c>
      <c r="AG95">
        <v>27.267455748320899</v>
      </c>
      <c r="AH95">
        <v>19.824641273088098</v>
      </c>
      <c r="AI95">
        <v>3.8737669982014218</v>
      </c>
      <c r="AJ95">
        <v>0</v>
      </c>
      <c r="AK95">
        <v>0</v>
      </c>
    </row>
    <row r="96" spans="1:37" hidden="1" x14ac:dyDescent="0.3">
      <c r="A96" t="s">
        <v>50</v>
      </c>
      <c r="B96" t="s">
        <v>248</v>
      </c>
      <c r="C96" t="s">
        <v>248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4.5999999999999996</v>
      </c>
      <c r="AE96">
        <v>478</v>
      </c>
      <c r="AF96">
        <v>18.147382071194304</v>
      </c>
      <c r="AG96">
        <v>18.163629936475015</v>
      </c>
      <c r="AH96">
        <v>14.262504080426403</v>
      </c>
      <c r="AI96">
        <v>2.760874841666205</v>
      </c>
      <c r="AJ96">
        <v>0</v>
      </c>
      <c r="AK96">
        <v>0</v>
      </c>
    </row>
    <row r="97" spans="1:37" hidden="1" x14ac:dyDescent="0.3">
      <c r="A97" t="s">
        <v>249</v>
      </c>
      <c r="B97" t="s">
        <v>179</v>
      </c>
      <c r="C97" t="s">
        <v>179</v>
      </c>
      <c r="D97" t="s">
        <v>4</v>
      </c>
      <c r="E97">
        <v>1</v>
      </c>
      <c r="F97">
        <v>0</v>
      </c>
      <c r="G97">
        <v>0</v>
      </c>
      <c r="H97">
        <v>0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</v>
      </c>
      <c r="AE97">
        <v>479</v>
      </c>
      <c r="AF97">
        <v>18.455105773010693</v>
      </c>
      <c r="AG97">
        <v>26.782776445639009</v>
      </c>
      <c r="AH97">
        <v>18.015698422563222</v>
      </c>
      <c r="AI97">
        <v>3.5935966549134175</v>
      </c>
      <c r="AJ97">
        <v>0</v>
      </c>
      <c r="AK97">
        <v>0</v>
      </c>
    </row>
    <row r="98" spans="1:37" hidden="1" x14ac:dyDescent="0.3">
      <c r="A98" t="s">
        <v>250</v>
      </c>
      <c r="B98" t="s">
        <v>251</v>
      </c>
      <c r="C98" t="s">
        <v>252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6.4</v>
      </c>
      <c r="AE98">
        <v>485</v>
      </c>
      <c r="AF98">
        <v>23.787665456865788</v>
      </c>
      <c r="AG98">
        <v>23.824001948209592</v>
      </c>
      <c r="AH98">
        <v>18.690920633459804</v>
      </c>
      <c r="AI98">
        <v>3.5671557117628492</v>
      </c>
      <c r="AJ98">
        <v>0</v>
      </c>
      <c r="AK98">
        <v>0</v>
      </c>
    </row>
    <row r="99" spans="1:37" hidden="1" x14ac:dyDescent="0.3">
      <c r="A99" t="s">
        <v>253</v>
      </c>
      <c r="B99" t="s">
        <v>254</v>
      </c>
      <c r="C99" t="s">
        <v>254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4.5</v>
      </c>
      <c r="AE99">
        <v>488</v>
      </c>
      <c r="AF99">
        <v>13.85968887921373</v>
      </c>
      <c r="AG99">
        <v>19.104172816141716</v>
      </c>
      <c r="AH99">
        <v>12.963663051621795</v>
      </c>
      <c r="AI99">
        <v>2.8190451782108612</v>
      </c>
      <c r="AJ99">
        <v>0</v>
      </c>
      <c r="AK99">
        <v>0</v>
      </c>
    </row>
    <row r="100" spans="1:37" hidden="1" x14ac:dyDescent="0.3">
      <c r="A100" t="s">
        <v>255</v>
      </c>
      <c r="B100" t="s">
        <v>256</v>
      </c>
      <c r="C100" t="s">
        <v>256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5.5</v>
      </c>
      <c r="AE100">
        <v>495</v>
      </c>
      <c r="AF100">
        <v>12.734375</v>
      </c>
      <c r="AG100">
        <v>14.606623470358498</v>
      </c>
      <c r="AH100">
        <v>10.741431142380929</v>
      </c>
      <c r="AI100">
        <v>2.1006153189606565</v>
      </c>
      <c r="AJ100">
        <v>0</v>
      </c>
      <c r="AK100">
        <v>0</v>
      </c>
    </row>
    <row r="101" spans="1:37" hidden="1" x14ac:dyDescent="0.3">
      <c r="A101" t="s">
        <v>257</v>
      </c>
      <c r="B101" t="s">
        <v>258</v>
      </c>
      <c r="C101" t="s">
        <v>258</v>
      </c>
      <c r="D101" t="s">
        <v>7</v>
      </c>
      <c r="E101">
        <v>0</v>
      </c>
      <c r="F101">
        <v>0</v>
      </c>
      <c r="G101">
        <v>0</v>
      </c>
      <c r="H101">
        <v>1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7.7</v>
      </c>
      <c r="AE101">
        <v>498</v>
      </c>
      <c r="AF101">
        <v>27.745645613940983</v>
      </c>
      <c r="AG101">
        <v>31.108194048680254</v>
      </c>
      <c r="AH101">
        <v>23.118903637576352</v>
      </c>
      <c r="AI101">
        <v>4.7462948399055804</v>
      </c>
      <c r="AJ101">
        <v>0</v>
      </c>
      <c r="AK101">
        <v>0</v>
      </c>
    </row>
    <row r="102" spans="1:37" hidden="1" x14ac:dyDescent="0.3">
      <c r="A102" t="s">
        <v>259</v>
      </c>
      <c r="B102" t="s">
        <v>260</v>
      </c>
      <c r="C102" t="s">
        <v>260</v>
      </c>
      <c r="D102" t="s">
        <v>4</v>
      </c>
      <c r="E102">
        <v>1</v>
      </c>
      <c r="F102">
        <v>0</v>
      </c>
      <c r="G102">
        <v>0</v>
      </c>
      <c r="H102">
        <v>0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5.5</v>
      </c>
      <c r="AE102">
        <v>507</v>
      </c>
      <c r="AF102">
        <v>32.980400261161186</v>
      </c>
      <c r="AG102">
        <v>19.793647765659671</v>
      </c>
      <c r="AH102">
        <v>20.659143406217844</v>
      </c>
      <c r="AI102">
        <v>3.0430833733971623</v>
      </c>
      <c r="AJ102">
        <v>0</v>
      </c>
      <c r="AK102">
        <v>0</v>
      </c>
    </row>
    <row r="103" spans="1:37" hidden="1" x14ac:dyDescent="0.3">
      <c r="A103" t="s">
        <v>261</v>
      </c>
      <c r="B103" t="s">
        <v>262</v>
      </c>
      <c r="C103" t="s">
        <v>262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5.5</v>
      </c>
      <c r="AE103">
        <v>512</v>
      </c>
      <c r="AF103">
        <v>15.76336838760216</v>
      </c>
      <c r="AG103">
        <v>35.925369096797382</v>
      </c>
      <c r="AH103">
        <v>20.380262163812958</v>
      </c>
      <c r="AI103">
        <v>3.9562170054105494</v>
      </c>
      <c r="AJ103">
        <v>0</v>
      </c>
      <c r="AK103">
        <v>0</v>
      </c>
    </row>
    <row r="104" spans="1:37" hidden="1" x14ac:dyDescent="0.3">
      <c r="A104" t="s">
        <v>263</v>
      </c>
      <c r="B104" t="s">
        <v>197</v>
      </c>
      <c r="C104" t="s">
        <v>197</v>
      </c>
      <c r="D104" t="s">
        <v>7</v>
      </c>
      <c r="E104">
        <v>0</v>
      </c>
      <c r="F104">
        <v>0</v>
      </c>
      <c r="G104">
        <v>0</v>
      </c>
      <c r="H104">
        <v>1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7.9</v>
      </c>
      <c r="AE104">
        <v>516</v>
      </c>
      <c r="AF104">
        <v>22.870471930105904</v>
      </c>
      <c r="AG104">
        <v>26.190822198641452</v>
      </c>
      <c r="AH104">
        <v>19.274489070064266</v>
      </c>
      <c r="AI104">
        <v>3.4837333606656968</v>
      </c>
      <c r="AJ104">
        <v>0</v>
      </c>
      <c r="AK104">
        <v>0</v>
      </c>
    </row>
    <row r="105" spans="1:37" hidden="1" x14ac:dyDescent="0.3">
      <c r="A105" t="s">
        <v>264</v>
      </c>
      <c r="B105" t="s">
        <v>265</v>
      </c>
      <c r="C105" t="s">
        <v>265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6.5</v>
      </c>
      <c r="AE105">
        <v>519</v>
      </c>
      <c r="AF105">
        <v>23.999999959721009</v>
      </c>
      <c r="AG105">
        <v>24.59741539965108</v>
      </c>
      <c r="AH105">
        <v>19.080368730204896</v>
      </c>
      <c r="AI105">
        <v>3.6384176289387287</v>
      </c>
      <c r="AJ105">
        <v>0</v>
      </c>
      <c r="AK105">
        <v>0</v>
      </c>
    </row>
    <row r="106" spans="1:37" hidden="1" x14ac:dyDescent="0.3">
      <c r="A106" t="s">
        <v>266</v>
      </c>
      <c r="B106" t="s">
        <v>267</v>
      </c>
      <c r="C106" t="s">
        <v>267</v>
      </c>
      <c r="D106" t="s">
        <v>4</v>
      </c>
      <c r="E106">
        <v>1</v>
      </c>
      <c r="F106">
        <v>0</v>
      </c>
      <c r="G106">
        <v>0</v>
      </c>
      <c r="H106">
        <v>0</v>
      </c>
      <c r="I106" t="s">
        <v>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523</v>
      </c>
      <c r="AF106">
        <v>11.199999819358244</v>
      </c>
      <c r="AG106">
        <v>34.050422669887318</v>
      </c>
      <c r="AH106">
        <v>21.247167273815045</v>
      </c>
      <c r="AI106">
        <v>4.4355210087793857</v>
      </c>
      <c r="AJ106">
        <v>0</v>
      </c>
      <c r="AK106">
        <v>0</v>
      </c>
    </row>
    <row r="107" spans="1:37" hidden="1" x14ac:dyDescent="0.3">
      <c r="A107" t="s">
        <v>255</v>
      </c>
      <c r="B107" t="s">
        <v>268</v>
      </c>
      <c r="C107" t="s">
        <v>268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5</v>
      </c>
      <c r="AE107">
        <v>525</v>
      </c>
      <c r="AF107">
        <v>10.423474711805611</v>
      </c>
      <c r="AG107">
        <v>12.564646131537831</v>
      </c>
      <c r="AH107">
        <v>11.111025029397622</v>
      </c>
      <c r="AI107">
        <v>2.5494181869000752</v>
      </c>
      <c r="AJ107">
        <v>0</v>
      </c>
      <c r="AK107">
        <v>0</v>
      </c>
    </row>
    <row r="108" spans="1:37" hidden="1" x14ac:dyDescent="0.3">
      <c r="A108" t="s">
        <v>269</v>
      </c>
      <c r="B108" t="s">
        <v>270</v>
      </c>
      <c r="C108" t="s">
        <v>270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4.5</v>
      </c>
      <c r="AE108">
        <v>528</v>
      </c>
      <c r="AF108">
        <v>17.770334743683744</v>
      </c>
      <c r="AG108">
        <v>17.172118967520206</v>
      </c>
      <c r="AH108">
        <v>17.018027605220496</v>
      </c>
      <c r="AI108">
        <v>3.7661840608254176</v>
      </c>
      <c r="AJ108">
        <v>0</v>
      </c>
      <c r="AK108">
        <v>0</v>
      </c>
    </row>
    <row r="109" spans="1:37" hidden="1" x14ac:dyDescent="0.3">
      <c r="A109" t="s">
        <v>271</v>
      </c>
      <c r="B109" t="s">
        <v>272</v>
      </c>
      <c r="C109" t="s">
        <v>272</v>
      </c>
      <c r="D109" t="s">
        <v>7</v>
      </c>
      <c r="E109">
        <v>0</v>
      </c>
      <c r="F109">
        <v>0</v>
      </c>
      <c r="G109">
        <v>0</v>
      </c>
      <c r="H109">
        <v>1</v>
      </c>
      <c r="I109" t="s">
        <v>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6.5</v>
      </c>
      <c r="AE109">
        <v>529</v>
      </c>
      <c r="AF109">
        <v>21.444444429500102</v>
      </c>
      <c r="AG109">
        <v>26.617767406509969</v>
      </c>
      <c r="AH109">
        <v>23.206947538111656</v>
      </c>
      <c r="AI109">
        <v>4.7509676859540875</v>
      </c>
      <c r="AJ109">
        <v>0</v>
      </c>
      <c r="AK109">
        <v>0</v>
      </c>
    </row>
    <row r="110" spans="1:37" hidden="1" x14ac:dyDescent="0.3">
      <c r="A110" t="s">
        <v>273</v>
      </c>
      <c r="B110" t="s">
        <v>274</v>
      </c>
      <c r="C110" t="s">
        <v>274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4.5</v>
      </c>
      <c r="AE110">
        <v>531</v>
      </c>
      <c r="AF110">
        <v>15.365853680890115</v>
      </c>
      <c r="AG110">
        <v>17.011881976263574</v>
      </c>
      <c r="AH110">
        <v>15.695248362994281</v>
      </c>
      <c r="AI110">
        <v>3.4026909145017479</v>
      </c>
      <c r="AJ110">
        <v>0</v>
      </c>
      <c r="AK110">
        <v>0</v>
      </c>
    </row>
    <row r="111" spans="1:37" hidden="1" x14ac:dyDescent="0.3">
      <c r="A111" t="s">
        <v>275</v>
      </c>
      <c r="B111" t="s">
        <v>276</v>
      </c>
      <c r="C111" t="s">
        <v>275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5.4</v>
      </c>
      <c r="AE111">
        <v>534</v>
      </c>
      <c r="AF111">
        <v>15.736280293846191</v>
      </c>
      <c r="AG111">
        <v>24.074415520301446</v>
      </c>
      <c r="AH111">
        <v>19.086958923536919</v>
      </c>
      <c r="AI111">
        <v>3.5308438581855621</v>
      </c>
      <c r="AJ111">
        <v>0</v>
      </c>
      <c r="AK111">
        <v>0</v>
      </c>
    </row>
    <row r="112" spans="1:37" hidden="1" x14ac:dyDescent="0.3">
      <c r="A112" t="s">
        <v>277</v>
      </c>
      <c r="B112" t="s">
        <v>278</v>
      </c>
      <c r="C112" t="s">
        <v>278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5.9</v>
      </c>
      <c r="AE112">
        <v>539</v>
      </c>
      <c r="AF112">
        <v>16.370546393159483</v>
      </c>
      <c r="AG112">
        <v>21.969882687907432</v>
      </c>
      <c r="AH112">
        <v>18.463453847321052</v>
      </c>
      <c r="AI112">
        <v>3.9873109903621957</v>
      </c>
      <c r="AJ112">
        <v>0</v>
      </c>
      <c r="AK112">
        <v>0</v>
      </c>
    </row>
    <row r="113" spans="1:37" hidden="1" x14ac:dyDescent="0.3">
      <c r="A113" t="s">
        <v>279</v>
      </c>
      <c r="B113" t="s">
        <v>280</v>
      </c>
      <c r="C113" t="s">
        <v>280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5.9</v>
      </c>
      <c r="AE113">
        <v>542</v>
      </c>
      <c r="AF113">
        <v>17.526315810518906</v>
      </c>
      <c r="AG113">
        <v>17.28221449708581</v>
      </c>
      <c r="AH113">
        <v>16.941021158867969</v>
      </c>
      <c r="AI113">
        <v>3.4152091493440562</v>
      </c>
      <c r="AJ113">
        <v>0</v>
      </c>
      <c r="AK113">
        <v>0</v>
      </c>
    </row>
    <row r="114" spans="1:37" hidden="1" x14ac:dyDescent="0.3">
      <c r="A114" t="s">
        <v>281</v>
      </c>
      <c r="B114" t="s">
        <v>282</v>
      </c>
      <c r="C114" t="s">
        <v>282</v>
      </c>
      <c r="D114" t="s">
        <v>7</v>
      </c>
      <c r="E114">
        <v>0</v>
      </c>
      <c r="F114">
        <v>0</v>
      </c>
      <c r="G114">
        <v>0</v>
      </c>
      <c r="H114">
        <v>1</v>
      </c>
      <c r="I114" t="s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5</v>
      </c>
      <c r="AE114">
        <v>560</v>
      </c>
      <c r="AF114">
        <v>13.150626372543705</v>
      </c>
      <c r="AG114">
        <v>15.231827236209277</v>
      </c>
      <c r="AH114">
        <v>13.737143239203075</v>
      </c>
      <c r="AI114">
        <v>2.9766373218833779</v>
      </c>
      <c r="AJ114">
        <v>0</v>
      </c>
      <c r="AK114">
        <v>0</v>
      </c>
    </row>
    <row r="115" spans="1:37" hidden="1" x14ac:dyDescent="0.3">
      <c r="A115" t="s">
        <v>283</v>
      </c>
      <c r="B115" t="s">
        <v>284</v>
      </c>
      <c r="C115" t="s">
        <v>284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5</v>
      </c>
      <c r="AE115">
        <v>602</v>
      </c>
      <c r="AF115">
        <v>13.37037040629281</v>
      </c>
      <c r="AG115">
        <v>10.594434473593454</v>
      </c>
      <c r="AH115">
        <v>8.2564326014618192</v>
      </c>
      <c r="AI115">
        <v>1.535834350262288</v>
      </c>
      <c r="AJ115">
        <v>0</v>
      </c>
      <c r="AK115">
        <v>0</v>
      </c>
    </row>
    <row r="116" spans="1:37" hidden="1" x14ac:dyDescent="0.3">
      <c r="A116" t="s">
        <v>285</v>
      </c>
      <c r="B116" t="s">
        <v>286</v>
      </c>
      <c r="C116" t="s">
        <v>286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7</v>
      </c>
      <c r="AE116">
        <v>610</v>
      </c>
      <c r="AF116">
        <v>18.317777910543249</v>
      </c>
      <c r="AG116">
        <v>17.445453609631958</v>
      </c>
      <c r="AH116">
        <v>12.141284853608481</v>
      </c>
      <c r="AI116">
        <v>2.6749650193773604</v>
      </c>
      <c r="AJ116">
        <v>0</v>
      </c>
      <c r="AK116">
        <v>0</v>
      </c>
    </row>
    <row r="117" spans="1:37" hidden="1" x14ac:dyDescent="0.3">
      <c r="A117" t="s">
        <v>287</v>
      </c>
      <c r="B117" t="s">
        <v>288</v>
      </c>
      <c r="C117" t="s">
        <v>288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7.7</v>
      </c>
      <c r="AE117">
        <v>613</v>
      </c>
      <c r="AF117">
        <v>-65.222848140557616</v>
      </c>
      <c r="AG117">
        <v>25.824649256605213</v>
      </c>
      <c r="AH117">
        <v>-18.333257128717623</v>
      </c>
      <c r="AI117">
        <v>3.4557424064327815</v>
      </c>
      <c r="AJ117">
        <v>0</v>
      </c>
      <c r="AK117">
        <v>0</v>
      </c>
    </row>
    <row r="118" spans="1:37" hidden="1" x14ac:dyDescent="0.3">
      <c r="A118" t="s">
        <v>289</v>
      </c>
      <c r="B118" t="s">
        <v>290</v>
      </c>
      <c r="C118" t="s">
        <v>290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4.5999999999999996</v>
      </c>
      <c r="AE118">
        <v>620</v>
      </c>
      <c r="AF118">
        <v>17.102040794804381</v>
      </c>
      <c r="AG118">
        <v>17.359852364951358</v>
      </c>
      <c r="AH118">
        <v>11.639042164886128</v>
      </c>
      <c r="AI118">
        <v>2.3329972417987266</v>
      </c>
      <c r="AJ118">
        <v>0</v>
      </c>
      <c r="AK118">
        <v>0</v>
      </c>
    </row>
    <row r="119" spans="1:37" hidden="1" x14ac:dyDescent="0.3">
      <c r="A119" t="s">
        <v>291</v>
      </c>
      <c r="B119" t="s">
        <v>292</v>
      </c>
      <c r="C119" t="s">
        <v>292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4.5</v>
      </c>
      <c r="AE119">
        <v>622</v>
      </c>
      <c r="AF119">
        <v>9.6153845960131061</v>
      </c>
      <c r="AG119">
        <v>20.144525582821359</v>
      </c>
      <c r="AH119">
        <v>9.4837892739305723</v>
      </c>
      <c r="AI119">
        <v>2.0531088358824023</v>
      </c>
      <c r="AJ119">
        <v>0</v>
      </c>
      <c r="AK119">
        <v>0</v>
      </c>
    </row>
    <row r="120" spans="1:37" hidden="1" x14ac:dyDescent="0.3">
      <c r="A120" t="s">
        <v>293</v>
      </c>
      <c r="B120" t="s">
        <v>294</v>
      </c>
      <c r="C120" t="s">
        <v>293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9</v>
      </c>
      <c r="AE120">
        <v>625</v>
      </c>
      <c r="AF120">
        <v>20.972222223657756</v>
      </c>
      <c r="AG120">
        <v>22.824679321676502</v>
      </c>
      <c r="AH120">
        <v>14.707897730435711</v>
      </c>
      <c r="AI120">
        <v>3.1485261464946239</v>
      </c>
      <c r="AJ120">
        <v>0</v>
      </c>
      <c r="AK120">
        <v>0</v>
      </c>
    </row>
    <row r="121" spans="1:37" x14ac:dyDescent="0.3">
      <c r="A121" t="s">
        <v>170</v>
      </c>
      <c r="B121" t="s">
        <v>171</v>
      </c>
      <c r="C121" t="s">
        <v>171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4.5</v>
      </c>
      <c r="AE121">
        <v>270</v>
      </c>
      <c r="AF121">
        <v>12.078301955580951</v>
      </c>
      <c r="AG121">
        <v>16.366075166567121</v>
      </c>
      <c r="AH121">
        <v>16.334178871321431</v>
      </c>
      <c r="AI121">
        <v>2.7197217865767858</v>
      </c>
      <c r="AJ121">
        <v>1</v>
      </c>
      <c r="AK121">
        <v>1</v>
      </c>
    </row>
    <row r="122" spans="1:37" hidden="1" x14ac:dyDescent="0.3">
      <c r="A122" t="s">
        <v>297</v>
      </c>
      <c r="B122" t="s">
        <v>298</v>
      </c>
      <c r="C122" t="s">
        <v>298</v>
      </c>
      <c r="D122" t="s">
        <v>4</v>
      </c>
      <c r="E122">
        <v>1</v>
      </c>
      <c r="F122">
        <v>0</v>
      </c>
      <c r="G122">
        <v>0</v>
      </c>
      <c r="H122">
        <v>0</v>
      </c>
      <c r="I122" t="s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5</v>
      </c>
      <c r="AE122">
        <v>629</v>
      </c>
      <c r="AF122">
        <v>33.473233196703241</v>
      </c>
      <c r="AG122">
        <v>62.00995658615382</v>
      </c>
      <c r="AH122">
        <v>30.716953122851681</v>
      </c>
      <c r="AI122">
        <v>6.318877011080275</v>
      </c>
      <c r="AJ122">
        <v>0</v>
      </c>
      <c r="AK122">
        <v>0</v>
      </c>
    </row>
    <row r="123" spans="1:37" hidden="1" x14ac:dyDescent="0.3">
      <c r="A123" t="s">
        <v>299</v>
      </c>
      <c r="B123" t="s">
        <v>300</v>
      </c>
      <c r="C123" t="s">
        <v>301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4.5</v>
      </c>
      <c r="AE123">
        <v>632</v>
      </c>
      <c r="AF123">
        <v>23.716629734505759</v>
      </c>
      <c r="AG123">
        <v>50.719520801358691</v>
      </c>
      <c r="AH123">
        <v>23.684347257589451</v>
      </c>
      <c r="AI123">
        <v>4.8053863346970811</v>
      </c>
      <c r="AJ123">
        <v>0</v>
      </c>
      <c r="AK123">
        <v>0</v>
      </c>
    </row>
    <row r="124" spans="1:37" hidden="1" x14ac:dyDescent="0.3">
      <c r="A124" t="s">
        <v>302</v>
      </c>
      <c r="B124" t="s">
        <v>303</v>
      </c>
      <c r="C124" t="s">
        <v>303</v>
      </c>
      <c r="D124" t="s">
        <v>7</v>
      </c>
      <c r="E124">
        <v>0</v>
      </c>
      <c r="F124">
        <v>0</v>
      </c>
      <c r="G124">
        <v>0</v>
      </c>
      <c r="H124">
        <v>1</v>
      </c>
      <c r="I124" t="s">
        <v>27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6</v>
      </c>
      <c r="AE124">
        <v>636</v>
      </c>
      <c r="AF124">
        <v>19.197307592892592</v>
      </c>
      <c r="AG124">
        <v>15.334609635119271</v>
      </c>
      <c r="AH124">
        <v>14.732575752551577</v>
      </c>
      <c r="AI124">
        <v>2.7926068054935098</v>
      </c>
      <c r="AJ124">
        <v>0</v>
      </c>
      <c r="AK124">
        <v>0</v>
      </c>
    </row>
    <row r="125" spans="1:37" hidden="1" x14ac:dyDescent="0.3">
      <c r="A125" t="s">
        <v>304</v>
      </c>
      <c r="B125" t="s">
        <v>305</v>
      </c>
      <c r="C125" t="s">
        <v>305</v>
      </c>
      <c r="D125" t="s">
        <v>4</v>
      </c>
      <c r="E125">
        <v>1</v>
      </c>
      <c r="F125">
        <v>0</v>
      </c>
      <c r="G125">
        <v>0</v>
      </c>
      <c r="H125">
        <v>0</v>
      </c>
      <c r="I125" t="s">
        <v>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4.0999999999999996</v>
      </c>
      <c r="AE125">
        <v>637</v>
      </c>
      <c r="AF125">
        <v>13.437323507062128</v>
      </c>
      <c r="AG125">
        <v>15.480994999544762</v>
      </c>
      <c r="AH125">
        <v>12.055546509264822</v>
      </c>
      <c r="AI125">
        <v>2.4449528063546242</v>
      </c>
      <c r="AJ125">
        <v>0</v>
      </c>
      <c r="AK125">
        <v>0</v>
      </c>
    </row>
    <row r="126" spans="1:37" hidden="1" x14ac:dyDescent="0.3">
      <c r="A126" t="s">
        <v>306</v>
      </c>
      <c r="B126" t="s">
        <v>307</v>
      </c>
      <c r="C126" t="s">
        <v>307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5.9</v>
      </c>
      <c r="AE126">
        <v>638</v>
      </c>
      <c r="AF126">
        <v>36.562593579208873</v>
      </c>
      <c r="AG126">
        <v>17.104723927449154</v>
      </c>
      <c r="AH126">
        <v>23.615413080468581</v>
      </c>
      <c r="AI126">
        <v>2.7082371584522362</v>
      </c>
      <c r="AJ126">
        <v>0</v>
      </c>
      <c r="AK126">
        <v>0</v>
      </c>
    </row>
    <row r="127" spans="1:37" hidden="1" x14ac:dyDescent="0.3">
      <c r="A127" t="s">
        <v>308</v>
      </c>
      <c r="B127" t="s">
        <v>309</v>
      </c>
      <c r="C127" t="s">
        <v>309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7</v>
      </c>
      <c r="AE127">
        <v>639</v>
      </c>
      <c r="AF127">
        <v>22.612211093378384</v>
      </c>
      <c r="AG127">
        <v>21.638447524973436</v>
      </c>
      <c r="AH127">
        <v>18.666477193769474</v>
      </c>
      <c r="AI127">
        <v>3.5791933302868131</v>
      </c>
      <c r="AJ127">
        <v>0</v>
      </c>
      <c r="AK127">
        <v>0</v>
      </c>
    </row>
    <row r="128" spans="1:37" hidden="1" x14ac:dyDescent="0.3">
      <c r="A128" t="s">
        <v>310</v>
      </c>
      <c r="B128" t="s">
        <v>311</v>
      </c>
      <c r="C128" t="s">
        <v>310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27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4.5</v>
      </c>
      <c r="AE128">
        <v>645</v>
      </c>
      <c r="AF128">
        <v>10.375</v>
      </c>
      <c r="AG128">
        <v>14.105111698717625</v>
      </c>
      <c r="AH128">
        <v>10.0984563467821</v>
      </c>
      <c r="AI128">
        <v>1.7478336227849829</v>
      </c>
      <c r="AJ128">
        <v>0</v>
      </c>
      <c r="AK128">
        <v>0</v>
      </c>
    </row>
    <row r="129" spans="1:37" hidden="1" x14ac:dyDescent="0.3">
      <c r="A129" t="s">
        <v>66</v>
      </c>
      <c r="B129" t="s">
        <v>312</v>
      </c>
      <c r="C129" t="s">
        <v>313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6</v>
      </c>
      <c r="AE129">
        <v>652</v>
      </c>
      <c r="AF129">
        <v>17.660134987491229</v>
      </c>
      <c r="AG129">
        <v>19.9528600237741</v>
      </c>
      <c r="AH129">
        <v>15.699732681730183</v>
      </c>
      <c r="AI129">
        <v>2.828189703448488</v>
      </c>
      <c r="AJ129">
        <v>0</v>
      </c>
      <c r="AK129">
        <v>0</v>
      </c>
    </row>
    <row r="130" spans="1:37" hidden="1" x14ac:dyDescent="0.3">
      <c r="A130" t="s">
        <v>314</v>
      </c>
      <c r="B130" t="s">
        <v>315</v>
      </c>
      <c r="C130" t="s">
        <v>315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5</v>
      </c>
      <c r="AE130">
        <v>654</v>
      </c>
      <c r="AF130">
        <v>18.057351265711059</v>
      </c>
      <c r="AG130">
        <v>24.863402803813777</v>
      </c>
      <c r="AH130">
        <v>17.691311839398477</v>
      </c>
      <c r="AI130">
        <v>3.3804192918180358</v>
      </c>
      <c r="AJ130">
        <v>0</v>
      </c>
      <c r="AK130">
        <v>0</v>
      </c>
    </row>
    <row r="131" spans="1:37" hidden="1" x14ac:dyDescent="0.3">
      <c r="A131" t="s">
        <v>316</v>
      </c>
      <c r="B131" t="s">
        <v>317</v>
      </c>
      <c r="C131" t="s">
        <v>317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4.5</v>
      </c>
      <c r="AE131">
        <v>656</v>
      </c>
      <c r="AF131">
        <v>22.097572768840099</v>
      </c>
      <c r="AG131">
        <v>15.418067608877415</v>
      </c>
      <c r="AH131">
        <v>16.138227389650861</v>
      </c>
      <c r="AI131">
        <v>2.6696762037116399</v>
      </c>
      <c r="AJ131">
        <v>0</v>
      </c>
      <c r="AK131">
        <v>0</v>
      </c>
    </row>
    <row r="132" spans="1:37" hidden="1" x14ac:dyDescent="0.3">
      <c r="A132" t="s">
        <v>318</v>
      </c>
      <c r="B132" t="s">
        <v>319</v>
      </c>
      <c r="C132" t="s">
        <v>320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28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4.5</v>
      </c>
      <c r="AE132">
        <v>666</v>
      </c>
      <c r="AF132">
        <v>8.745456948531336</v>
      </c>
      <c r="AG132">
        <v>16.949866158813297</v>
      </c>
      <c r="AH132">
        <v>12.0680983684561</v>
      </c>
      <c r="AI132">
        <v>1.7110399099526095</v>
      </c>
      <c r="AJ132">
        <v>0</v>
      </c>
      <c r="AK132">
        <v>0</v>
      </c>
    </row>
    <row r="133" spans="1:37" hidden="1" x14ac:dyDescent="0.3">
      <c r="A133" t="s">
        <v>321</v>
      </c>
      <c r="B133" t="s">
        <v>322</v>
      </c>
      <c r="C133" t="s">
        <v>322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28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4.5</v>
      </c>
      <c r="AE133">
        <v>669</v>
      </c>
      <c r="AF133">
        <v>44.679487179487182</v>
      </c>
      <c r="AG133">
        <v>15.254085555761028</v>
      </c>
      <c r="AH133">
        <v>28.079268411640175</v>
      </c>
      <c r="AI133">
        <v>5.5164674747356752</v>
      </c>
      <c r="AJ133">
        <v>0</v>
      </c>
      <c r="AK133">
        <v>0</v>
      </c>
    </row>
    <row r="134" spans="1:37" hidden="1" x14ac:dyDescent="0.3">
      <c r="A134" t="s">
        <v>323</v>
      </c>
      <c r="B134" t="s">
        <v>324</v>
      </c>
      <c r="C134" t="s">
        <v>325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5.5</v>
      </c>
      <c r="AE134">
        <v>674</v>
      </c>
      <c r="AF134">
        <v>10.254068886196347</v>
      </c>
      <c r="AG134">
        <v>14.018972332226459</v>
      </c>
      <c r="AH134">
        <v>11.394427702800828</v>
      </c>
      <c r="AI134">
        <v>2.7273348116795777</v>
      </c>
      <c r="AJ134">
        <v>0</v>
      </c>
      <c r="AK134">
        <v>0</v>
      </c>
    </row>
    <row r="135" spans="1:37" hidden="1" x14ac:dyDescent="0.3">
      <c r="A135" t="s">
        <v>326</v>
      </c>
      <c r="B135" t="s">
        <v>327</v>
      </c>
      <c r="C135" t="s">
        <v>327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4.5</v>
      </c>
      <c r="AE135">
        <v>679</v>
      </c>
      <c r="AF135">
        <v>15.84094823451921</v>
      </c>
      <c r="AG135">
        <v>15.531953459902244</v>
      </c>
      <c r="AH135">
        <v>14.719920328626882</v>
      </c>
      <c r="AI135">
        <v>2.4377090624838234</v>
      </c>
      <c r="AJ135">
        <v>0</v>
      </c>
      <c r="AK135">
        <v>0</v>
      </c>
    </row>
    <row r="136" spans="1:37" hidden="1" x14ac:dyDescent="0.3">
      <c r="A136" t="s">
        <v>328</v>
      </c>
      <c r="B136" t="s">
        <v>329</v>
      </c>
      <c r="C136" t="s">
        <v>88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5.5</v>
      </c>
      <c r="AE136">
        <v>683</v>
      </c>
      <c r="AF136">
        <v>14.511206996444169</v>
      </c>
      <c r="AG136">
        <v>13.239060010805405</v>
      </c>
      <c r="AH136">
        <v>13.018784912258875</v>
      </c>
      <c r="AI136">
        <v>2.4298281718617432</v>
      </c>
      <c r="AJ136">
        <v>0</v>
      </c>
      <c r="AK136">
        <v>0</v>
      </c>
    </row>
    <row r="137" spans="1:37" hidden="1" x14ac:dyDescent="0.3">
      <c r="A137" t="s">
        <v>330</v>
      </c>
      <c r="B137" t="s">
        <v>331</v>
      </c>
      <c r="C137" t="s">
        <v>332</v>
      </c>
      <c r="D137" t="s">
        <v>4</v>
      </c>
      <c r="E137">
        <v>1</v>
      </c>
      <c r="F137">
        <v>0</v>
      </c>
      <c r="G137">
        <v>0</v>
      </c>
      <c r="H137">
        <v>0</v>
      </c>
      <c r="I137" t="s">
        <v>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5</v>
      </c>
      <c r="AE137">
        <v>685</v>
      </c>
      <c r="AF137">
        <v>18.780895891469704</v>
      </c>
      <c r="AG137">
        <v>20.997403293846844</v>
      </c>
      <c r="AH137">
        <v>18.667384465483188</v>
      </c>
      <c r="AI137">
        <v>2.7613071724674918</v>
      </c>
      <c r="AJ137">
        <v>0</v>
      </c>
      <c r="AK137">
        <v>0</v>
      </c>
    </row>
    <row r="138" spans="1:37" hidden="1" x14ac:dyDescent="0.3">
      <c r="A138" t="s">
        <v>333</v>
      </c>
      <c r="B138" t="s">
        <v>334</v>
      </c>
      <c r="C138" t="s">
        <v>334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5</v>
      </c>
      <c r="AE138">
        <v>686</v>
      </c>
      <c r="AF138">
        <v>6.8720950397057905</v>
      </c>
      <c r="AG138">
        <v>21.831981044255354</v>
      </c>
      <c r="AH138">
        <v>13.489451846679607</v>
      </c>
      <c r="AI138">
        <v>2.4917213349748906</v>
      </c>
      <c r="AJ138">
        <v>0</v>
      </c>
      <c r="AK138">
        <v>0</v>
      </c>
    </row>
    <row r="139" spans="1:37" hidden="1" x14ac:dyDescent="0.3">
      <c r="A139" t="s">
        <v>335</v>
      </c>
      <c r="B139" t="s">
        <v>336</v>
      </c>
      <c r="C139" t="s">
        <v>337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4.5</v>
      </c>
      <c r="AE139">
        <v>688</v>
      </c>
      <c r="AF139">
        <v>14.838709628182523</v>
      </c>
      <c r="AG139">
        <v>14.429595483139947</v>
      </c>
      <c r="AH139">
        <v>13.732287825689721</v>
      </c>
      <c r="AI139">
        <v>2.6792818589662146</v>
      </c>
      <c r="AJ139">
        <v>0</v>
      </c>
      <c r="AK139">
        <v>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2023-09-15T19:09:13Z</dcterms:created>
  <dcterms:modified xsi:type="dcterms:W3CDTF">2023-09-15T19:15:58Z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f0ad6386-aeaf-4c95-992b-fac16926731b</vt:lpwstr>
  </property>
</Properties>
</file>