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8FC3B264-ED21-854B-8B88-44C153375452}" xr6:coauthVersionLast="47" xr6:coauthVersionMax="47" xr10:uidLastSave="{00000000-0000-0000-0000-000000000000}"/>
  <bookViews>
    <workbookView xWindow="14000" yWindow="2560" windowWidth="49540" windowHeight="31240" xr2:uid="{00000000-000D-0000-FFFF-FFFF00000000}"/>
  </bookViews>
  <sheets>
    <sheet name="Sheet1" sheetId="1" r:id="rId1"/>
  </sheets>
  <definedNames>
    <definedName name="solver_adj" localSheetId="0" hidden="1">Sheet1!$AK$2:$AK$53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Sheet1!$AK$2:$AK$53</definedName>
    <definedName name="solver_lhs2" localSheetId="0" hidden="1">Sheet1!$AN$4</definedName>
    <definedName name="solver_lhs3" localSheetId="0" hidden="1">Sheet1!$AN$6:$AN$7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Sheet1!$AN$2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"binary"</definedName>
    <definedName name="solver_rhs2" localSheetId="0" hidden="1">Sheet1!$AO$4</definedName>
    <definedName name="solver_rhs3" localSheetId="0" hidden="1">Sheet1!$AO$6:$AO$7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3" i="1" l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" i="1"/>
  <c r="AI35" i="1"/>
  <c r="AI34" i="1"/>
  <c r="AI33" i="1"/>
  <c r="AI32" i="1"/>
  <c r="AI31" i="1"/>
  <c r="AI5" i="1"/>
  <c r="AI29" i="1"/>
  <c r="AI28" i="1"/>
  <c r="AI27" i="1"/>
  <c r="AI26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N7" i="1"/>
  <c r="AI7" i="1"/>
  <c r="AN6" i="1"/>
  <c r="AI6" i="1"/>
  <c r="AI4" i="1"/>
  <c r="AN4" i="1"/>
  <c r="AI30" i="1"/>
  <c r="AI36" i="1"/>
  <c r="AI2" i="1"/>
  <c r="AN2" i="1" s="1"/>
</calcChain>
</file>

<file path=xl/sharedStrings.xml><?xml version="1.0" encoding="utf-8"?>
<sst xmlns="http://schemas.openxmlformats.org/spreadsheetml/2006/main" count="302" uniqueCount="153">
  <si>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</si>
  <si>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</si>
  <si>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</si>
  <si>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</si>
  <si>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</si>
  <si>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</si>
  <si>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</si>
  <si>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</si>
  <si>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</si>
  <si>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</si>
  <si>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</si>
  <si>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</si>
  <si>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</si>
  <si>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</si>
  <si>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</si>
  <si>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</si>
  <si>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</si>
  <si>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</si>
  <si>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</si>
  <si>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</si>
  <si>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</si>
  <si>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</si>
  <si>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</si>
  <si>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</si>
  <si>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</si>
  <si>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</si>
  <si>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</si>
  <si>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</si>
  <si>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</si>
  <si>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</si>
  <si>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</si>
  <si>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</si>
  <si>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</si>
  <si>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</si>
  <si>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</si>
  <si>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</si>
  <si>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</si>
  <si>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</si>
  <si>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</si>
  <si>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</si>
  <si>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</si>
  <si>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dos Santos Magalhães</t>
  </si>
  <si>
    <t>David</t>
  </si>
  <si>
    <t>Raya Martin</t>
  </si>
  <si>
    <t>Raya</t>
  </si>
  <si>
    <t>William</t>
  </si>
  <si>
    <t>Saliba</t>
  </si>
  <si>
    <t>Benjamin</t>
  </si>
  <si>
    <t>White</t>
  </si>
  <si>
    <t>Oleksandr</t>
  </si>
  <si>
    <t>Zinchenko</t>
  </si>
  <si>
    <t>Norberto</t>
  </si>
  <si>
    <t>Murara Neto</t>
  </si>
  <si>
    <t>Neto</t>
  </si>
  <si>
    <t>Lucas</t>
  </si>
  <si>
    <t>Digne</t>
  </si>
  <si>
    <t>Milos</t>
  </si>
  <si>
    <t>Kerkez</t>
  </si>
  <si>
    <t>Adam</t>
  </si>
  <si>
    <t>Smith</t>
  </si>
  <si>
    <t>Kristoffer</t>
  </si>
  <si>
    <t>Ajer</t>
  </si>
  <si>
    <t>Nathan</t>
  </si>
  <si>
    <t>Collins</t>
  </si>
  <si>
    <t>Mark</t>
  </si>
  <si>
    <t>Flekken</t>
  </si>
  <si>
    <t>Lewis</t>
  </si>
  <si>
    <t>Dunk</t>
  </si>
  <si>
    <t>Jan Paul</t>
  </si>
  <si>
    <t>van Hecke</t>
  </si>
  <si>
    <t>Van Hecke</t>
  </si>
  <si>
    <t>Joël</t>
  </si>
  <si>
    <t>Veltman</t>
  </si>
  <si>
    <t>Malo</t>
  </si>
  <si>
    <t>Gusto</t>
  </si>
  <si>
    <t>Chris</t>
  </si>
  <si>
    <t>Richards</t>
  </si>
  <si>
    <t>C.Richards</t>
  </si>
  <si>
    <t>Marc</t>
  </si>
  <si>
    <t>Guéhi</t>
  </si>
  <si>
    <t>Tyrick</t>
  </si>
  <si>
    <t>Mitchell</t>
  </si>
  <si>
    <t>Jarrad</t>
  </si>
  <si>
    <t>Branthwaite</t>
  </si>
  <si>
    <t>Vitalii</t>
  </si>
  <si>
    <t>Mykolenko</t>
  </si>
  <si>
    <t>Jordan</t>
  </si>
  <si>
    <t>Pickford</t>
  </si>
  <si>
    <t>Ashley</t>
  </si>
  <si>
    <t>Young</t>
  </si>
  <si>
    <t>Joachim</t>
  </si>
  <si>
    <t>Andersen</t>
  </si>
  <si>
    <t>Timothy</t>
  </si>
  <si>
    <t>Castagne</t>
  </si>
  <si>
    <t>Bernd</t>
  </si>
  <si>
    <t>Leno</t>
  </si>
  <si>
    <t>Antonee</t>
  </si>
  <si>
    <t>Robinson</t>
  </si>
  <si>
    <t>Dara</t>
  </si>
  <si>
    <t>O'Shea</t>
  </si>
  <si>
    <t>Alisson</t>
  </si>
  <si>
    <t>Ramses Becker</t>
  </si>
  <si>
    <t>A.Becker</t>
  </si>
  <si>
    <t>Trent</t>
  </si>
  <si>
    <t>Alexander-Arnold</t>
  </si>
  <si>
    <t>Virgil</t>
  </si>
  <si>
    <t>van Dijk</t>
  </si>
  <si>
    <t>Manuel</t>
  </si>
  <si>
    <t>Akanji</t>
  </si>
  <si>
    <t>Aké</t>
  </si>
  <si>
    <t>Ederson</t>
  </si>
  <si>
    <t>Santana de Moraes</t>
  </si>
  <si>
    <t>Ederson M.</t>
  </si>
  <si>
    <t>Joško</t>
  </si>
  <si>
    <t>Gvardiol</t>
  </si>
  <si>
    <t>Rúben</t>
  </si>
  <si>
    <t>Gato Alves Dias</t>
  </si>
  <si>
    <t>Kyle</t>
  </si>
  <si>
    <t>Walker</t>
  </si>
  <si>
    <t>Diogo</t>
  </si>
  <si>
    <t>Dalot Teixeira</t>
  </si>
  <si>
    <t>Dalot</t>
  </si>
  <si>
    <t>André</t>
  </si>
  <si>
    <t>Onana</t>
  </si>
  <si>
    <t>Dan</t>
  </si>
  <si>
    <t>Burn</t>
  </si>
  <si>
    <t>Tino</t>
  </si>
  <si>
    <t>Livramento</t>
  </si>
  <si>
    <t>Murillo</t>
  </si>
  <si>
    <t>Santiago Costa dos Santos</t>
  </si>
  <si>
    <t>Pedro</t>
  </si>
  <si>
    <t>Porro</t>
  </si>
  <si>
    <t>Pedro Porro</t>
  </si>
  <si>
    <t>Cristian</t>
  </si>
  <si>
    <t>Romero</t>
  </si>
  <si>
    <t>Destiny</t>
  </si>
  <si>
    <t>Udogie</t>
  </si>
  <si>
    <t>Micky</t>
  </si>
  <si>
    <t>van de Ven</t>
  </si>
  <si>
    <t>Van de Ven</t>
  </si>
  <si>
    <t>Guglielmo</t>
  </si>
  <si>
    <t>Vicario</t>
  </si>
  <si>
    <t>Alphonse</t>
  </si>
  <si>
    <t>Areola</t>
  </si>
  <si>
    <t>Wes</t>
  </si>
  <si>
    <t>Foderingham</t>
  </si>
  <si>
    <t>Max</t>
  </si>
  <si>
    <t>Kilman</t>
  </si>
  <si>
    <t>Craig</t>
  </si>
  <si>
    <t>Dawson</t>
  </si>
  <si>
    <t>José</t>
  </si>
  <si>
    <t>Malheiro de Sá</t>
  </si>
  <si>
    <t>José Sá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</si>
</sst>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53" totalsRowShown="0">
  <autoFilter ref="A1:AK53" xr:uid="{00000000-0009-0000-0100-000001000000}">
    <filterColumn colId="36">
      <filters>
        <filter val="1"/>
      </filters>
    </filterColumn>
  </autoFilter>
  <sortState xmlns:xlrd2="http://schemas.microsoft.com/office/spreadsheetml/2017/richdata2" ref="A3:AK36">
    <sortCondition descending="1" ref="AI1:AI53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3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1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</row>
    <row r="2" spans="1:41" hidden="1" x14ac:dyDescent="0.2">
      <c r="A2" t="s">
        <v>40</v>
      </c>
      <c r="B2" t="s">
        <v>41</v>
      </c>
      <c r="C2" t="s">
        <v>40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8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2</v>
      </c>
      <c r="AF2">
        <v>28.09206470916077</v>
      </c>
      <c r="AG2">
        <v>25.022615243282779</v>
      </c>
      <c r="AH2">
        <v>30.355695287713889</v>
      </c>
      <c r="AI2">
        <f>4.68549422522563*1</f>
        <v>4.6854942252256304</v>
      </c>
      <c r="AJ2">
        <v>1</v>
      </c>
      <c r="AK2">
        <v>0</v>
      </c>
      <c r="AM2" t="s">
        <v>0</v>
      </c>
      <c r="AN2">
        <f>SUMPRODUCT(Table1[Selected], Table1[NEXT])</f>
        <v>31.316862647105118</v>
      </c>
      <c r="AO2" t="s">
        <v>1</v>
      </c>
    </row>
    <row r="3" spans="1:41" x14ac:dyDescent="0.2">
      <c r="A3" t="s">
        <v>113</v>
      </c>
      <c r="B3" t="s">
        <v>114</v>
      </c>
      <c r="C3" t="s">
        <v>114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20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404</v>
      </c>
      <c r="AF3">
        <v>24.833333333333329</v>
      </c>
      <c r="AG3">
        <v>26.765065861820439</v>
      </c>
      <c r="AH3">
        <v>36.376666658140579</v>
      </c>
      <c r="AI3">
        <f>8.52721861472603*1</f>
        <v>8.5272186147260296</v>
      </c>
      <c r="AJ3">
        <v>1</v>
      </c>
      <c r="AK3">
        <v>1</v>
      </c>
    </row>
    <row r="4" spans="1:41" x14ac:dyDescent="0.2">
      <c r="A4" t="s">
        <v>47</v>
      </c>
      <c r="B4" t="s">
        <v>48</v>
      </c>
      <c r="C4" t="s">
        <v>48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6.5</v>
      </c>
      <c r="AE4">
        <v>19</v>
      </c>
      <c r="AF4">
        <v>31.266666666666669</v>
      </c>
      <c r="AG4">
        <v>28.089858185270788</v>
      </c>
      <c r="AH4">
        <v>38.807640459632047</v>
      </c>
      <c r="AI4">
        <f>6.77335172508642*1</f>
        <v>6.7733517250864201</v>
      </c>
      <c r="AJ4">
        <v>1</v>
      </c>
      <c r="AK4">
        <v>1</v>
      </c>
      <c r="AM4" t="s">
        <v>2</v>
      </c>
      <c r="AN4">
        <f>SUMPRODUCT(Table1[Selected],Table1[Cost])</f>
        <v>29.5</v>
      </c>
      <c r="AO4">
        <v>30</v>
      </c>
    </row>
    <row r="5" spans="1:41" x14ac:dyDescent="0.2">
      <c r="A5" t="s">
        <v>100</v>
      </c>
      <c r="B5" t="s">
        <v>101</v>
      </c>
      <c r="C5" t="s">
        <v>102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5.5</v>
      </c>
      <c r="AE5">
        <v>365</v>
      </c>
      <c r="AF5">
        <v>31.911489865896989</v>
      </c>
      <c r="AG5">
        <v>32.561348273055053</v>
      </c>
      <c r="AH5">
        <v>49.90647751226529</v>
      </c>
      <c r="AI5">
        <f>5.74512644754698*1</f>
        <v>5.7451264475469799</v>
      </c>
      <c r="AJ5">
        <v>1</v>
      </c>
      <c r="AK5">
        <v>1</v>
      </c>
    </row>
    <row r="6" spans="1:41" hidden="1" x14ac:dyDescent="0.2">
      <c r="A6" t="s">
        <v>49</v>
      </c>
      <c r="B6" t="s">
        <v>50</v>
      </c>
      <c r="C6" t="s">
        <v>50</v>
      </c>
      <c r="D6" t="s">
        <v>4</v>
      </c>
      <c r="E6">
        <v>0</v>
      </c>
      <c r="F6">
        <v>1</v>
      </c>
      <c r="G6">
        <v>0</v>
      </c>
      <c r="H6">
        <v>0</v>
      </c>
      <c r="I6" t="s">
        <v>8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</v>
      </c>
      <c r="AE6">
        <v>20</v>
      </c>
      <c r="AF6">
        <v>24.272551757696789</v>
      </c>
      <c r="AG6">
        <v>26.147375479785762</v>
      </c>
      <c r="AH6">
        <v>22.144070251489449</v>
      </c>
      <c r="AI6">
        <f>2.74559528706981*1</f>
        <v>2.7455952870698099</v>
      </c>
      <c r="AJ6">
        <v>1</v>
      </c>
      <c r="AK6">
        <v>0</v>
      </c>
      <c r="AM6" t="s">
        <v>3</v>
      </c>
      <c r="AN6">
        <f>SUMPRODUCT(Table1[Selected],Table1[GKP])</f>
        <v>2</v>
      </c>
      <c r="AO6">
        <v>2</v>
      </c>
    </row>
    <row r="7" spans="1:41" hidden="1" x14ac:dyDescent="0.2">
      <c r="A7" t="s">
        <v>51</v>
      </c>
      <c r="B7" t="s">
        <v>52</v>
      </c>
      <c r="C7" t="s">
        <v>53</v>
      </c>
      <c r="D7" t="s">
        <v>3</v>
      </c>
      <c r="E7">
        <v>1</v>
      </c>
      <c r="F7">
        <v>0</v>
      </c>
      <c r="G7">
        <v>0</v>
      </c>
      <c r="H7">
        <v>0</v>
      </c>
      <c r="I7" t="s">
        <v>8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4.5</v>
      </c>
      <c r="AE7">
        <v>21</v>
      </c>
      <c r="AF7">
        <v>21.04420613222625</v>
      </c>
      <c r="AG7">
        <v>21.899360480917561</v>
      </c>
      <c r="AH7">
        <v>13.093178593512651</v>
      </c>
      <c r="AI7">
        <f>2.38691811048295*1</f>
        <v>2.38691811048295</v>
      </c>
      <c r="AJ7">
        <v>1</v>
      </c>
      <c r="AK7">
        <v>0</v>
      </c>
      <c r="AM7" t="s">
        <v>4</v>
      </c>
      <c r="AN7">
        <f>SUMPRODUCT(Table1[Selected],Table1[DEF])</f>
        <v>3</v>
      </c>
      <c r="AO7">
        <v>3</v>
      </c>
    </row>
    <row r="8" spans="1:41" hidden="1" x14ac:dyDescent="0.2">
      <c r="A8" t="s">
        <v>54</v>
      </c>
      <c r="B8" t="s">
        <v>55</v>
      </c>
      <c r="C8" t="s">
        <v>55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4.5</v>
      </c>
      <c r="AE8">
        <v>36</v>
      </c>
      <c r="AF8">
        <v>15.954910647420879</v>
      </c>
      <c r="AG8">
        <v>19.155895292577611</v>
      </c>
      <c r="AH8">
        <v>26.43054267151912</v>
      </c>
      <c r="AI8">
        <f>2.66188513036024*1</f>
        <v>2.6618851303602402</v>
      </c>
      <c r="AJ8">
        <v>1</v>
      </c>
      <c r="AK8">
        <v>0</v>
      </c>
    </row>
    <row r="9" spans="1:41" hidden="1" x14ac:dyDescent="0.2">
      <c r="A9" t="s">
        <v>56</v>
      </c>
      <c r="B9" t="s">
        <v>57</v>
      </c>
      <c r="C9" t="s">
        <v>57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4.5</v>
      </c>
      <c r="AE9">
        <v>75</v>
      </c>
      <c r="AF9">
        <v>13.83333333333333</v>
      </c>
      <c r="AG9">
        <v>10.70598950906275</v>
      </c>
      <c r="AH9">
        <v>5.44</v>
      </c>
      <c r="AI9">
        <f>0.43584691368425*1</f>
        <v>0.43584691368424999</v>
      </c>
      <c r="AJ9">
        <v>1</v>
      </c>
      <c r="AK9">
        <v>0</v>
      </c>
    </row>
    <row r="10" spans="1:41" hidden="1" x14ac:dyDescent="0.2">
      <c r="A10" t="s">
        <v>58</v>
      </c>
      <c r="B10" t="s">
        <v>59</v>
      </c>
      <c r="C10" t="s">
        <v>59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4.5</v>
      </c>
      <c r="AE10">
        <v>85</v>
      </c>
      <c r="AF10">
        <v>16.7982456140351</v>
      </c>
      <c r="AG10">
        <v>14.314200817846819</v>
      </c>
      <c r="AH10">
        <v>12.683289946237579</v>
      </c>
      <c r="AI10">
        <f>3.84130973910372*1</f>
        <v>3.8413097391037199</v>
      </c>
      <c r="AJ10">
        <v>1</v>
      </c>
      <c r="AK10">
        <v>0</v>
      </c>
    </row>
    <row r="11" spans="1:41" hidden="1" x14ac:dyDescent="0.2">
      <c r="A11" t="s">
        <v>60</v>
      </c>
      <c r="B11" t="s">
        <v>61</v>
      </c>
      <c r="C11" t="s">
        <v>61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4.5</v>
      </c>
      <c r="AE11">
        <v>94</v>
      </c>
      <c r="AF11">
        <v>19.841269841269831</v>
      </c>
      <c r="AG11">
        <v>18.65717213415105</v>
      </c>
      <c r="AH11">
        <v>5.8894653157832506</v>
      </c>
      <c r="AI11">
        <f>4.16371948644219*1</f>
        <v>4.16371948644219</v>
      </c>
      <c r="AJ11">
        <v>1</v>
      </c>
      <c r="AK11">
        <v>0</v>
      </c>
    </row>
    <row r="12" spans="1:41" hidden="1" x14ac:dyDescent="0.2">
      <c r="A12" t="s">
        <v>62</v>
      </c>
      <c r="B12" t="s">
        <v>63</v>
      </c>
      <c r="C12" t="s">
        <v>63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96</v>
      </c>
      <c r="AF12">
        <v>16.666666666666661</v>
      </c>
      <c r="AG12">
        <v>15.061915453704181</v>
      </c>
      <c r="AH12">
        <v>9.4246720497153973</v>
      </c>
      <c r="AI12">
        <f>4.00877105544033*1</f>
        <v>4.00877105544033</v>
      </c>
      <c r="AJ12">
        <v>1</v>
      </c>
      <c r="AK12">
        <v>0</v>
      </c>
    </row>
    <row r="13" spans="1:41" hidden="1" x14ac:dyDescent="0.2">
      <c r="A13" t="s">
        <v>64</v>
      </c>
      <c r="B13" t="s">
        <v>65</v>
      </c>
      <c r="C13" t="s">
        <v>65</v>
      </c>
      <c r="D13" t="s">
        <v>3</v>
      </c>
      <c r="E13">
        <v>1</v>
      </c>
      <c r="F13">
        <v>0</v>
      </c>
      <c r="G13">
        <v>0</v>
      </c>
      <c r="H13">
        <v>0</v>
      </c>
      <c r="I13" t="s">
        <v>11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99</v>
      </c>
      <c r="AF13">
        <v>20.000000000000011</v>
      </c>
      <c r="AG13">
        <v>27.54582828244083</v>
      </c>
      <c r="AH13">
        <v>19.08516691611273</v>
      </c>
      <c r="AI13">
        <f>2.37863532518263*1</f>
        <v>2.3786353251826302</v>
      </c>
      <c r="AJ13">
        <v>1</v>
      </c>
      <c r="AK13">
        <v>0</v>
      </c>
    </row>
    <row r="14" spans="1:41" hidden="1" x14ac:dyDescent="0.2">
      <c r="A14" t="s">
        <v>66</v>
      </c>
      <c r="B14" t="s">
        <v>67</v>
      </c>
      <c r="C14" t="s">
        <v>67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12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132</v>
      </c>
      <c r="AF14">
        <v>20.948717948717938</v>
      </c>
      <c r="AG14">
        <v>22.224779552200509</v>
      </c>
      <c r="AH14">
        <v>12.043368012252101</v>
      </c>
      <c r="AI14">
        <f>1.74951362645866*1</f>
        <v>1.7495136264586599</v>
      </c>
      <c r="AJ14">
        <v>1</v>
      </c>
      <c r="AK14">
        <v>0</v>
      </c>
    </row>
    <row r="15" spans="1:41" hidden="1" x14ac:dyDescent="0.2">
      <c r="A15" t="s">
        <v>68</v>
      </c>
      <c r="B15" t="s">
        <v>69</v>
      </c>
      <c r="C15" t="s">
        <v>70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156</v>
      </c>
      <c r="AF15">
        <v>17.007188968502749</v>
      </c>
      <c r="AG15">
        <v>10.407374002180511</v>
      </c>
      <c r="AH15">
        <v>28.641525555525771</v>
      </c>
      <c r="AI15">
        <f>3.06172712966706*1</f>
        <v>3.0617271296670601</v>
      </c>
      <c r="AJ15">
        <v>1</v>
      </c>
      <c r="AK15">
        <v>0</v>
      </c>
    </row>
    <row r="16" spans="1:41" hidden="1" x14ac:dyDescent="0.2">
      <c r="A16" t="s">
        <v>71</v>
      </c>
      <c r="B16" t="s">
        <v>72</v>
      </c>
      <c r="C16" t="s">
        <v>72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157</v>
      </c>
      <c r="AF16">
        <v>18.826053767647849</v>
      </c>
      <c r="AG16">
        <v>21.15385473208929</v>
      </c>
      <c r="AH16">
        <v>21.30843146551868</v>
      </c>
      <c r="AI16">
        <f>2.68477176803564*1</f>
        <v>2.68477176803564</v>
      </c>
      <c r="AJ16">
        <v>1</v>
      </c>
      <c r="AK16">
        <v>0</v>
      </c>
    </row>
    <row r="17" spans="1:37" hidden="1" x14ac:dyDescent="0.2">
      <c r="A17" t="s">
        <v>73</v>
      </c>
      <c r="B17" t="s">
        <v>74</v>
      </c>
      <c r="C17" t="s">
        <v>74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187</v>
      </c>
      <c r="AF17">
        <v>16.98853366202037</v>
      </c>
      <c r="AG17">
        <v>15.62805128510397</v>
      </c>
      <c r="AH17">
        <v>9.2535901277894812</v>
      </c>
      <c r="AI17">
        <f>2.9655153750854*1</f>
        <v>2.9655153750854</v>
      </c>
      <c r="AJ17">
        <v>1</v>
      </c>
      <c r="AK17">
        <v>0</v>
      </c>
    </row>
    <row r="18" spans="1:37" hidden="1" x14ac:dyDescent="0.2">
      <c r="A18" t="s">
        <v>75</v>
      </c>
      <c r="B18" t="s">
        <v>76</v>
      </c>
      <c r="C18" t="s">
        <v>77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4.5</v>
      </c>
      <c r="AE18">
        <v>213</v>
      </c>
      <c r="AF18">
        <v>13.108108108108111</v>
      </c>
      <c r="AG18">
        <v>10.320271773783579</v>
      </c>
      <c r="AH18">
        <v>11.882731601731599</v>
      </c>
      <c r="AI18">
        <f>1.00453010551683*1</f>
        <v>1.0045301055168301</v>
      </c>
      <c r="AJ18">
        <v>1</v>
      </c>
      <c r="AK18">
        <v>0</v>
      </c>
    </row>
    <row r="19" spans="1:37" hidden="1" x14ac:dyDescent="0.2">
      <c r="A19" t="s">
        <v>78</v>
      </c>
      <c r="B19" t="s">
        <v>79</v>
      </c>
      <c r="C19" t="s">
        <v>79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4.5</v>
      </c>
      <c r="AE19">
        <v>218</v>
      </c>
      <c r="AF19">
        <v>19.484536082474229</v>
      </c>
      <c r="AG19">
        <v>26.068656119066929</v>
      </c>
      <c r="AH19">
        <v>11.0444616097401</v>
      </c>
      <c r="AI19">
        <f>2.20780408292557*1</f>
        <v>2.2078040829255698</v>
      </c>
      <c r="AJ19">
        <v>1</v>
      </c>
      <c r="AK19">
        <v>0</v>
      </c>
    </row>
    <row r="20" spans="1:37" hidden="1" x14ac:dyDescent="0.2">
      <c r="A20" t="s">
        <v>80</v>
      </c>
      <c r="B20" t="s">
        <v>81</v>
      </c>
      <c r="C20" t="s">
        <v>81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227</v>
      </c>
      <c r="AF20">
        <v>17.273285326051781</v>
      </c>
      <c r="AG20">
        <v>21.018513055954511</v>
      </c>
      <c r="AH20">
        <v>7.3867564380920916</v>
      </c>
      <c r="AI20">
        <f>4.56610352207797*1</f>
        <v>4.5661035220779702</v>
      </c>
      <c r="AJ20">
        <v>1</v>
      </c>
      <c r="AK20">
        <v>0</v>
      </c>
    </row>
    <row r="21" spans="1:37" hidden="1" x14ac:dyDescent="0.2">
      <c r="A21" t="s">
        <v>82</v>
      </c>
      <c r="B21" t="s">
        <v>83</v>
      </c>
      <c r="C21" t="s">
        <v>83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4.9000000000000004</v>
      </c>
      <c r="AE21">
        <v>244</v>
      </c>
      <c r="AF21">
        <v>21.02272727272727</v>
      </c>
      <c r="AG21">
        <v>18.354083404638931</v>
      </c>
      <c r="AH21">
        <v>41.245046496545257</v>
      </c>
      <c r="AI21">
        <v>0</v>
      </c>
      <c r="AJ21">
        <v>0</v>
      </c>
      <c r="AK21">
        <v>0</v>
      </c>
    </row>
    <row r="22" spans="1:37" hidden="1" x14ac:dyDescent="0.2">
      <c r="A22" t="s">
        <v>84</v>
      </c>
      <c r="B22" t="s">
        <v>85</v>
      </c>
      <c r="C22" t="s">
        <v>85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4.4000000000000004</v>
      </c>
      <c r="AE22">
        <v>256</v>
      </c>
      <c r="AF22">
        <v>18.39270035779407</v>
      </c>
      <c r="AG22">
        <v>22.421319047557059</v>
      </c>
      <c r="AH22">
        <v>6.418181818181818</v>
      </c>
      <c r="AI22">
        <f>1.3228501236346*1</f>
        <v>1.3228501236346</v>
      </c>
      <c r="AJ22">
        <v>1</v>
      </c>
      <c r="AK22">
        <v>0</v>
      </c>
    </row>
    <row r="23" spans="1:37" hidden="1" x14ac:dyDescent="0.2">
      <c r="A23" t="s">
        <v>86</v>
      </c>
      <c r="B23" t="s">
        <v>87</v>
      </c>
      <c r="C23" t="s">
        <v>87</v>
      </c>
      <c r="D23" t="s">
        <v>3</v>
      </c>
      <c r="E23">
        <v>1</v>
      </c>
      <c r="F23">
        <v>0</v>
      </c>
      <c r="G23">
        <v>0</v>
      </c>
      <c r="H23">
        <v>0</v>
      </c>
      <c r="I23" t="s">
        <v>15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4.9000000000000004</v>
      </c>
      <c r="AE23">
        <v>259</v>
      </c>
      <c r="AF23">
        <v>23.301886792452851</v>
      </c>
      <c r="AG23">
        <v>20.991051552640439</v>
      </c>
      <c r="AH23">
        <v>13.351671231047041</v>
      </c>
      <c r="AI23">
        <f>2.94741922745738*1</f>
        <v>2.9474192274573801</v>
      </c>
      <c r="AJ23">
        <v>1</v>
      </c>
      <c r="AK23">
        <v>0</v>
      </c>
    </row>
    <row r="24" spans="1:37" hidden="1" x14ac:dyDescent="0.2">
      <c r="A24" t="s">
        <v>88</v>
      </c>
      <c r="B24" t="s">
        <v>89</v>
      </c>
      <c r="C24" t="s">
        <v>89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262</v>
      </c>
      <c r="AF24">
        <v>15.901639344262289</v>
      </c>
      <c r="AG24">
        <v>15.48747957663698</v>
      </c>
      <c r="AH24">
        <v>17.08693265436095</v>
      </c>
      <c r="AI24">
        <f>2.85626245128013*1</f>
        <v>2.8562624512801298</v>
      </c>
      <c r="AJ24">
        <v>1</v>
      </c>
      <c r="AK24">
        <v>0</v>
      </c>
    </row>
    <row r="25" spans="1:37" hidden="1" x14ac:dyDescent="0.2">
      <c r="A25" t="s">
        <v>90</v>
      </c>
      <c r="B25" t="s">
        <v>91</v>
      </c>
      <c r="C25" t="s">
        <v>91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4.4000000000000004</v>
      </c>
      <c r="AE25">
        <v>272</v>
      </c>
      <c r="AF25">
        <v>21.743793836606692</v>
      </c>
      <c r="AG25">
        <v>22.161186646855221</v>
      </c>
      <c r="AH25">
        <v>24.334377517193861</v>
      </c>
      <c r="AI25">
        <f>4.77806798394816*1</f>
        <v>4.7780679839481603</v>
      </c>
      <c r="AJ25">
        <v>1</v>
      </c>
      <c r="AK25">
        <v>0</v>
      </c>
    </row>
    <row r="26" spans="1:37" hidden="1" x14ac:dyDescent="0.2">
      <c r="A26" t="s">
        <v>92</v>
      </c>
      <c r="B26" t="s">
        <v>93</v>
      </c>
      <c r="C26" t="s">
        <v>93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4.4000000000000004</v>
      </c>
      <c r="AE26">
        <v>278</v>
      </c>
      <c r="AF26">
        <v>20.0357289144549</v>
      </c>
      <c r="AG26">
        <v>18.43213891019446</v>
      </c>
      <c r="AH26">
        <v>21.77152524122133</v>
      </c>
      <c r="AI26">
        <f>2.48356576042215*1</f>
        <v>2.4835657604221502</v>
      </c>
      <c r="AJ26">
        <v>1</v>
      </c>
      <c r="AK26">
        <v>0</v>
      </c>
    </row>
    <row r="27" spans="1:37" hidden="1" x14ac:dyDescent="0.2">
      <c r="A27" t="s">
        <v>94</v>
      </c>
      <c r="B27" t="s">
        <v>95</v>
      </c>
      <c r="C27" t="s">
        <v>95</v>
      </c>
      <c r="D27" t="s">
        <v>3</v>
      </c>
      <c r="E27">
        <v>1</v>
      </c>
      <c r="F27">
        <v>0</v>
      </c>
      <c r="G27">
        <v>0</v>
      </c>
      <c r="H27">
        <v>0</v>
      </c>
      <c r="I27" t="s">
        <v>16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282</v>
      </c>
      <c r="AF27">
        <v>22.8612716763006</v>
      </c>
      <c r="AG27">
        <v>23.554184109853988</v>
      </c>
      <c r="AH27">
        <v>12.79225030332397</v>
      </c>
      <c r="AI27">
        <f>3.87556085754592*1</f>
        <v>3.8755608575459202</v>
      </c>
      <c r="AJ27">
        <v>1</v>
      </c>
      <c r="AK27">
        <v>0</v>
      </c>
    </row>
    <row r="28" spans="1:37" hidden="1" x14ac:dyDescent="0.2">
      <c r="A28" t="s">
        <v>96</v>
      </c>
      <c r="B28" t="s">
        <v>97</v>
      </c>
      <c r="C28" t="s">
        <v>97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4.5999999999999996</v>
      </c>
      <c r="AE28">
        <v>289</v>
      </c>
      <c r="AF28">
        <v>17.350000000000009</v>
      </c>
      <c r="AG28">
        <v>14.36057889776745</v>
      </c>
      <c r="AH28">
        <v>38.138093692545667</v>
      </c>
      <c r="AI28">
        <f>2.4095791299381*1</f>
        <v>2.4095791299381002</v>
      </c>
      <c r="AJ28">
        <v>1</v>
      </c>
      <c r="AK28">
        <v>0</v>
      </c>
    </row>
    <row r="29" spans="1:37" hidden="1" x14ac:dyDescent="0.2">
      <c r="A29" t="s">
        <v>98</v>
      </c>
      <c r="B29" t="s">
        <v>99</v>
      </c>
      <c r="C29" t="s">
        <v>99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</v>
      </c>
      <c r="AE29">
        <v>329</v>
      </c>
      <c r="AF29">
        <v>0</v>
      </c>
      <c r="AG29">
        <v>0</v>
      </c>
      <c r="AH29">
        <v>0</v>
      </c>
      <c r="AI29">
        <f>0*1</f>
        <v>0</v>
      </c>
      <c r="AJ29">
        <v>1</v>
      </c>
      <c r="AK29">
        <v>0</v>
      </c>
    </row>
    <row r="30" spans="1:37" x14ac:dyDescent="0.2">
      <c r="A30" t="s">
        <v>45</v>
      </c>
      <c r="B30" t="s">
        <v>46</v>
      </c>
      <c r="C30" t="s">
        <v>46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</v>
      </c>
      <c r="AE30">
        <v>14</v>
      </c>
      <c r="AF30">
        <v>31.610577484456041</v>
      </c>
      <c r="AG30">
        <v>29.231536605594851</v>
      </c>
      <c r="AH30">
        <v>29.81081282476741</v>
      </c>
      <c r="AI30">
        <f>5.34846618080538*1</f>
        <v>5.3484661808053797</v>
      </c>
      <c r="AJ30">
        <v>1</v>
      </c>
      <c r="AK30">
        <v>1</v>
      </c>
    </row>
    <row r="31" spans="1:37" hidden="1" x14ac:dyDescent="0.2">
      <c r="A31" t="s">
        <v>103</v>
      </c>
      <c r="B31" t="s">
        <v>104</v>
      </c>
      <c r="C31" t="s">
        <v>104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</v>
      </c>
      <c r="AE31">
        <v>366</v>
      </c>
      <c r="AF31">
        <v>34.364078988224499</v>
      </c>
      <c r="AG31">
        <v>35.015103445303019</v>
      </c>
      <c r="AH31">
        <v>53.64739043948105</v>
      </c>
      <c r="AI31">
        <f>4.40210005594785*1</f>
        <v>4.4021000559478498</v>
      </c>
      <c r="AJ31">
        <v>1</v>
      </c>
      <c r="AK31">
        <v>0</v>
      </c>
    </row>
    <row r="32" spans="1:37" hidden="1" x14ac:dyDescent="0.2">
      <c r="A32" t="s">
        <v>105</v>
      </c>
      <c r="B32" t="s">
        <v>106</v>
      </c>
      <c r="C32" t="s">
        <v>105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</v>
      </c>
      <c r="AE32">
        <v>392</v>
      </c>
      <c r="AF32">
        <v>32.157481091695502</v>
      </c>
      <c r="AG32">
        <v>31.208493605428892</v>
      </c>
      <c r="AH32">
        <v>37.870908385065682</v>
      </c>
      <c r="AI32">
        <f>3.6281928336201*1</f>
        <v>3.6281928336200999</v>
      </c>
      <c r="AJ32">
        <v>1</v>
      </c>
      <c r="AK32">
        <v>0</v>
      </c>
    </row>
    <row r="33" spans="1:37" hidden="1" x14ac:dyDescent="0.2">
      <c r="A33" t="s">
        <v>107</v>
      </c>
      <c r="B33" t="s">
        <v>108</v>
      </c>
      <c r="C33" t="s">
        <v>108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20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5.5</v>
      </c>
      <c r="AE33">
        <v>394</v>
      </c>
      <c r="AF33">
        <v>23.0701754385965</v>
      </c>
      <c r="AG33">
        <v>21.26660772491147</v>
      </c>
      <c r="AH33">
        <v>24.415384615384621</v>
      </c>
      <c r="AI33">
        <f>4.78662861399183*1</f>
        <v>4.7866286139918302</v>
      </c>
      <c r="AJ33">
        <v>1</v>
      </c>
      <c r="AK33">
        <v>0</v>
      </c>
    </row>
    <row r="34" spans="1:37" hidden="1" x14ac:dyDescent="0.2">
      <c r="A34" t="s">
        <v>62</v>
      </c>
      <c r="B34" t="s">
        <v>109</v>
      </c>
      <c r="C34" t="s">
        <v>109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20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5.4</v>
      </c>
      <c r="AE34">
        <v>395</v>
      </c>
      <c r="AF34">
        <v>21.379310344827591</v>
      </c>
      <c r="AG34">
        <v>23.184525529719771</v>
      </c>
      <c r="AH34">
        <v>7.9665512927435032</v>
      </c>
      <c r="AI34">
        <f>1.92042445911401*1</f>
        <v>1.9204244591140101</v>
      </c>
      <c r="AJ34">
        <v>1</v>
      </c>
      <c r="AK34">
        <v>0</v>
      </c>
    </row>
    <row r="35" spans="1:37" hidden="1" x14ac:dyDescent="0.2">
      <c r="A35" t="s">
        <v>110</v>
      </c>
      <c r="B35" t="s">
        <v>111</v>
      </c>
      <c r="C35" t="s">
        <v>112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20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5.5</v>
      </c>
      <c r="AE35">
        <v>401</v>
      </c>
      <c r="AF35">
        <v>28.431372549019581</v>
      </c>
      <c r="AG35">
        <v>29.160396771283981</v>
      </c>
      <c r="AH35">
        <v>11.15277873164586</v>
      </c>
      <c r="AI35">
        <f>2.4307224540415*1</f>
        <v>2.4307224540414998</v>
      </c>
      <c r="AJ35">
        <v>1</v>
      </c>
      <c r="AK35">
        <v>0</v>
      </c>
    </row>
    <row r="36" spans="1:37" x14ac:dyDescent="0.2">
      <c r="A36" t="s">
        <v>42</v>
      </c>
      <c r="B36" t="s">
        <v>43</v>
      </c>
      <c r="C36" t="s">
        <v>44</v>
      </c>
      <c r="D36" t="s">
        <v>3</v>
      </c>
      <c r="E36">
        <v>1</v>
      </c>
      <c r="F36">
        <v>0</v>
      </c>
      <c r="G36">
        <v>0</v>
      </c>
      <c r="H36">
        <v>0</v>
      </c>
      <c r="I36" t="s">
        <v>8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5.5</v>
      </c>
      <c r="AE36">
        <v>11</v>
      </c>
      <c r="AF36">
        <v>29.465896276441299</v>
      </c>
      <c r="AG36">
        <v>25.860240818157639</v>
      </c>
      <c r="AH36">
        <v>41.112820916236828</v>
      </c>
      <c r="AI36">
        <f>4.92269967894031*1</f>
        <v>4.9226996789403099</v>
      </c>
      <c r="AJ36">
        <v>1</v>
      </c>
      <c r="AK36">
        <v>1</v>
      </c>
    </row>
    <row r="37" spans="1:37" hidden="1" x14ac:dyDescent="0.2">
      <c r="A37" t="s">
        <v>115</v>
      </c>
      <c r="B37" t="s">
        <v>116</v>
      </c>
      <c r="C37" t="s">
        <v>115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20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5.5</v>
      </c>
      <c r="AE37">
        <v>414</v>
      </c>
      <c r="AF37">
        <v>21.54545454545454</v>
      </c>
      <c r="AG37">
        <v>29.71264906708733</v>
      </c>
      <c r="AH37">
        <v>12.71019349692226</v>
      </c>
      <c r="AI37">
        <f>4.32977939584756*1</f>
        <v>4.3297793958475603</v>
      </c>
      <c r="AJ37">
        <v>1</v>
      </c>
      <c r="AK37">
        <v>0</v>
      </c>
    </row>
    <row r="38" spans="1:37" hidden="1" x14ac:dyDescent="0.2">
      <c r="A38" t="s">
        <v>117</v>
      </c>
      <c r="B38" t="s">
        <v>118</v>
      </c>
      <c r="C38" t="s">
        <v>118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20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5.4</v>
      </c>
      <c r="AE38">
        <v>416</v>
      </c>
      <c r="AF38">
        <v>26.980519480519479</v>
      </c>
      <c r="AG38">
        <v>28.66703250564618</v>
      </c>
      <c r="AH38">
        <v>13.42232081364908</v>
      </c>
      <c r="AI38">
        <f>5.22073734139342*1</f>
        <v>5.2207373413934199</v>
      </c>
      <c r="AJ38">
        <v>1</v>
      </c>
      <c r="AK38">
        <v>0</v>
      </c>
    </row>
    <row r="39" spans="1:37" hidden="1" x14ac:dyDescent="0.2">
      <c r="A39" t="s">
        <v>119</v>
      </c>
      <c r="B39" t="s">
        <v>120</v>
      </c>
      <c r="C39" t="s">
        <v>121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21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426</v>
      </c>
      <c r="AF39">
        <v>23.299537962988101</v>
      </c>
      <c r="AG39">
        <v>27.03465542157031</v>
      </c>
      <c r="AH39">
        <v>10.4936534108593</v>
      </c>
      <c r="AI39">
        <f>2.82062232676464*1</f>
        <v>2.82062232676464</v>
      </c>
      <c r="AJ39">
        <v>1</v>
      </c>
      <c r="AK39">
        <v>0</v>
      </c>
    </row>
    <row r="40" spans="1:37" hidden="1" x14ac:dyDescent="0.2">
      <c r="A40" t="s">
        <v>122</v>
      </c>
      <c r="B40" t="s">
        <v>123</v>
      </c>
      <c r="C40" t="s">
        <v>123</v>
      </c>
      <c r="D40" t="s">
        <v>3</v>
      </c>
      <c r="E40">
        <v>1</v>
      </c>
      <c r="F40">
        <v>0</v>
      </c>
      <c r="G40">
        <v>0</v>
      </c>
      <c r="H40">
        <v>0</v>
      </c>
      <c r="I40" t="s">
        <v>21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440</v>
      </c>
      <c r="AF40">
        <v>22.25</v>
      </c>
      <c r="AG40">
        <v>16.76354978442205</v>
      </c>
      <c r="AH40">
        <v>18.833333333333329</v>
      </c>
      <c r="AI40">
        <f>2.60979056972532*1</f>
        <v>2.6097905697253201</v>
      </c>
      <c r="AJ40">
        <v>1</v>
      </c>
      <c r="AK40">
        <v>0</v>
      </c>
    </row>
    <row r="41" spans="1:37" hidden="1" x14ac:dyDescent="0.2">
      <c r="A41" t="s">
        <v>124</v>
      </c>
      <c r="B41" t="s">
        <v>125</v>
      </c>
      <c r="C41" t="s">
        <v>125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22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456</v>
      </c>
      <c r="AF41">
        <v>20.114238609796072</v>
      </c>
      <c r="AG41">
        <v>18.556103021482659</v>
      </c>
      <c r="AH41">
        <v>19.87086056420388</v>
      </c>
      <c r="AI41">
        <f>2.32486535931408*1</f>
        <v>2.3248653593140798</v>
      </c>
      <c r="AJ41">
        <v>1</v>
      </c>
      <c r="AK41">
        <v>0</v>
      </c>
    </row>
    <row r="42" spans="1:37" hidden="1" x14ac:dyDescent="0.2">
      <c r="A42" t="s">
        <v>126</v>
      </c>
      <c r="B42" t="s">
        <v>127</v>
      </c>
      <c r="C42" t="s">
        <v>127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22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469</v>
      </c>
      <c r="AF42">
        <v>15.65016799003844</v>
      </c>
      <c r="AG42">
        <v>16.717298968457769</v>
      </c>
      <c r="AH42">
        <v>6.783601167457002</v>
      </c>
      <c r="AI42">
        <f>2.70276566874158*1</f>
        <v>2.7027656687415802</v>
      </c>
      <c r="AJ42">
        <v>1</v>
      </c>
      <c r="AK42">
        <v>0</v>
      </c>
    </row>
    <row r="43" spans="1:37" hidden="1" x14ac:dyDescent="0.2">
      <c r="A43" t="s">
        <v>128</v>
      </c>
      <c r="B43" t="s">
        <v>129</v>
      </c>
      <c r="C43" t="s">
        <v>128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23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4.5</v>
      </c>
      <c r="AE43">
        <v>499</v>
      </c>
      <c r="AF43">
        <v>12.142857142857141</v>
      </c>
      <c r="AG43">
        <v>12.002000660054851</v>
      </c>
      <c r="AH43">
        <v>43.054935064935073</v>
      </c>
      <c r="AI43">
        <f>2.59278476183662*1</f>
        <v>2.59278476183662</v>
      </c>
      <c r="AJ43">
        <v>1</v>
      </c>
      <c r="AK43">
        <v>0</v>
      </c>
    </row>
    <row r="44" spans="1:37" hidden="1" x14ac:dyDescent="0.2">
      <c r="A44" t="s">
        <v>130</v>
      </c>
      <c r="B44" t="s">
        <v>131</v>
      </c>
      <c r="C44" t="s">
        <v>132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25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5.5</v>
      </c>
      <c r="AE44">
        <v>572</v>
      </c>
      <c r="AF44">
        <v>23.627450980392162</v>
      </c>
      <c r="AG44">
        <v>22.68741405565628</v>
      </c>
      <c r="AH44">
        <v>28.295065635346941</v>
      </c>
      <c r="AI44">
        <f>4.72901544925827*1</f>
        <v>4.7290154492582701</v>
      </c>
      <c r="AJ44">
        <v>1</v>
      </c>
      <c r="AK44">
        <v>0</v>
      </c>
    </row>
    <row r="45" spans="1:37" hidden="1" x14ac:dyDescent="0.2">
      <c r="A45" t="s">
        <v>133</v>
      </c>
      <c r="B45" t="s">
        <v>134</v>
      </c>
      <c r="C45" t="s">
        <v>134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25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5.0999999999999996</v>
      </c>
      <c r="AE45">
        <v>575</v>
      </c>
      <c r="AF45">
        <v>20.437499999999989</v>
      </c>
      <c r="AG45">
        <v>17.592738170800072</v>
      </c>
      <c r="AH45">
        <v>28.36</v>
      </c>
      <c r="AI45">
        <f>1.92865964400432*1</f>
        <v>1.92865964400432</v>
      </c>
      <c r="AJ45">
        <v>1</v>
      </c>
      <c r="AK45">
        <v>0</v>
      </c>
    </row>
    <row r="46" spans="1:37" hidden="1" x14ac:dyDescent="0.2">
      <c r="A46" t="s">
        <v>135</v>
      </c>
      <c r="B46" t="s">
        <v>136</v>
      </c>
      <c r="C46" t="s">
        <v>136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25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5</v>
      </c>
      <c r="AE46">
        <v>581</v>
      </c>
      <c r="AF46">
        <v>18.064516129032249</v>
      </c>
      <c r="AG46">
        <v>13.429238317526661</v>
      </c>
      <c r="AH46">
        <v>23.56</v>
      </c>
      <c r="AI46">
        <f>2.72059920113385*1</f>
        <v>2.72059920113385</v>
      </c>
      <c r="AJ46">
        <v>1</v>
      </c>
      <c r="AK46">
        <v>0</v>
      </c>
    </row>
    <row r="47" spans="1:37" hidden="1" x14ac:dyDescent="0.2">
      <c r="A47" t="s">
        <v>137</v>
      </c>
      <c r="B47" t="s">
        <v>138</v>
      </c>
      <c r="C47" t="s">
        <v>139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25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4.5</v>
      </c>
      <c r="AE47">
        <v>582</v>
      </c>
      <c r="AF47">
        <v>19.25925925925926</v>
      </c>
      <c r="AG47">
        <v>20.674436975093549</v>
      </c>
      <c r="AH47">
        <v>35.655158730158718</v>
      </c>
      <c r="AI47">
        <f>5.20622332209268*1</f>
        <v>5.2062233220926801</v>
      </c>
      <c r="AJ47">
        <v>1</v>
      </c>
      <c r="AK47">
        <v>0</v>
      </c>
    </row>
    <row r="48" spans="1:37" hidden="1" x14ac:dyDescent="0.2">
      <c r="A48" t="s">
        <v>140</v>
      </c>
      <c r="B48" t="s">
        <v>141</v>
      </c>
      <c r="C48" t="s">
        <v>141</v>
      </c>
      <c r="D48" t="s">
        <v>3</v>
      </c>
      <c r="E48">
        <v>1</v>
      </c>
      <c r="F48">
        <v>0</v>
      </c>
      <c r="G48">
        <v>0</v>
      </c>
      <c r="H48">
        <v>0</v>
      </c>
      <c r="I48" t="s">
        <v>25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5</v>
      </c>
      <c r="AE48">
        <v>584</v>
      </c>
      <c r="AF48">
        <v>19.230769230769241</v>
      </c>
      <c r="AG48">
        <v>28.887339124516689</v>
      </c>
      <c r="AH48">
        <v>15.011975387096371</v>
      </c>
      <c r="AI48">
        <f>2.6452295793631*1</f>
        <v>2.6452295793631002</v>
      </c>
      <c r="AJ48">
        <v>1</v>
      </c>
      <c r="AK48">
        <v>0</v>
      </c>
    </row>
    <row r="49" spans="1:37" hidden="1" x14ac:dyDescent="0.2">
      <c r="A49" t="s">
        <v>142</v>
      </c>
      <c r="B49" t="s">
        <v>143</v>
      </c>
      <c r="C49" t="s">
        <v>143</v>
      </c>
      <c r="D49" t="s">
        <v>3</v>
      </c>
      <c r="E49">
        <v>1</v>
      </c>
      <c r="F49">
        <v>0</v>
      </c>
      <c r="G49">
        <v>0</v>
      </c>
      <c r="H49">
        <v>0</v>
      </c>
      <c r="I49" t="s">
        <v>26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4.5</v>
      </c>
      <c r="AE49">
        <v>593</v>
      </c>
      <c r="AF49">
        <v>20.343768623581528</v>
      </c>
      <c r="AG49">
        <v>24.792520412101819</v>
      </c>
      <c r="AH49">
        <v>12.605509811588361</v>
      </c>
      <c r="AI49">
        <f>2.8623960337622*1</f>
        <v>2.8623960337622001</v>
      </c>
      <c r="AJ49">
        <v>1</v>
      </c>
      <c r="AK49">
        <v>0</v>
      </c>
    </row>
    <row r="50" spans="1:37" hidden="1" x14ac:dyDescent="0.2">
      <c r="A50" t="s">
        <v>144</v>
      </c>
      <c r="B50" t="s">
        <v>145</v>
      </c>
      <c r="C50" t="s">
        <v>145</v>
      </c>
      <c r="D50" t="s">
        <v>3</v>
      </c>
      <c r="E50">
        <v>1</v>
      </c>
      <c r="F50">
        <v>0</v>
      </c>
      <c r="G50">
        <v>0</v>
      </c>
      <c r="H50">
        <v>0</v>
      </c>
      <c r="I50" t="s">
        <v>26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4.5</v>
      </c>
      <c r="AE50">
        <v>600</v>
      </c>
      <c r="AF50">
        <v>12.33333333333333</v>
      </c>
      <c r="AG50">
        <v>14.12190669911878</v>
      </c>
      <c r="AH50">
        <v>15.11428571428571</v>
      </c>
      <c r="AI50">
        <f>1.53719736406659*1</f>
        <v>1.5371973640665899</v>
      </c>
      <c r="AJ50">
        <v>1</v>
      </c>
      <c r="AK50">
        <v>0</v>
      </c>
    </row>
    <row r="51" spans="1:37" hidden="1" x14ac:dyDescent="0.2">
      <c r="A51" t="s">
        <v>146</v>
      </c>
      <c r="B51" t="s">
        <v>147</v>
      </c>
      <c r="C51" t="s">
        <v>147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26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4.5</v>
      </c>
      <c r="AE51">
        <v>602</v>
      </c>
      <c r="AF51">
        <v>19.606299212598429</v>
      </c>
      <c r="AG51">
        <v>21.14659270469939</v>
      </c>
      <c r="AH51">
        <v>49.588734983873287</v>
      </c>
      <c r="AI51">
        <f>2.47258682762692*1</f>
        <v>2.4725868276269201</v>
      </c>
      <c r="AJ51">
        <v>1</v>
      </c>
      <c r="AK51">
        <v>0</v>
      </c>
    </row>
    <row r="52" spans="1:37" hidden="1" x14ac:dyDescent="0.2">
      <c r="A52" t="s">
        <v>148</v>
      </c>
      <c r="B52" t="s">
        <v>149</v>
      </c>
      <c r="C52" t="s">
        <v>149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4.5</v>
      </c>
      <c r="AE52">
        <v>627</v>
      </c>
      <c r="AF52">
        <v>12.38872321253494</v>
      </c>
      <c r="AG52">
        <v>18.238297304408022</v>
      </c>
      <c r="AH52">
        <v>8.3838466446363196</v>
      </c>
      <c r="AI52">
        <f>0.358798208793698*1</f>
        <v>0.358798208793698</v>
      </c>
      <c r="AJ52">
        <v>1</v>
      </c>
      <c r="AK52">
        <v>0</v>
      </c>
    </row>
    <row r="53" spans="1:37" hidden="1" x14ac:dyDescent="0.2">
      <c r="A53" t="s">
        <v>150</v>
      </c>
      <c r="B53" t="s">
        <v>151</v>
      </c>
      <c r="C53" t="s">
        <v>152</v>
      </c>
      <c r="D53" t="s">
        <v>3</v>
      </c>
      <c r="E53">
        <v>1</v>
      </c>
      <c r="F53">
        <v>0</v>
      </c>
      <c r="G53">
        <v>0</v>
      </c>
      <c r="H53">
        <v>0</v>
      </c>
      <c r="I53" t="s">
        <v>27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4.5</v>
      </c>
      <c r="AE53">
        <v>639</v>
      </c>
      <c r="AF53">
        <v>19.605274319923041</v>
      </c>
      <c r="AG53">
        <v>26.614938937011669</v>
      </c>
      <c r="AH53">
        <v>14.591186695355679</v>
      </c>
      <c r="AI53">
        <f>2.22485338324478*1</f>
        <v>2.2248533832447799</v>
      </c>
      <c r="AJ53">
        <v>1</v>
      </c>
      <c r="AK5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2024-09-06T15:05:05Z</dcterms:created>
  <dcterms:modified xsi:type="dcterms:W3CDTF">2024-09-06T15:08:33Z</dcterms:modified>
</cp:coreProperties>
</file>