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DD1D2B70-4C6E-124A-BB7E-EA5B9B002C9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4" i="1" l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96" i="1"/>
  <c r="AH96" i="1"/>
  <c r="AI143" i="1"/>
  <c r="AH143" i="1"/>
  <c r="AI103" i="1"/>
  <c r="AH103" i="1"/>
  <c r="AI141" i="1"/>
  <c r="AH141" i="1"/>
  <c r="AI140" i="1"/>
  <c r="AH140" i="1"/>
  <c r="AI139" i="1"/>
  <c r="AH139" i="1"/>
  <c r="AI87" i="1"/>
  <c r="AH87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7" i="1"/>
  <c r="AH7" i="1"/>
  <c r="AI75" i="1"/>
  <c r="AH75" i="1"/>
  <c r="AI125" i="1"/>
  <c r="AH125" i="1"/>
  <c r="AI124" i="1"/>
  <c r="AH124" i="1"/>
  <c r="AI123" i="1"/>
  <c r="AH123" i="1"/>
  <c r="AI122" i="1"/>
  <c r="AH122" i="1"/>
  <c r="AI121" i="1"/>
  <c r="AH121" i="1"/>
  <c r="AI144" i="1"/>
  <c r="AH144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34" i="1"/>
  <c r="AH34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127" i="1"/>
  <c r="AH127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138" i="1"/>
  <c r="AH138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142" i="1"/>
  <c r="AH142" i="1"/>
  <c r="AI126" i="1"/>
  <c r="AH126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25" i="1"/>
  <c r="AH25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74" i="1"/>
  <c r="AH7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120" i="1"/>
  <c r="AH120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64" i="1"/>
  <c r="AH64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<sst xmlns="http://schemas.openxmlformats.org/spreadsheetml/2006/main" count="935" uniqueCount="412">
  <si>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</si>
  <si>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</si>
  <si>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</si>
  <si>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</si>
  <si>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</si>
  <si>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</si>
  <si>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</si>
  <si>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</si>
  <si>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</si>
  <si>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</si>
  <si>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</si>
  <si>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</si>
  <si>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</si>
  <si>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</si>
  <si>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</si>
  <si>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</si>
  <si>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</si>
  <si>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</si>
  <si>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</si>
  <si>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</si>
  <si>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</si>
  <si>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</si>
  <si>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</si>
  <si>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</si>
  <si>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</si>
  <si>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</si>
  <si>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</si>
  <si>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</si>
  <si>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</si>
  <si>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</si>
  <si>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</si>
  <si>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</si>
  <si>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</si>
  <si>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</si>
  <si>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</si>
  <si>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</si>
  <si>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</si>
  <si>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</si>
  <si>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</si>
  <si>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</si>
  <si>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</si>
  <si>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</si>
  <si>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</si>
  <si>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</si>
  <si>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</si>
  <si>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</si>
  <si>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</si>
  <si>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Martinelli Silva</t>
  </si>
  <si>
    <t>Martinelli</t>
  </si>
  <si>
    <t>Martin</t>
  </si>
  <si>
    <t>Ødegaard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</si>
  <si>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</si>
  <si>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</si>
  <si>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</si>
  <si>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</si>
  <si>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</si>
  <si>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</si>
  <si>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</si>
  <si>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</si>
  <si>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</si>
  <si>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</si>
  <si>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</si>
  <si>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</si>
  <si>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</si>
  <si>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</si>
  <si>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</si>
  <si>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</si>
  <si>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</si>
  <si>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</si>
  <si>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</si>
  <si>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</si>
  <si>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</si>
  <si>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</si>
  <si>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</si>
  <si>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</si>
  <si>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</si>
  <si>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Jacob</t>
  </si>
  <si>
    <t>Ramsey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</si>
  <si>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</si>
  <si>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</si>
  <si>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</si>
  <si>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</si>
  <si>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</si>
  <si>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</si>
  <si>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</si>
  <si>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</si>
  <si>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</si>
  <si>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</si>
  <si>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</si>
  <si>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</si>
  <si>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</si>
  <si>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</si>
  <si>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</si>
  <si>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</si>
  <si>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</si>
  <si>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</si>
  <si>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</si>
  <si>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</si>
  <si>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</si>
  <si>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</si>
  <si>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</si>
  <si>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</si>
  <si>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</si>
  <si>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</si>
  <si>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</si>
  <si>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</si>
  <si>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</si>
  <si>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</si>
  <si>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</si>
  <si>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</si>
  <si>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</si>
  <si>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</si>
  <si>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</si>
  <si>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</si>
  <si>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</si>
  <si>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</si>
  <si>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Kevin</t>
  </si>
  <si>
    <t>Schade</t>
  </si>
  <si>
    <t>Yoane</t>
  </si>
  <si>
    <t>Wissa</t>
  </si>
  <si>
    <t>Simon</t>
  </si>
  <si>
    <t>Adingra</t>
  </si>
  <si>
    <t>Carlos</t>
  </si>
  <si>
    <t>Baleba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</si>
  <si>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</si>
  <si>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</si>
  <si>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</si>
  <si>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</si>
  <si>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</si>
  <si>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</si>
  <si>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</si>
  <si>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</si>
  <si>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</si>
  <si>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</si>
  <si>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</si>
  <si>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</si>
  <si>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</si>
  <si>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</si>
  <si>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</si>
  <si>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</si>
  <si>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</si>
  <si>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</si>
  <si>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</si>
  <si>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</si>
  <si>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</si>
  <si>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</si>
  <si>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</si>
  <si>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</si>
  <si>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</si>
  <si>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</si>
  <si>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</si>
  <si>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</si>
  <si>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</si>
  <si>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</si>
  <si>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</si>
  <si>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</si>
  <si>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</si>
  <si>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</si>
  <si>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</si>
  <si>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</si>
  <si>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</si>
  <si>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</si>
  <si>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</si>
  <si>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</si>
  <si>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</si>
  <si>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</si>
  <si>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</si>
  <si>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</si>
  <si>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</si>
  <si>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</si>
  <si>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</si>
  <si>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</si>
  <si>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</si>
  <si>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</si>
  <si>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</si>
  <si>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</si>
  <si>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</si>
  <si>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</si>
  <si>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</si>
  <si>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</si>
  <si>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</si>
  <si>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</si>
  <si>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</si>
  <si>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</si>
  <si>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</si>
  <si>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</si>
  <si>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</si>
  <si>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</si>
  <si>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</si>
  <si>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</si>
  <si>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Norberto Bercique</t>
  </si>
  <si>
    <t>Gomes Betuncal</t>
  </si>
  <si>
    <t>Beto</t>
  </si>
  <si>
    <t>Jarrad</t>
  </si>
  <si>
    <t>Branthwaite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</si>
  <si>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</si>
  <si>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</si>
  <si>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</si>
  <si>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</si>
  <si>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</si>
  <si>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</si>
  <si>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</si>
  <si>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</si>
  <si>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</si>
  <si>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</si>
  <si>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</si>
  <si>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</si>
  <si>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</si>
  <si>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Emile</t>
  </si>
  <si>
    <t>Smith Rowe</t>
  </si>
  <si>
    <t>Joachim</t>
  </si>
  <si>
    <t>Andersen</t>
  </si>
  <si>
    <t>Adama</t>
  </si>
  <si>
    <t>Traoré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</si>
  <si>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</si>
  <si>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</si>
  <si>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</si>
  <si>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</si>
  <si>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</si>
  <si>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</si>
  <si>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</si>
  <si>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</si>
  <si>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</si>
  <si>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</si>
  <si>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</si>
  <si>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</si>
  <si>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</si>
  <si>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</si>
  <si>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</si>
  <si>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</si>
  <si>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</si>
  <si>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</si>
  <si>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</si>
  <si>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</si>
  <si>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</si>
  <si>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</si>
  <si>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</si>
  <si>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</si>
  <si>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</si>
  <si>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</si>
  <si>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</si>
  <si>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</si>
  <si>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Wout</t>
  </si>
  <si>
    <t>Faes</t>
  </si>
  <si>
    <t>Wilfred</t>
  </si>
  <si>
    <t>Ndidi</t>
  </si>
  <si>
    <t>Jamie</t>
  </si>
  <si>
    <t>Vardy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</si>
  <si>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</si>
  <si>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</si>
  <si>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</si>
  <si>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</si>
  <si>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</si>
  <si>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</si>
  <si>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</si>
  <si>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</si>
  <si>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</si>
  <si>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</si>
  <si>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</si>
  <si>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</si>
  <si>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</si>
  <si>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</si>
  <si>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</si>
  <si>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</si>
  <si>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</si>
  <si>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</si>
  <si>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</si>
  <si>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</si>
  <si>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</si>
  <si>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</si>
  <si>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</si>
  <si>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</si>
  <si>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</si>
  <si>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</si>
  <si>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</si>
  <si>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</si>
  <si>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</si>
  <si>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</si>
  <si>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</si>
  <si>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</si>
  <si>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</si>
  <si>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</si>
  <si>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</si>
  <si>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</si>
  <si>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</si>
  <si>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</si>
  <si>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</si>
  <si>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</si>
  <si>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</si>
  <si>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</si>
  <si>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</si>
  <si>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</si>
  <si>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</si>
  <si>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</si>
  <si>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</si>
  <si>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</si>
  <si>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</si>
  <si>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</si>
  <si>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</si>
  <si>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</si>
  <si>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</si>
  <si>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</si>
  <si>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</si>
  <si>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</si>
  <si>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</si>
  <si>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</si>
  <si>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</si>
  <si>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</si>
  <si>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</si>
  <si>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</si>
  <si>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</si>
  <si>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</si>
  <si>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</si>
  <si>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</si>
  <si>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</si>
  <si>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</si>
  <si>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</si>
  <si>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</si>
  <si>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</si>
  <si>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</si>
  <si>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</si>
  <si>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</si>
  <si>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</si>
  <si>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</si>
  <si>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</si>
  <si>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</si>
  <si>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</si>
  <si>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</si>
  <si>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</si>
  <si>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</si>
  <si>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</si>
  <si>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</si>
  <si>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</si>
  <si>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</si>
  <si>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</si>
  <si>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</si>
  <si>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</si>
  <si>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</si>
  <si>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</si>
  <si>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</si>
  <si>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</si>
  <si>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</si>
  <si>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</si>
  <si>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</si>
  <si>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</si>
  <si>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</si>
  <si>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</si>
  <si>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</si>
  <si>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</si>
  <si>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Aaron</t>
  </si>
  <si>
    <t>Ramsdale</t>
  </si>
  <si>
    <t>Cameron</t>
  </si>
  <si>
    <t>Archer</t>
  </si>
  <si>
    <t>Kyle</t>
  </si>
  <si>
    <t>Walker-Peters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</si>
  <si>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</si>
  <si>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</si>
  <si>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</si>
  <si>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</si>
  <si>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</si>
  <si>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</si>
  <si>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</si>
  <si>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</si>
  <si>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</si>
  <si>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</si>
  <si>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</si>
  <si>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</si>
  <si>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</si>
  <si>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</si>
  <si>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</si>
  <si>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</si>
  <si>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</si>
  <si>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</si>
  <si>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</si>
  <si>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</si>
  <si>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</si>
  <si>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</si>
  <si>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</si>
  <si>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</si>
  <si>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</si>
  <si>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</si>
  <si>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</si>
  <si>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</si>
  <si>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</si>
  <si>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</si>
  <si>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</si>
  <si>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</si>
  <si>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</si>
  <si>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</si>
  <si>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</si>
  <si>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</si>
  <si>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</si>
  <si>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</si>
  <si>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</si>
  <si>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</si>
  <si>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Tommy</t>
  </si>
  <si>
    <t>Doyle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</si>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</sst>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74" totalsRowShown="0">
  <autoFilter ref="A1:AL174" xr:uid="{00000000-0009-0000-0100-000001000000}">
    <filterColumn colId="37">
      <filters>
        <filter val="1"/>
      </filters>
    </filterColumn>
  </autoFilter>
  <sortState xmlns:xlrd2="http://schemas.microsoft.com/office/spreadsheetml/2017/richdata2" ref="A7:AL144">
    <sortCondition descending="1" ref="AI1:AI174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74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23.783633284109651</v>
      </c>
      <c r="AG2">
        <v>21.579600132046131</v>
      </c>
      <c r="AH2">
        <f>17.9516487395635*0</f>
        <v>0</v>
      </c>
      <c r="AI2">
        <f>6.06307706211343*0</f>
        <v>0</v>
      </c>
      <c r="AJ2">
        <v>0</v>
      </c>
      <c r="AK2">
        <v>1</v>
      </c>
      <c r="AL2">
        <v>0</v>
      </c>
      <c r="AN2" t="s">
        <v>0</v>
      </c>
      <c r="AO2">
        <f>SUMPRODUCT(Table1[Selected], Table1[PP])</f>
        <v>372.77273697716947</v>
      </c>
      <c r="AP2" t="s">
        <v>1</v>
      </c>
    </row>
    <row r="3" spans="1:43" hidden="1" x14ac:dyDescent="0.2">
      <c r="A3" t="s">
        <v>45</v>
      </c>
      <c r="B3" t="s">
        <v>47</v>
      </c>
      <c r="C3" t="s">
        <v>48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6.5</v>
      </c>
      <c r="AE3">
        <v>8</v>
      </c>
      <c r="AF3">
        <v>21.250000298320199</v>
      </c>
      <c r="AG3">
        <v>29.839739190640302</v>
      </c>
      <c r="AH3">
        <f>12.9281594925847*1</f>
        <v>12.928159492584699</v>
      </c>
      <c r="AI3">
        <f>4.30672956145599*1</f>
        <v>4.30672956145599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8.1999999999999993</v>
      </c>
      <c r="AE4">
        <v>10</v>
      </c>
      <c r="AF4">
        <v>26.978417266187041</v>
      </c>
      <c r="AG4">
        <v>32.152674349733651</v>
      </c>
      <c r="AH4">
        <f>14.3065113385724*1</f>
        <v>14.306511338572401</v>
      </c>
      <c r="AI4">
        <f>4.69659447891088*1</f>
        <v>4.69659447891088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99.300000000000011</v>
      </c>
      <c r="AP4">
        <v>101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5.6</v>
      </c>
      <c r="AE5">
        <v>11</v>
      </c>
      <c r="AF5">
        <v>24.65598649537343</v>
      </c>
      <c r="AG5">
        <v>27.55487366199743</v>
      </c>
      <c r="AH5">
        <f>15.731047195901*1</f>
        <v>15.731047195901001</v>
      </c>
      <c r="AI5">
        <f>5.18999480091316*1</f>
        <v>5.1899948009131602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12</v>
      </c>
      <c r="AF6">
        <v>21.630838865510391</v>
      </c>
      <c r="AG6">
        <v>16.658595531993491</v>
      </c>
      <c r="AH6">
        <f>11.9707747743848*1</f>
        <v>11.9707747743848</v>
      </c>
      <c r="AI6">
        <f>3.95459567282177*1</f>
        <v>3.9545956728217702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x14ac:dyDescent="0.2">
      <c r="A7" t="s">
        <v>76</v>
      </c>
      <c r="B7" t="s">
        <v>311</v>
      </c>
      <c r="C7" t="s">
        <v>312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5.2</v>
      </c>
      <c r="AE7">
        <v>570</v>
      </c>
      <c r="AF7">
        <v>36.872399025947523</v>
      </c>
      <c r="AG7">
        <v>14.23676620094745</v>
      </c>
      <c r="AH7">
        <f>59.4095048929671*1</f>
        <v>59.409504892967099</v>
      </c>
      <c r="AI7">
        <f>11.3980864846257*1</f>
        <v>11.398086484625701</v>
      </c>
      <c r="AJ7">
        <v>1</v>
      </c>
      <c r="AK7">
        <v>1</v>
      </c>
      <c r="AL7">
        <v>1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15</v>
      </c>
      <c r="AF8">
        <v>15.15</v>
      </c>
      <c r="AG8">
        <v>11.960061532787041</v>
      </c>
      <c r="AH8">
        <f>11.4544341298924*1</f>
        <v>11.4544341298924</v>
      </c>
      <c r="AI8">
        <f>3.74916250571993*1</f>
        <v>3.74916250571993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6.7</v>
      </c>
      <c r="AE9">
        <v>18</v>
      </c>
      <c r="AF9">
        <v>23.086294416243639</v>
      </c>
      <c r="AG9">
        <v>23.798130346090769</v>
      </c>
      <c r="AH9">
        <f>14.2257427349632*1</f>
        <v>14.2257427349632</v>
      </c>
      <c r="AI9">
        <f>4.66345342971839*1</f>
        <v>4.6634534297183903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6.2</v>
      </c>
      <c r="AE10">
        <v>36</v>
      </c>
      <c r="AF10">
        <v>18.333333333333339</v>
      </c>
      <c r="AG10">
        <v>18.637118407179042</v>
      </c>
      <c r="AH10">
        <f>8.81343338505004*1</f>
        <v>8.8134333850500397</v>
      </c>
      <c r="AI10">
        <f>2.93339443063209*1</f>
        <v>2.9333944306320898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</v>
      </c>
      <c r="AE11">
        <v>44</v>
      </c>
      <c r="AF11">
        <v>15.735576871697999</v>
      </c>
      <c r="AG11">
        <v>21.223032307964559</v>
      </c>
      <c r="AH11">
        <f>9.46841540955669*1</f>
        <v>9.4684154095566893</v>
      </c>
      <c r="AI11">
        <f>3.14255355475492*1</f>
        <v>3.1425535547549202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4.4000000000000004</v>
      </c>
      <c r="AE12">
        <v>52</v>
      </c>
      <c r="AF12">
        <v>16.637837837837822</v>
      </c>
      <c r="AG12">
        <v>14.741825035666871</v>
      </c>
      <c r="AH12">
        <f>9.59732957567196*1</f>
        <v>9.5973295756719601</v>
      </c>
      <c r="AI12">
        <f>3.18190251359309*1</f>
        <v>3.1819025135930898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53</v>
      </c>
      <c r="AF13">
        <v>0</v>
      </c>
      <c r="AG13">
        <v>0</v>
      </c>
      <c r="AH13">
        <f>0*1</f>
        <v>0</v>
      </c>
      <c r="AI13">
        <f>0*1</f>
        <v>0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71</v>
      </c>
      <c r="B14" t="s">
        <v>72</v>
      </c>
      <c r="C14" t="s">
        <v>73</v>
      </c>
      <c r="D14" t="s">
        <v>3</v>
      </c>
      <c r="E14">
        <v>1</v>
      </c>
      <c r="F14">
        <v>0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55</v>
      </c>
      <c r="AF14">
        <v>19.515151515151508</v>
      </c>
      <c r="AG14">
        <v>23.326461753924061</v>
      </c>
      <c r="AH14">
        <f>11.2083917267536*1</f>
        <v>11.2083917267536</v>
      </c>
      <c r="AI14">
        <f>3.75651972856296*1</f>
        <v>3.7565197285629601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5.2</v>
      </c>
      <c r="AE15">
        <v>56</v>
      </c>
      <c r="AF15">
        <v>17.492063492063529</v>
      </c>
      <c r="AG15">
        <v>18.419940130360061</v>
      </c>
      <c r="AH15">
        <f>8.97798879485376*1</f>
        <v>8.9779887948537596</v>
      </c>
      <c r="AI15">
        <f>3.0460663324224*1</f>
        <v>3.0460663324224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5.4</v>
      </c>
      <c r="AE16">
        <v>61</v>
      </c>
      <c r="AF16">
        <v>16.64516129032258</v>
      </c>
      <c r="AG16">
        <v>26.18578410422408</v>
      </c>
      <c r="AH16">
        <f>10.704203618591*1</f>
        <v>10.704203618591</v>
      </c>
      <c r="AI16">
        <f>3.52279036264859*1</f>
        <v>3.5227903626485899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5.7</v>
      </c>
      <c r="AE17">
        <v>62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AO2-AO15*6</f>
        <v>372.77273697716947</v>
      </c>
    </row>
    <row r="18" spans="1:42" hidden="1" x14ac:dyDescent="0.2">
      <c r="A18" t="s">
        <v>80</v>
      </c>
      <c r="B18" t="s">
        <v>81</v>
      </c>
      <c r="C18" t="s">
        <v>81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65</v>
      </c>
      <c r="AF18">
        <v>20.35627969385061</v>
      </c>
      <c r="AG18">
        <v>21.058552236215601</v>
      </c>
      <c r="AH18">
        <f>12.0118974667452*1</f>
        <v>12.0118974667452</v>
      </c>
      <c r="AI18">
        <f>3.98666739062574*1</f>
        <v>3.9866673906257399</v>
      </c>
      <c r="AJ18">
        <v>1</v>
      </c>
      <c r="AK18">
        <v>0</v>
      </c>
      <c r="AL18">
        <v>0</v>
      </c>
    </row>
    <row r="19" spans="1:42" hidden="1" x14ac:dyDescent="0.2">
      <c r="A19" t="s">
        <v>82</v>
      </c>
      <c r="B19" t="s">
        <v>83</v>
      </c>
      <c r="C19" t="s">
        <v>83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66</v>
      </c>
      <c r="AF19">
        <v>28.666666666666661</v>
      </c>
      <c r="AG19">
        <v>31.80261647540441</v>
      </c>
      <c r="AH19">
        <f>18.8920859119465*1</f>
        <v>18.892085911946499</v>
      </c>
      <c r="AI19">
        <f>6.31472193635826*1</f>
        <v>6.3147219363582598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51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83</v>
      </c>
      <c r="AF20">
        <v>8.15680719918414</v>
      </c>
      <c r="AG20">
        <v>18.586145400504961</v>
      </c>
      <c r="AH20">
        <f>3.45432474887284*1</f>
        <v>3.4543247488728399</v>
      </c>
      <c r="AI20">
        <f>0.824092917193275*1</f>
        <v>0.82409291719327504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84</v>
      </c>
      <c r="AF21">
        <v>13.705263157894739</v>
      </c>
      <c r="AG21">
        <v>11.213025206234491</v>
      </c>
      <c r="AH21">
        <f>10.2404311960501*1</f>
        <v>10.2404311960501</v>
      </c>
      <c r="AI21">
        <f>1.70424396866377*1</f>
        <v>1.70424396866377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85</v>
      </c>
      <c r="AF22">
        <v>14.24526818788212</v>
      </c>
      <c r="AG22">
        <v>10.56503046791352</v>
      </c>
      <c r="AH22">
        <f>14.6141317356628*1</f>
        <v>14.6141317356628</v>
      </c>
      <c r="AI22">
        <f>2.87383304828796*1</f>
        <v>2.8738330482879602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5.3</v>
      </c>
      <c r="AE23">
        <v>91</v>
      </c>
      <c r="AF23">
        <v>0</v>
      </c>
      <c r="AG23">
        <v>0</v>
      </c>
      <c r="AH23">
        <f>0*1</f>
        <v>0</v>
      </c>
      <c r="AI23">
        <f>0*1</f>
        <v>0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</v>
      </c>
      <c r="AE24">
        <v>92</v>
      </c>
      <c r="AF24">
        <v>0</v>
      </c>
      <c r="AG24">
        <v>0</v>
      </c>
      <c r="AH24">
        <f>0*0.916666666666666</f>
        <v>0</v>
      </c>
      <c r="AI24">
        <f>0*0.916666666666666</f>
        <v>0</v>
      </c>
      <c r="AJ24">
        <v>0.91666666666666663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x14ac:dyDescent="0.2">
      <c r="A25" t="s">
        <v>178</v>
      </c>
      <c r="B25" t="s">
        <v>179</v>
      </c>
      <c r="C25" t="s">
        <v>179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7.8</v>
      </c>
      <c r="AE25">
        <v>276</v>
      </c>
      <c r="AF25">
        <v>29.643392956525659</v>
      </c>
      <c r="AG25">
        <v>16.470137323201261</v>
      </c>
      <c r="AH25">
        <f>27.0902093129387*1</f>
        <v>27.0902093129387</v>
      </c>
      <c r="AI25">
        <f>8.93567118410741*1</f>
        <v>8.9356711841074095</v>
      </c>
      <c r="AJ25">
        <v>1</v>
      </c>
      <c r="AK25">
        <v>1</v>
      </c>
      <c r="AL25">
        <v>1</v>
      </c>
      <c r="AN25" t="s">
        <v>18</v>
      </c>
      <c r="AO25">
        <f>SUMPRODUCT(Table1[Selected],Table1[CRY])</f>
        <v>1</v>
      </c>
      <c r="AP25">
        <v>3</v>
      </c>
    </row>
    <row r="26" spans="1:42" hidden="1" x14ac:dyDescent="0.2">
      <c r="A26" t="s">
        <v>96</v>
      </c>
      <c r="B26" t="s">
        <v>97</v>
      </c>
      <c r="C26" t="s">
        <v>97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5.7</v>
      </c>
      <c r="AE26">
        <v>98</v>
      </c>
      <c r="AF26">
        <v>20.833333333333329</v>
      </c>
      <c r="AG26">
        <v>15.645705355543001</v>
      </c>
      <c r="AH26">
        <f>13.0034025010538*1</f>
        <v>13.003402501053801</v>
      </c>
      <c r="AI26">
        <f>2.17179405323199*1</f>
        <v>2.1717940532319902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98</v>
      </c>
      <c r="B27" t="s">
        <v>99</v>
      </c>
      <c r="C27" t="s">
        <v>99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102</v>
      </c>
      <c r="AF27">
        <v>20.027027027027039</v>
      </c>
      <c r="AG27">
        <v>24.241939991257969</v>
      </c>
      <c r="AH27">
        <f>7.7241870253716*1</f>
        <v>7.7241870253715996</v>
      </c>
      <c r="AI27">
        <f>1.20281533314446*1</f>
        <v>1.20281533314446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1</v>
      </c>
      <c r="AP27">
        <v>3</v>
      </c>
    </row>
    <row r="28" spans="1:42" hidden="1" x14ac:dyDescent="0.2">
      <c r="A28" t="s">
        <v>100</v>
      </c>
      <c r="B28" t="s">
        <v>101</v>
      </c>
      <c r="C28" t="s">
        <v>101</v>
      </c>
      <c r="D28" t="s">
        <v>3</v>
      </c>
      <c r="E28">
        <v>1</v>
      </c>
      <c r="F28">
        <v>0</v>
      </c>
      <c r="G28">
        <v>0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105</v>
      </c>
      <c r="AF28">
        <v>21.277169891620101</v>
      </c>
      <c r="AG28">
        <v>22.846739349881119</v>
      </c>
      <c r="AH28">
        <f>15.1454521531409*1</f>
        <v>15.1454521531409</v>
      </c>
      <c r="AI28">
        <f>2.29995423859074*1</f>
        <v>2.2999542385907401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102</v>
      </c>
      <c r="B29" t="s">
        <v>103</v>
      </c>
      <c r="C29" t="s">
        <v>103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123</v>
      </c>
      <c r="AF29">
        <v>16.149532710280361</v>
      </c>
      <c r="AG29">
        <v>13.20877907242903</v>
      </c>
      <c r="AH29">
        <f>14.4317701317542*1</f>
        <v>14.431770131754201</v>
      </c>
      <c r="AI29">
        <f>2.37995986644798*1</f>
        <v>2.37995986644798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104</v>
      </c>
      <c r="B30" t="s">
        <v>105</v>
      </c>
      <c r="C30" t="s">
        <v>105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124</v>
      </c>
      <c r="AF30">
        <v>17.418080291602958</v>
      </c>
      <c r="AG30">
        <v>10.32905786242191</v>
      </c>
      <c r="AH30">
        <f>22.6768222796178*1</f>
        <v>22.676822279617799</v>
      </c>
      <c r="AI30">
        <f>3.72781375222183*1</f>
        <v>3.72781375222183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2</v>
      </c>
      <c r="AP30">
        <v>3</v>
      </c>
    </row>
    <row r="31" spans="1:42" hidden="1" x14ac:dyDescent="0.2">
      <c r="A31" t="s">
        <v>106</v>
      </c>
      <c r="B31" t="s">
        <v>107</v>
      </c>
      <c r="C31" t="s">
        <v>107</v>
      </c>
      <c r="D31" t="s">
        <v>3</v>
      </c>
      <c r="E31">
        <v>1</v>
      </c>
      <c r="F31">
        <v>0</v>
      </c>
      <c r="G31">
        <v>0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126</v>
      </c>
      <c r="AF31">
        <v>20.328358208955219</v>
      </c>
      <c r="AG31">
        <v>18.31196778438639</v>
      </c>
      <c r="AH31">
        <f>6.91557399251281*1</f>
        <v>6.9155739925128099</v>
      </c>
      <c r="AI31">
        <f>1.16366381018697*1</f>
        <v>1.1636638101869701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108</v>
      </c>
      <c r="B32" t="s">
        <v>109</v>
      </c>
      <c r="C32" t="s">
        <v>109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4.8</v>
      </c>
      <c r="AE32">
        <v>129</v>
      </c>
      <c r="AF32">
        <v>15.25190839694657</v>
      </c>
      <c r="AG32">
        <v>13.71239767848898</v>
      </c>
      <c r="AH32">
        <f>8.54040669798109*1</f>
        <v>8.5404066979810906</v>
      </c>
      <c r="AI32">
        <f>1.42401216048493*1</f>
        <v>1.4240121604849301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110</v>
      </c>
      <c r="B33" t="s">
        <v>111</v>
      </c>
      <c r="C33" t="s">
        <v>111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133</v>
      </c>
      <c r="AF33">
        <v>14.11267605633803</v>
      </c>
      <c r="AG33">
        <v>11.14440218787947</v>
      </c>
      <c r="AH33">
        <f>11.9683761928003*1</f>
        <v>11.968376192800299</v>
      </c>
      <c r="AI33">
        <f>2.00273181239182*1</f>
        <v>2.0027318123918199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x14ac:dyDescent="0.2">
      <c r="A34" t="s">
        <v>262</v>
      </c>
      <c r="B34" t="s">
        <v>263</v>
      </c>
      <c r="C34" t="s">
        <v>264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23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13.8</v>
      </c>
      <c r="AE34">
        <v>459</v>
      </c>
      <c r="AF34">
        <v>43.236051502145912</v>
      </c>
      <c r="AG34">
        <v>41.578663382338341</v>
      </c>
      <c r="AH34">
        <f>39.5322238913578*1</f>
        <v>39.532223891357802</v>
      </c>
      <c r="AI34">
        <f>6.52761026669592*1</f>
        <v>6.5276102666959197</v>
      </c>
      <c r="AJ34">
        <v>1</v>
      </c>
      <c r="AK34">
        <v>1</v>
      </c>
      <c r="AL34">
        <v>1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114</v>
      </c>
      <c r="B35" t="s">
        <v>115</v>
      </c>
      <c r="C35" t="s">
        <v>115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4.8</v>
      </c>
      <c r="AE35">
        <v>136</v>
      </c>
      <c r="AF35">
        <v>17.081081081081081</v>
      </c>
      <c r="AG35">
        <v>16.781705155418418</v>
      </c>
      <c r="AH35">
        <f>10.0383380700594*1</f>
        <v>10.0383380700594</v>
      </c>
      <c r="AI35">
        <f>1.72466642032047*1</f>
        <v>1.72466642032047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116</v>
      </c>
      <c r="B36" t="s">
        <v>117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5.0999999999999996</v>
      </c>
      <c r="AE36">
        <v>141</v>
      </c>
      <c r="AF36">
        <v>0</v>
      </c>
      <c r="AG36">
        <v>0</v>
      </c>
      <c r="AH36">
        <f>0*1</f>
        <v>0</v>
      </c>
      <c r="AI36">
        <f>0*1</f>
        <v>0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0</v>
      </c>
      <c r="H37">
        <v>1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6.5</v>
      </c>
      <c r="AE37">
        <v>145</v>
      </c>
      <c r="AF37">
        <v>28.791726705272609</v>
      </c>
      <c r="AG37">
        <v>19.590064947745208</v>
      </c>
      <c r="AH37">
        <f>27.3473972778545*1</f>
        <v>27.347397277854501</v>
      </c>
      <c r="AI37">
        <f>4.77561253264228*1</f>
        <v>4.7756125326422803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5.0999999999999996</v>
      </c>
      <c r="AE38">
        <v>161</v>
      </c>
      <c r="AF38">
        <v>0</v>
      </c>
      <c r="AG38">
        <v>0</v>
      </c>
      <c r="AH38">
        <f>0*1</f>
        <v>0</v>
      </c>
      <c r="AI38">
        <f>0*1</f>
        <v>0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163</v>
      </c>
      <c r="AF39">
        <v>0</v>
      </c>
      <c r="AG39">
        <v>0</v>
      </c>
      <c r="AH39">
        <f>0*1</f>
        <v>0</v>
      </c>
      <c r="AI39">
        <f>0*1</f>
        <v>0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126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4.9000000000000004</v>
      </c>
      <c r="AE40">
        <v>168</v>
      </c>
      <c r="AF40">
        <v>16.04465460802027</v>
      </c>
      <c r="AG40">
        <v>19.262798706697211</v>
      </c>
      <c r="AH40">
        <f>6.12510680723624*1</f>
        <v>6.1251068072362402</v>
      </c>
      <c r="AI40">
        <f>0.860817082520767*1</f>
        <v>0.86081708252076705</v>
      </c>
      <c r="AJ40">
        <v>1</v>
      </c>
      <c r="AK40">
        <v>0</v>
      </c>
      <c r="AL40">
        <v>0</v>
      </c>
    </row>
    <row r="41" spans="1:42" hidden="1" x14ac:dyDescent="0.2">
      <c r="A41" t="s">
        <v>127</v>
      </c>
      <c r="B41" t="s">
        <v>128</v>
      </c>
      <c r="C41" t="s">
        <v>127</v>
      </c>
      <c r="D41" t="s">
        <v>6</v>
      </c>
      <c r="E41">
        <v>0</v>
      </c>
      <c r="F41">
        <v>0</v>
      </c>
      <c r="G41">
        <v>0</v>
      </c>
      <c r="H41">
        <v>1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5.6</v>
      </c>
      <c r="AE41">
        <v>174</v>
      </c>
      <c r="AF41">
        <v>27.689713230320251</v>
      </c>
      <c r="AG41">
        <v>14.546630360273509</v>
      </c>
      <c r="AH41">
        <f>28.0589479962206*1</f>
        <v>28.058947996220599</v>
      </c>
      <c r="AI41">
        <f>5.02121866516999*1</f>
        <v>5.0212186651699904</v>
      </c>
      <c r="AJ41">
        <v>1</v>
      </c>
      <c r="AK41">
        <v>0</v>
      </c>
      <c r="AL41">
        <v>0</v>
      </c>
    </row>
    <row r="42" spans="1:42" hidden="1" x14ac:dyDescent="0.2">
      <c r="A42" t="s">
        <v>129</v>
      </c>
      <c r="B42" t="s">
        <v>130</v>
      </c>
      <c r="C42" t="s">
        <v>131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189</v>
      </c>
      <c r="AF42">
        <v>0</v>
      </c>
      <c r="AG42">
        <v>0</v>
      </c>
      <c r="AH42">
        <f>0*1</f>
        <v>0</v>
      </c>
      <c r="AI42">
        <f>0*1</f>
        <v>0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133</v>
      </c>
      <c r="D43" t="s">
        <v>3</v>
      </c>
      <c r="E43">
        <v>1</v>
      </c>
      <c r="F43">
        <v>0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4.5999999999999996</v>
      </c>
      <c r="AE43">
        <v>191</v>
      </c>
      <c r="AF43">
        <v>0</v>
      </c>
      <c r="AG43">
        <v>0</v>
      </c>
      <c r="AH43">
        <f>0*1</f>
        <v>0</v>
      </c>
      <c r="AI43">
        <f>0*1</f>
        <v>0</v>
      </c>
      <c r="AJ43">
        <v>1</v>
      </c>
      <c r="AK43">
        <v>0</v>
      </c>
      <c r="AL43">
        <v>0</v>
      </c>
    </row>
    <row r="44" spans="1:42" hidden="1" x14ac:dyDescent="0.2">
      <c r="A44" t="s">
        <v>134</v>
      </c>
      <c r="B44" t="s">
        <v>135</v>
      </c>
      <c r="C44" t="s">
        <v>135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5.5</v>
      </c>
      <c r="AE44">
        <v>193</v>
      </c>
      <c r="AF44">
        <v>18.83207027513884</v>
      </c>
      <c r="AG44">
        <v>16.144917652820592</v>
      </c>
      <c r="AH44">
        <f>14.3914461298588*1</f>
        <v>14.391446129858799</v>
      </c>
      <c r="AI44">
        <f>2.28342745124453*1</f>
        <v>2.2834274512445298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136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</v>
      </c>
      <c r="AE45">
        <v>199</v>
      </c>
      <c r="AF45">
        <v>0</v>
      </c>
      <c r="AG45">
        <v>0</v>
      </c>
      <c r="AH45">
        <f>0*1</f>
        <v>0</v>
      </c>
      <c r="AI45">
        <f>0*1</f>
        <v>0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140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218</v>
      </c>
      <c r="AF46">
        <v>14.090115689227661</v>
      </c>
      <c r="AG46">
        <v>15.0620633742141</v>
      </c>
      <c r="AH46">
        <f>13.1566642957983*1</f>
        <v>13.156664295798301</v>
      </c>
      <c r="AI46">
        <f>2.27781502729453*1</f>
        <v>2.2778150272945301</v>
      </c>
      <c r="AJ46">
        <v>1</v>
      </c>
      <c r="AK46">
        <v>0</v>
      </c>
      <c r="AL46">
        <v>0</v>
      </c>
    </row>
    <row r="47" spans="1:42" hidden="1" x14ac:dyDescent="0.2">
      <c r="A47" t="s">
        <v>141</v>
      </c>
      <c r="B47" t="s">
        <v>142</v>
      </c>
      <c r="C47" t="s">
        <v>142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4.4000000000000004</v>
      </c>
      <c r="AE47">
        <v>222</v>
      </c>
      <c r="AF47">
        <v>16.235294117647051</v>
      </c>
      <c r="AG47">
        <v>15.818619868488231</v>
      </c>
      <c r="AH47">
        <f>10.8359957875637*1</f>
        <v>10.8359957875637</v>
      </c>
      <c r="AI47">
        <f>1.74164203223269*1</f>
        <v>1.74164203223269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145</v>
      </c>
      <c r="D48" t="s">
        <v>4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5.4</v>
      </c>
      <c r="AE48">
        <v>223</v>
      </c>
      <c r="AF48">
        <v>17.408450704225359</v>
      </c>
      <c r="AG48">
        <v>17.06682794640269</v>
      </c>
      <c r="AH48">
        <f>15.1040305459109*1</f>
        <v>15.1040305459109</v>
      </c>
      <c r="AI48">
        <f>2.52470359124779*1</f>
        <v>2.52470359124779</v>
      </c>
      <c r="AJ48">
        <v>1</v>
      </c>
      <c r="AK48">
        <v>0</v>
      </c>
      <c r="AL48">
        <v>0</v>
      </c>
    </row>
    <row r="49" spans="1:38" hidden="1" x14ac:dyDescent="0.2">
      <c r="A49" t="s">
        <v>146</v>
      </c>
      <c r="B49" t="s">
        <v>147</v>
      </c>
      <c r="C49" t="s">
        <v>146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4.7</v>
      </c>
      <c r="AE49">
        <v>227</v>
      </c>
      <c r="AF49">
        <v>18.011796066778292</v>
      </c>
      <c r="AG49">
        <v>22.893913093226661</v>
      </c>
      <c r="AH49">
        <f>19.8775151550985*1</f>
        <v>19.8775151550985</v>
      </c>
      <c r="AI49">
        <f>3.39016215197519*1</f>
        <v>3.3901621519751899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149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230</v>
      </c>
      <c r="AF50">
        <v>0</v>
      </c>
      <c r="AG50">
        <v>0</v>
      </c>
      <c r="AH50">
        <f>0*1</f>
        <v>0</v>
      </c>
      <c r="AI50">
        <f>0*1</f>
        <v>0</v>
      </c>
      <c r="AJ50">
        <v>1</v>
      </c>
      <c r="AK50">
        <v>0</v>
      </c>
      <c r="AL50">
        <v>0</v>
      </c>
    </row>
    <row r="51" spans="1:38" hidden="1" x14ac:dyDescent="0.2">
      <c r="A51" t="s">
        <v>150</v>
      </c>
      <c r="B51" t="s">
        <v>151</v>
      </c>
      <c r="C51" t="s">
        <v>151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</v>
      </c>
      <c r="AE51">
        <v>236</v>
      </c>
      <c r="AF51">
        <v>0</v>
      </c>
      <c r="AG51">
        <v>0</v>
      </c>
      <c r="AH51">
        <f>0*1</f>
        <v>0</v>
      </c>
      <c r="AI51">
        <f>0*1</f>
        <v>0</v>
      </c>
      <c r="AJ51">
        <v>1</v>
      </c>
      <c r="AK51">
        <v>0</v>
      </c>
      <c r="AL51">
        <v>0</v>
      </c>
    </row>
    <row r="52" spans="1:38" hidden="1" x14ac:dyDescent="0.2">
      <c r="A52" t="s">
        <v>152</v>
      </c>
      <c r="B52" t="s">
        <v>153</v>
      </c>
      <c r="C52" t="s">
        <v>154</v>
      </c>
      <c r="D52" t="s">
        <v>6</v>
      </c>
      <c r="E52">
        <v>0</v>
      </c>
      <c r="F52">
        <v>0</v>
      </c>
      <c r="G52">
        <v>0</v>
      </c>
      <c r="H52">
        <v>1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7.7</v>
      </c>
      <c r="AE52">
        <v>239</v>
      </c>
      <c r="AF52">
        <v>0</v>
      </c>
      <c r="AG52">
        <v>0</v>
      </c>
      <c r="AH52">
        <f>0*1</f>
        <v>0</v>
      </c>
      <c r="AI52">
        <f>0*1</f>
        <v>0</v>
      </c>
      <c r="AJ52">
        <v>1</v>
      </c>
      <c r="AK52">
        <v>0</v>
      </c>
      <c r="AL52">
        <v>0</v>
      </c>
    </row>
    <row r="53" spans="1:38" hidden="1" x14ac:dyDescent="0.2">
      <c r="A53" t="s">
        <v>155</v>
      </c>
      <c r="B53" t="s">
        <v>156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5.7</v>
      </c>
      <c r="AE53">
        <v>240</v>
      </c>
      <c r="AF53">
        <v>0</v>
      </c>
      <c r="AG53">
        <v>0</v>
      </c>
      <c r="AH53">
        <f>0*1</f>
        <v>0</v>
      </c>
      <c r="AI53">
        <f>0*1</f>
        <v>0</v>
      </c>
      <c r="AJ53">
        <v>1</v>
      </c>
      <c r="AK53">
        <v>0</v>
      </c>
      <c r="AL53">
        <v>0</v>
      </c>
    </row>
    <row r="54" spans="1:38" hidden="1" x14ac:dyDescent="0.2">
      <c r="A54" t="s">
        <v>157</v>
      </c>
      <c r="B54" t="s">
        <v>158</v>
      </c>
      <c r="C54" t="s">
        <v>158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10.6</v>
      </c>
      <c r="AE54">
        <v>241</v>
      </c>
      <c r="AF54">
        <v>23.244125058793209</v>
      </c>
      <c r="AG54">
        <v>58.015609359736608</v>
      </c>
      <c r="AH54">
        <f>15.7645546415818*1</f>
        <v>15.7645546415818</v>
      </c>
      <c r="AI54">
        <f>2.576608632245*1</f>
        <v>2.5766086322450001</v>
      </c>
      <c r="AJ54">
        <v>1</v>
      </c>
      <c r="AK54">
        <v>0</v>
      </c>
      <c r="AL54">
        <v>0</v>
      </c>
    </row>
    <row r="55" spans="1:38" hidden="1" x14ac:dyDescent="0.2">
      <c r="A55" t="s">
        <v>159</v>
      </c>
      <c r="B55" t="s">
        <v>160</v>
      </c>
      <c r="C55" t="s">
        <v>160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</v>
      </c>
      <c r="AE55">
        <v>244</v>
      </c>
      <c r="AF55">
        <v>21.600000000000019</v>
      </c>
      <c r="AG55">
        <v>21.588140602438269</v>
      </c>
      <c r="AH55">
        <f>13.6108896219075*1</f>
        <v>13.6108896219075</v>
      </c>
      <c r="AI55">
        <f>2.25385216550236*1</f>
        <v>2.25385216550236</v>
      </c>
      <c r="AJ55">
        <v>1</v>
      </c>
      <c r="AK55">
        <v>0</v>
      </c>
      <c r="AL55">
        <v>0</v>
      </c>
    </row>
    <row r="56" spans="1:38" hidden="1" x14ac:dyDescent="0.2">
      <c r="A56" t="s">
        <v>161</v>
      </c>
      <c r="B56" t="s">
        <v>162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6.2</v>
      </c>
      <c r="AE56">
        <v>247</v>
      </c>
      <c r="AF56">
        <v>19.822784810126581</v>
      </c>
      <c r="AG56">
        <v>23.829774645306031</v>
      </c>
      <c r="AH56">
        <f>15.1850787721753*1</f>
        <v>15.1850787721753</v>
      </c>
      <c r="AI56">
        <f>2.61649758176971*1</f>
        <v>2.61649758176971</v>
      </c>
      <c r="AJ56">
        <v>1</v>
      </c>
      <c r="AK56">
        <v>0</v>
      </c>
      <c r="AL56">
        <v>0</v>
      </c>
    </row>
    <row r="57" spans="1:38" hidden="1" x14ac:dyDescent="0.2">
      <c r="A57" t="s">
        <v>163</v>
      </c>
      <c r="B57" t="s">
        <v>164</v>
      </c>
      <c r="C57" t="s">
        <v>165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6.1</v>
      </c>
      <c r="AE57">
        <v>248</v>
      </c>
      <c r="AF57">
        <v>16.7260520817482</v>
      </c>
      <c r="AG57">
        <v>18.663037169595189</v>
      </c>
      <c r="AH57">
        <f>11.0113480701986*1</f>
        <v>11.011348070198601</v>
      </c>
      <c r="AI57">
        <f>1.74899042670524*1</f>
        <v>1.7489904267052401</v>
      </c>
      <c r="AJ57">
        <v>1</v>
      </c>
      <c r="AK57">
        <v>0</v>
      </c>
      <c r="AL57">
        <v>0</v>
      </c>
    </row>
    <row r="58" spans="1:38" hidden="1" x14ac:dyDescent="0.2">
      <c r="A58" t="s">
        <v>166</v>
      </c>
      <c r="B58" t="s">
        <v>167</v>
      </c>
      <c r="C58" t="s">
        <v>167</v>
      </c>
      <c r="D58" t="s">
        <v>6</v>
      </c>
      <c r="E58">
        <v>0</v>
      </c>
      <c r="F58">
        <v>0</v>
      </c>
      <c r="G58">
        <v>0</v>
      </c>
      <c r="H58">
        <v>1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5.9</v>
      </c>
      <c r="AE58">
        <v>261</v>
      </c>
      <c r="AF58">
        <v>12.76923076923077</v>
      </c>
      <c r="AG58">
        <v>16.526574018793479</v>
      </c>
      <c r="AH58">
        <f>4.495935524852*1</f>
        <v>4.4959355248520003</v>
      </c>
      <c r="AI58">
        <f>1.47079766288929*1</f>
        <v>1.47079766288929</v>
      </c>
      <c r="AJ58">
        <v>1</v>
      </c>
      <c r="AK58">
        <v>0</v>
      </c>
      <c r="AL58">
        <v>0</v>
      </c>
    </row>
    <row r="59" spans="1:38" hidden="1" x14ac:dyDescent="0.2">
      <c r="A59" t="s">
        <v>168</v>
      </c>
      <c r="B59" t="s">
        <v>169</v>
      </c>
      <c r="C59" t="s">
        <v>169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6.9</v>
      </c>
      <c r="AE59">
        <v>269</v>
      </c>
      <c r="AF59">
        <v>23.23308270676695</v>
      </c>
      <c r="AG59">
        <v>28.928797927933061</v>
      </c>
      <c r="AH59">
        <f>18.0823137222497*1</f>
        <v>18.082313722249701</v>
      </c>
      <c r="AI59">
        <f>6.08208204551928*1</f>
        <v>6.0820820455192797</v>
      </c>
      <c r="AJ59">
        <v>1</v>
      </c>
      <c r="AK59">
        <v>0</v>
      </c>
      <c r="AL59">
        <v>0</v>
      </c>
    </row>
    <row r="60" spans="1:38" hidden="1" x14ac:dyDescent="0.2">
      <c r="A60" t="s">
        <v>143</v>
      </c>
      <c r="B60" t="s">
        <v>170</v>
      </c>
      <c r="C60" t="s">
        <v>170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4.7</v>
      </c>
      <c r="AE60">
        <v>270</v>
      </c>
      <c r="AF60">
        <v>17.951612903225801</v>
      </c>
      <c r="AG60">
        <v>15.662949266159041</v>
      </c>
      <c r="AH60">
        <f>12.2565739069811*1</f>
        <v>12.256573906981099</v>
      </c>
      <c r="AI60">
        <f>4.04858887458653*1</f>
        <v>4.0485888745865299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3</v>
      </c>
      <c r="E61">
        <v>1</v>
      </c>
      <c r="F61">
        <v>0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4.5999999999999996</v>
      </c>
      <c r="AE61">
        <v>271</v>
      </c>
      <c r="AF61">
        <v>23.966761619834308</v>
      </c>
      <c r="AG61">
        <v>24.429461955626991</v>
      </c>
      <c r="AH61">
        <f>12.8358579707716*1</f>
        <v>12.835857970771601</v>
      </c>
      <c r="AI61">
        <f>4.41992949330127*1</f>
        <v>4.4199294933012698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174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273</v>
      </c>
      <c r="AF62">
        <v>12.64968152866242</v>
      </c>
      <c r="AG62">
        <v>11.758004844718229</v>
      </c>
      <c r="AH62">
        <f>10.2300329302348*1</f>
        <v>10.230032930234801</v>
      </c>
      <c r="AI62">
        <f>3.36435360568502*1</f>
        <v>3.3643536056850198</v>
      </c>
      <c r="AJ62">
        <v>1</v>
      </c>
      <c r="AK62">
        <v>0</v>
      </c>
      <c r="AL62">
        <v>0</v>
      </c>
    </row>
    <row r="63" spans="1:38" hidden="1" x14ac:dyDescent="0.2">
      <c r="A63" t="s">
        <v>175</v>
      </c>
      <c r="B63" t="s">
        <v>176</v>
      </c>
      <c r="C63" t="s">
        <v>177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4.8</v>
      </c>
      <c r="AE63">
        <v>275</v>
      </c>
      <c r="AF63">
        <v>14.133333333333329</v>
      </c>
      <c r="AG63">
        <v>14.203421142560879</v>
      </c>
      <c r="AH63">
        <f>6.2525817199476*1</f>
        <v>6.2525817199476004</v>
      </c>
      <c r="AI63">
        <f>2.08329928756497*1</f>
        <v>2.0832992875649698</v>
      </c>
      <c r="AJ63">
        <v>1</v>
      </c>
      <c r="AK63">
        <v>0</v>
      </c>
      <c r="AL63">
        <v>0</v>
      </c>
    </row>
    <row r="64" spans="1:38" x14ac:dyDescent="0.2">
      <c r="A64" t="s">
        <v>56</v>
      </c>
      <c r="B64" t="s">
        <v>57</v>
      </c>
      <c r="C64" t="s">
        <v>57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12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6.5</v>
      </c>
      <c r="AE64">
        <v>14</v>
      </c>
      <c r="AF64">
        <v>25.486616248050321</v>
      </c>
      <c r="AG64">
        <v>21.833904885944509</v>
      </c>
      <c r="AH64">
        <f>17.054405618313*1</f>
        <v>17.054405618313002</v>
      </c>
      <c r="AI64">
        <f>5.76566775875641*1</f>
        <v>5.7656677587564102</v>
      </c>
      <c r="AJ64">
        <v>1</v>
      </c>
      <c r="AK64">
        <v>1</v>
      </c>
      <c r="AL64">
        <v>1</v>
      </c>
    </row>
    <row r="65" spans="1:38" hidden="1" x14ac:dyDescent="0.2">
      <c r="A65" t="s">
        <v>180</v>
      </c>
      <c r="B65" t="s">
        <v>181</v>
      </c>
      <c r="C65" t="s">
        <v>181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4.8</v>
      </c>
      <c r="AE65">
        <v>279</v>
      </c>
      <c r="AF65">
        <v>14.29430735835955</v>
      </c>
      <c r="AG65">
        <v>17.589035301964511</v>
      </c>
      <c r="AH65">
        <f>11.6966619572379*1</f>
        <v>11.6966619572379</v>
      </c>
      <c r="AI65">
        <f>3.65509451297976*1</f>
        <v>3.6550945129797601</v>
      </c>
      <c r="AJ65">
        <v>1</v>
      </c>
      <c r="AK65">
        <v>0</v>
      </c>
      <c r="AL65">
        <v>0</v>
      </c>
    </row>
    <row r="66" spans="1:38" hidden="1" x14ac:dyDescent="0.2">
      <c r="A66" t="s">
        <v>182</v>
      </c>
      <c r="B66" t="s">
        <v>183</v>
      </c>
      <c r="C66" t="s">
        <v>183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5.3</v>
      </c>
      <c r="AE66">
        <v>280</v>
      </c>
      <c r="AF66">
        <v>0</v>
      </c>
      <c r="AG66">
        <v>0</v>
      </c>
      <c r="AH66">
        <f>0*1</f>
        <v>0</v>
      </c>
      <c r="AI66">
        <f>0*1</f>
        <v>0</v>
      </c>
      <c r="AJ66">
        <v>1</v>
      </c>
      <c r="AK66">
        <v>0</v>
      </c>
      <c r="AL66">
        <v>0</v>
      </c>
    </row>
    <row r="67" spans="1:38" hidden="1" x14ac:dyDescent="0.2">
      <c r="A67" t="s">
        <v>184</v>
      </c>
      <c r="B67" t="s">
        <v>185</v>
      </c>
      <c r="C67" t="s">
        <v>186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287</v>
      </c>
      <c r="AF67">
        <v>0</v>
      </c>
      <c r="AG67">
        <v>0</v>
      </c>
      <c r="AH67">
        <f>0*1</f>
        <v>0</v>
      </c>
      <c r="AI67">
        <f>0*1</f>
        <v>0</v>
      </c>
      <c r="AJ67">
        <v>1</v>
      </c>
      <c r="AK67">
        <v>0</v>
      </c>
      <c r="AL67">
        <v>0</v>
      </c>
    </row>
    <row r="68" spans="1:38" hidden="1" x14ac:dyDescent="0.2">
      <c r="A68" t="s">
        <v>187</v>
      </c>
      <c r="B68" t="s">
        <v>188</v>
      </c>
      <c r="C68" t="s">
        <v>189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5.0999999999999996</v>
      </c>
      <c r="AE68">
        <v>298</v>
      </c>
      <c r="AF68">
        <v>19.435083225086451</v>
      </c>
      <c r="AG68">
        <v>21.308612756391259</v>
      </c>
      <c r="AH68">
        <f>12.4371912755076*1</f>
        <v>12.437191275507599</v>
      </c>
      <c r="AI68">
        <f>1.9506691163147*1</f>
        <v>1.9506691163147001</v>
      </c>
      <c r="AJ68">
        <v>1</v>
      </c>
      <c r="AK68">
        <v>0</v>
      </c>
      <c r="AL68">
        <v>0</v>
      </c>
    </row>
    <row r="69" spans="1:38" hidden="1" x14ac:dyDescent="0.2">
      <c r="A69" t="s">
        <v>190</v>
      </c>
      <c r="B69" t="s">
        <v>191</v>
      </c>
      <c r="C69" t="s">
        <v>192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299</v>
      </c>
      <c r="AF69">
        <v>0</v>
      </c>
      <c r="AG69">
        <v>0</v>
      </c>
      <c r="AH69">
        <f>0*1</f>
        <v>0</v>
      </c>
      <c r="AI69">
        <f>0*1</f>
        <v>0</v>
      </c>
      <c r="AJ69">
        <v>1</v>
      </c>
      <c r="AK69">
        <v>0</v>
      </c>
      <c r="AL69">
        <v>0</v>
      </c>
    </row>
    <row r="70" spans="1:38" hidden="1" x14ac:dyDescent="0.2">
      <c r="A70" t="s">
        <v>193</v>
      </c>
      <c r="B70" t="s">
        <v>194</v>
      </c>
      <c r="C70" t="s">
        <v>194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4.8</v>
      </c>
      <c r="AE70">
        <v>300</v>
      </c>
      <c r="AF70">
        <v>18.264705882352931</v>
      </c>
      <c r="AG70">
        <v>22.183450029883769</v>
      </c>
      <c r="AH70">
        <f>15.405263720409*1</f>
        <v>15.405263720409</v>
      </c>
      <c r="AI70">
        <f>2.7242035430308*1</f>
        <v>2.7242035430308</v>
      </c>
      <c r="AJ70">
        <v>1</v>
      </c>
      <c r="AK70">
        <v>0</v>
      </c>
      <c r="AL70">
        <v>0</v>
      </c>
    </row>
    <row r="71" spans="1:38" hidden="1" x14ac:dyDescent="0.2">
      <c r="A71" t="s">
        <v>195</v>
      </c>
      <c r="B71" t="s">
        <v>196</v>
      </c>
      <c r="C71" t="s">
        <v>197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303</v>
      </c>
      <c r="AF71">
        <v>13.966386554621851</v>
      </c>
      <c r="AG71">
        <v>13.154577151312839</v>
      </c>
      <c r="AH71">
        <f>12.4170495120643*1</f>
        <v>12.417049512064301</v>
      </c>
      <c r="AI71">
        <f>2.06680484713301*1</f>
        <v>2.0668048471330098</v>
      </c>
      <c r="AJ71">
        <v>1</v>
      </c>
      <c r="AK71">
        <v>0</v>
      </c>
      <c r="AL71">
        <v>0</v>
      </c>
    </row>
    <row r="72" spans="1:38" hidden="1" x14ac:dyDescent="0.2">
      <c r="A72" t="s">
        <v>198</v>
      </c>
      <c r="B72" t="s">
        <v>199</v>
      </c>
      <c r="C72" t="s">
        <v>199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5.2</v>
      </c>
      <c r="AE72">
        <v>305</v>
      </c>
      <c r="AF72">
        <v>21.461538461538439</v>
      </c>
      <c r="AG72">
        <v>23.301699086908979</v>
      </c>
      <c r="AH72">
        <f>9.17610072119895*1</f>
        <v>9.1761007211989494</v>
      </c>
      <c r="AI72">
        <f>1.5115271358646*1</f>
        <v>1.5115271358646001</v>
      </c>
      <c r="AJ72">
        <v>1</v>
      </c>
      <c r="AK72">
        <v>0</v>
      </c>
      <c r="AL72">
        <v>0</v>
      </c>
    </row>
    <row r="73" spans="1:38" hidden="1" x14ac:dyDescent="0.2">
      <c r="A73" t="s">
        <v>200</v>
      </c>
      <c r="B73" t="s">
        <v>201</v>
      </c>
      <c r="C73" t="s">
        <v>201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4.3</v>
      </c>
      <c r="AE73">
        <v>312</v>
      </c>
      <c r="AF73">
        <v>18.178093138326581</v>
      </c>
      <c r="AG73">
        <v>15.317709302570149</v>
      </c>
      <c r="AH73">
        <f>9.43623235663435*1</f>
        <v>9.4362323566343491</v>
      </c>
      <c r="AI73">
        <f>1.72857728914215*1</f>
        <v>1.72857728914215</v>
      </c>
      <c r="AJ73">
        <v>1</v>
      </c>
      <c r="AK73">
        <v>0</v>
      </c>
      <c r="AL73">
        <v>0</v>
      </c>
    </row>
    <row r="74" spans="1:38" x14ac:dyDescent="0.2">
      <c r="A74" t="s">
        <v>112</v>
      </c>
      <c r="B74" t="s">
        <v>113</v>
      </c>
      <c r="C74" t="s">
        <v>113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15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7.9</v>
      </c>
      <c r="AE74">
        <v>134</v>
      </c>
      <c r="AF74">
        <v>32.707787525381008</v>
      </c>
      <c r="AG74">
        <v>25.802680326025609</v>
      </c>
      <c r="AH74">
        <f>32.0085672290888*1</f>
        <v>32.008567229088797</v>
      </c>
      <c r="AI74">
        <f>5.43501894898851*1</f>
        <v>5.4350189489885103</v>
      </c>
      <c r="AJ74">
        <v>1</v>
      </c>
      <c r="AK74">
        <v>1</v>
      </c>
      <c r="AL74">
        <v>1</v>
      </c>
    </row>
    <row r="75" spans="1:38" x14ac:dyDescent="0.2">
      <c r="A75" t="s">
        <v>309</v>
      </c>
      <c r="B75" t="s">
        <v>310</v>
      </c>
      <c r="C75" t="s">
        <v>310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26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9.5</v>
      </c>
      <c r="AE75">
        <v>569</v>
      </c>
      <c r="AF75">
        <v>34.909090909090899</v>
      </c>
      <c r="AG75">
        <v>29.098267712741869</v>
      </c>
      <c r="AH75">
        <f>33.2953683043707*1</f>
        <v>33.295368304370697</v>
      </c>
      <c r="AI75">
        <f>5.30289596480573*1</f>
        <v>5.3028959648057299</v>
      </c>
      <c r="AJ75">
        <v>1</v>
      </c>
      <c r="AK75">
        <v>1</v>
      </c>
      <c r="AL75">
        <v>1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4.3</v>
      </c>
      <c r="AE76">
        <v>318</v>
      </c>
      <c r="AF76">
        <v>15.142857142857149</v>
      </c>
      <c r="AG76">
        <v>12.71379280274283</v>
      </c>
      <c r="AH76">
        <f>11.3474171536161*1</f>
        <v>11.347417153616099</v>
      </c>
      <c r="AI76">
        <f>1.80480268671068*1</f>
        <v>1.8048026867106799</v>
      </c>
      <c r="AJ76">
        <v>1</v>
      </c>
      <c r="AK76">
        <v>0</v>
      </c>
      <c r="AL76">
        <v>0</v>
      </c>
    </row>
    <row r="77" spans="1:38" hidden="1" x14ac:dyDescent="0.2">
      <c r="A77" t="s">
        <v>208</v>
      </c>
      <c r="B77" t="s">
        <v>209</v>
      </c>
      <c r="C77" t="s">
        <v>209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5.0999999999999996</v>
      </c>
      <c r="AE77">
        <v>333</v>
      </c>
      <c r="AF77">
        <v>19.028571428571421</v>
      </c>
      <c r="AG77">
        <v>20.636692972755529</v>
      </c>
      <c r="AH77">
        <f>8.32767633545649*1</f>
        <v>8.3276763354564896</v>
      </c>
      <c r="AI77">
        <f>1.30832289890297*1</f>
        <v>1.30832289890297</v>
      </c>
      <c r="AJ77">
        <v>1</v>
      </c>
      <c r="AK77">
        <v>0</v>
      </c>
      <c r="AL77">
        <v>0</v>
      </c>
    </row>
    <row r="78" spans="1:38" hidden="1" x14ac:dyDescent="0.2">
      <c r="A78" t="s">
        <v>210</v>
      </c>
      <c r="B78" t="s">
        <v>211</v>
      </c>
      <c r="C78" t="s">
        <v>211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4.2</v>
      </c>
      <c r="AE78">
        <v>334</v>
      </c>
      <c r="AF78">
        <v>16.41093701990296</v>
      </c>
      <c r="AG78">
        <v>18.742209880555201</v>
      </c>
      <c r="AH78">
        <f>7.99558016608145*1</f>
        <v>7.9955801660814503</v>
      </c>
      <c r="AI78">
        <f>1.43542363114957*1</f>
        <v>1.4354236311495701</v>
      </c>
      <c r="AJ78">
        <v>1</v>
      </c>
      <c r="AK78">
        <v>0</v>
      </c>
      <c r="AL78">
        <v>0</v>
      </c>
    </row>
    <row r="79" spans="1:38" hidden="1" x14ac:dyDescent="0.2">
      <c r="A79" t="s">
        <v>212</v>
      </c>
      <c r="B79" t="s">
        <v>213</v>
      </c>
      <c r="C79" t="s">
        <v>212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</v>
      </c>
      <c r="AE79">
        <v>335</v>
      </c>
      <c r="AF79">
        <v>14.418680655822611</v>
      </c>
      <c r="AG79">
        <v>13.73601002993427</v>
      </c>
      <c r="AH79">
        <f>9.16273768154113*1</f>
        <v>9.1627376815411292</v>
      </c>
      <c r="AI79">
        <f>1.38736313830923*1</f>
        <v>1.38736313830923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214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4.9000000000000004</v>
      </c>
      <c r="AE80">
        <v>336</v>
      </c>
      <c r="AF80">
        <v>19.77551020408163</v>
      </c>
      <c r="AG80">
        <v>22.142373130142889</v>
      </c>
      <c r="AH80">
        <f>10.8580280574411*1</f>
        <v>10.8580280574411</v>
      </c>
      <c r="AI80">
        <f>1.77657821973394*1</f>
        <v>1.7765782197339399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337</v>
      </c>
      <c r="AF81">
        <v>0</v>
      </c>
      <c r="AG81">
        <v>0</v>
      </c>
      <c r="AH81">
        <f>0*1</f>
        <v>0</v>
      </c>
      <c r="AI81">
        <f>0*1</f>
        <v>0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219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5.5</v>
      </c>
      <c r="AE82">
        <v>343</v>
      </c>
      <c r="AF82">
        <v>22.747041424959988</v>
      </c>
      <c r="AG82">
        <v>16.52145773282675</v>
      </c>
      <c r="AH82">
        <f>22.3745068780207*1</f>
        <v>22.3745068780207</v>
      </c>
      <c r="AI82">
        <f>3.81446480667357*1</f>
        <v>3.8144648066735698</v>
      </c>
      <c r="AJ82">
        <v>1</v>
      </c>
      <c r="AK82">
        <v>0</v>
      </c>
      <c r="AL82">
        <v>0</v>
      </c>
    </row>
    <row r="83" spans="1:38" hidden="1" x14ac:dyDescent="0.2">
      <c r="A83" t="s">
        <v>220</v>
      </c>
      <c r="B83" t="s">
        <v>221</v>
      </c>
      <c r="C83" t="s">
        <v>221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</v>
      </c>
      <c r="AE83">
        <v>344</v>
      </c>
      <c r="AF83">
        <v>21.39328312912534</v>
      </c>
      <c r="AG83">
        <v>22.572922286164481</v>
      </c>
      <c r="AH83">
        <f>11.9678556188039*1</f>
        <v>11.967855618803901</v>
      </c>
      <c r="AI83">
        <f>2.09702096308234*1</f>
        <v>2.0970209630823402</v>
      </c>
      <c r="AJ83">
        <v>1</v>
      </c>
      <c r="AK83">
        <v>0</v>
      </c>
      <c r="AL83">
        <v>0</v>
      </c>
    </row>
    <row r="84" spans="1:38" hidden="1" x14ac:dyDescent="0.2">
      <c r="A84" t="s">
        <v>222</v>
      </c>
      <c r="B84" t="s">
        <v>223</v>
      </c>
      <c r="C84" t="s">
        <v>223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4.8</v>
      </c>
      <c r="AE84">
        <v>345</v>
      </c>
      <c r="AF84">
        <v>0</v>
      </c>
      <c r="AG84">
        <v>0</v>
      </c>
      <c r="AH84">
        <f>0*1</f>
        <v>0</v>
      </c>
      <c r="AI84">
        <f>0*1</f>
        <v>0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226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5.5</v>
      </c>
      <c r="AE85">
        <v>347</v>
      </c>
      <c r="AF85">
        <v>0</v>
      </c>
      <c r="AG85">
        <v>0</v>
      </c>
      <c r="AH85">
        <f>0*1</f>
        <v>0</v>
      </c>
      <c r="AI85">
        <f>0*1</f>
        <v>0</v>
      </c>
      <c r="AJ85">
        <v>1</v>
      </c>
      <c r="AK85">
        <v>0</v>
      </c>
      <c r="AL85">
        <v>0</v>
      </c>
    </row>
    <row r="86" spans="1:38" hidden="1" x14ac:dyDescent="0.2">
      <c r="A86" t="s">
        <v>227</v>
      </c>
      <c r="B86" t="s">
        <v>228</v>
      </c>
      <c r="C86" t="s">
        <v>227</v>
      </c>
      <c r="D86" t="s">
        <v>6</v>
      </c>
      <c r="E86">
        <v>0</v>
      </c>
      <c r="F86">
        <v>0</v>
      </c>
      <c r="G86">
        <v>0</v>
      </c>
      <c r="H86">
        <v>1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5.3</v>
      </c>
      <c r="AE86">
        <v>348</v>
      </c>
      <c r="AF86">
        <v>21.834186187394451</v>
      </c>
      <c r="AG86">
        <v>24.983830505297998</v>
      </c>
      <c r="AH86">
        <f>15.1276975822229*1</f>
        <v>15.127697582222901</v>
      </c>
      <c r="AI86">
        <f>2.59926051161247*1</f>
        <v>2.5992605116124698</v>
      </c>
      <c r="AJ86">
        <v>1</v>
      </c>
      <c r="AK86">
        <v>0</v>
      </c>
      <c r="AL86">
        <v>0</v>
      </c>
    </row>
    <row r="87" spans="1:38" x14ac:dyDescent="0.2">
      <c r="A87" t="s">
        <v>306</v>
      </c>
      <c r="B87" t="s">
        <v>335</v>
      </c>
      <c r="C87" t="s">
        <v>335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27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5.4</v>
      </c>
      <c r="AE87">
        <v>605</v>
      </c>
      <c r="AF87">
        <v>35.133166576782557</v>
      </c>
      <c r="AG87">
        <v>11.957917391102709</v>
      </c>
      <c r="AH87">
        <f>27.700490848541*1</f>
        <v>27.700490848541001</v>
      </c>
      <c r="AI87">
        <f>5.06282162394342*1</f>
        <v>5.0628216239434201</v>
      </c>
      <c r="AJ87">
        <v>1</v>
      </c>
      <c r="AK87">
        <v>1</v>
      </c>
      <c r="AL87">
        <v>1</v>
      </c>
    </row>
    <row r="88" spans="1:38" hidden="1" x14ac:dyDescent="0.2">
      <c r="A88" t="s">
        <v>231</v>
      </c>
      <c r="B88" t="s">
        <v>232</v>
      </c>
      <c r="C88" t="s">
        <v>232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</v>
      </c>
      <c r="AE88">
        <v>360</v>
      </c>
      <c r="AF88">
        <v>12.53932584269662</v>
      </c>
      <c r="AG88">
        <v>13.88999452588468</v>
      </c>
      <c r="AH88">
        <f>5.84283233780144*1</f>
        <v>5.8428323378014397</v>
      </c>
      <c r="AI88">
        <f>0.999284690430765*1</f>
        <v>0.99928469043076495</v>
      </c>
      <c r="AJ88">
        <v>1</v>
      </c>
      <c r="AK88">
        <v>0</v>
      </c>
      <c r="AL88">
        <v>0</v>
      </c>
    </row>
    <row r="89" spans="1:38" hidden="1" x14ac:dyDescent="0.2">
      <c r="A89" t="s">
        <v>233</v>
      </c>
      <c r="B89" t="s">
        <v>234</v>
      </c>
      <c r="C89" t="s">
        <v>234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3.9</v>
      </c>
      <c r="AE89">
        <v>396</v>
      </c>
      <c r="AF89">
        <v>9.8863636363636331</v>
      </c>
      <c r="AG89">
        <v>11.134527129043731</v>
      </c>
      <c r="AH89">
        <f>6.47039362384103*1</f>
        <v>6.47039362384103</v>
      </c>
      <c r="AI89">
        <f>1.10637478169761*1</f>
        <v>1.1063747816976099</v>
      </c>
      <c r="AJ89">
        <v>1</v>
      </c>
      <c r="AK89">
        <v>0</v>
      </c>
      <c r="AL89">
        <v>0</v>
      </c>
    </row>
    <row r="90" spans="1:38" hidden="1" x14ac:dyDescent="0.2">
      <c r="A90" t="s">
        <v>235</v>
      </c>
      <c r="B90" t="s">
        <v>236</v>
      </c>
      <c r="C90" t="s">
        <v>236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</v>
      </c>
      <c r="AE90">
        <v>402</v>
      </c>
      <c r="AF90">
        <v>0</v>
      </c>
      <c r="AG90">
        <v>0</v>
      </c>
      <c r="AH90">
        <f>0*1</f>
        <v>0</v>
      </c>
      <c r="AI90">
        <f>0*1</f>
        <v>0</v>
      </c>
      <c r="AJ90">
        <v>1</v>
      </c>
      <c r="AK90">
        <v>0</v>
      </c>
      <c r="AL90">
        <v>0</v>
      </c>
    </row>
    <row r="91" spans="1:38" hidden="1" x14ac:dyDescent="0.2">
      <c r="A91" t="s">
        <v>202</v>
      </c>
      <c r="B91" t="s">
        <v>237</v>
      </c>
      <c r="C91" t="s">
        <v>238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5.0999999999999996</v>
      </c>
      <c r="AE91">
        <v>403</v>
      </c>
      <c r="AF91">
        <v>16.45794392523365</v>
      </c>
      <c r="AG91">
        <v>15.924116481455419</v>
      </c>
      <c r="AH91">
        <f>8.87334765637294*1</f>
        <v>8.8733476563729408</v>
      </c>
      <c r="AI91">
        <f>1.39338092783096*1</f>
        <v>1.3933809278309599</v>
      </c>
      <c r="AJ91">
        <v>1</v>
      </c>
      <c r="AK91">
        <v>0</v>
      </c>
      <c r="AL91">
        <v>0</v>
      </c>
    </row>
    <row r="92" spans="1:38" hidden="1" x14ac:dyDescent="0.2">
      <c r="A92" t="s">
        <v>239</v>
      </c>
      <c r="B92" t="s">
        <v>240</v>
      </c>
      <c r="C92" t="s">
        <v>241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4.4000000000000004</v>
      </c>
      <c r="AE92">
        <v>405</v>
      </c>
      <c r="AF92">
        <v>10.022431658844649</v>
      </c>
      <c r="AG92">
        <v>8.3609243771254089</v>
      </c>
      <c r="AH92">
        <f>4.35309379946948*1</f>
        <v>4.3530937994694803</v>
      </c>
      <c r="AI92">
        <f>0.776560733742383*1</f>
        <v>0.77656073374238299</v>
      </c>
      <c r="AJ92">
        <v>1</v>
      </c>
      <c r="AK92">
        <v>0</v>
      </c>
      <c r="AL92">
        <v>0</v>
      </c>
    </row>
    <row r="93" spans="1:38" hidden="1" x14ac:dyDescent="0.2">
      <c r="A93" t="s">
        <v>242</v>
      </c>
      <c r="B93" t="s">
        <v>243</v>
      </c>
      <c r="C93" t="s">
        <v>243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3.9</v>
      </c>
      <c r="AE93">
        <v>411</v>
      </c>
      <c r="AF93">
        <v>0</v>
      </c>
      <c r="AG93">
        <v>0</v>
      </c>
      <c r="AH93">
        <f>0*1</f>
        <v>0</v>
      </c>
      <c r="AI93">
        <f>0*1</f>
        <v>0</v>
      </c>
      <c r="AJ93">
        <v>1</v>
      </c>
      <c r="AK93">
        <v>0</v>
      </c>
      <c r="AL93">
        <v>0</v>
      </c>
    </row>
    <row r="94" spans="1:38" hidden="1" x14ac:dyDescent="0.2">
      <c r="A94" t="s">
        <v>244</v>
      </c>
      <c r="B94" t="s">
        <v>245</v>
      </c>
      <c r="C94" t="s">
        <v>245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4.9000000000000004</v>
      </c>
      <c r="AE94">
        <v>420</v>
      </c>
      <c r="AF94">
        <v>13.375604190715469</v>
      </c>
      <c r="AG94">
        <v>14.242908293966209</v>
      </c>
      <c r="AH94">
        <f>8.26702501610726*1</f>
        <v>8.2670250161072598</v>
      </c>
      <c r="AI94">
        <f>1.34516728643013*1</f>
        <v>1.3451672864301301</v>
      </c>
      <c r="AJ94">
        <v>1</v>
      </c>
      <c r="AK94">
        <v>0</v>
      </c>
      <c r="AL94">
        <v>0</v>
      </c>
    </row>
    <row r="95" spans="1:38" hidden="1" x14ac:dyDescent="0.2">
      <c r="A95" t="s">
        <v>246</v>
      </c>
      <c r="B95" t="s">
        <v>247</v>
      </c>
      <c r="C95" t="s">
        <v>247</v>
      </c>
      <c r="D95" t="s">
        <v>6</v>
      </c>
      <c r="E95">
        <v>0</v>
      </c>
      <c r="F95">
        <v>0</v>
      </c>
      <c r="G95">
        <v>0</v>
      </c>
      <c r="H95">
        <v>1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426</v>
      </c>
      <c r="AF95">
        <v>17.29438290949156</v>
      </c>
      <c r="AG95">
        <v>26.227975736723611</v>
      </c>
      <c r="AH95">
        <f>7.53368582200876*1</f>
        <v>7.5336858220087599</v>
      </c>
      <c r="AI95">
        <f>1.24656240225378*1</f>
        <v>1.24656240225378</v>
      </c>
      <c r="AJ95">
        <v>1</v>
      </c>
      <c r="AK95">
        <v>0</v>
      </c>
      <c r="AL95">
        <v>0</v>
      </c>
    </row>
    <row r="96" spans="1:38" x14ac:dyDescent="0.2">
      <c r="A96" t="s">
        <v>346</v>
      </c>
      <c r="B96" t="s">
        <v>347</v>
      </c>
      <c r="C96" t="s">
        <v>347</v>
      </c>
      <c r="D96" t="s">
        <v>6</v>
      </c>
      <c r="E96">
        <v>0</v>
      </c>
      <c r="F96">
        <v>0</v>
      </c>
      <c r="G96">
        <v>0</v>
      </c>
      <c r="H96">
        <v>1</v>
      </c>
      <c r="I96" t="s">
        <v>27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6.9</v>
      </c>
      <c r="AE96">
        <v>619</v>
      </c>
      <c r="AF96">
        <v>22.818086416752919</v>
      </c>
      <c r="AG96">
        <v>22.33614324445297</v>
      </c>
      <c r="AH96">
        <f>26.802732922523*1</f>
        <v>26.802732922522999</v>
      </c>
      <c r="AI96">
        <f>4.50121783597024*1</f>
        <v>4.5012178359702402</v>
      </c>
      <c r="AJ96">
        <v>1</v>
      </c>
      <c r="AK96">
        <v>1</v>
      </c>
      <c r="AL96">
        <v>1</v>
      </c>
    </row>
    <row r="97" spans="1:38" hidden="1" x14ac:dyDescent="0.2">
      <c r="A97" t="s">
        <v>250</v>
      </c>
      <c r="B97" t="s">
        <v>251</v>
      </c>
      <c r="C97" t="s">
        <v>250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</v>
      </c>
      <c r="AE97">
        <v>447</v>
      </c>
      <c r="AF97">
        <v>20.329411764705881</v>
      </c>
      <c r="AG97">
        <v>25.898101373332931</v>
      </c>
      <c r="AH97">
        <f>10.0221549861032*1</f>
        <v>10.0221549861032</v>
      </c>
      <c r="AI97">
        <f>1.5040102275371*1</f>
        <v>1.5040102275370999</v>
      </c>
      <c r="AJ97">
        <v>1</v>
      </c>
      <c r="AK97">
        <v>0</v>
      </c>
      <c r="AL97">
        <v>0</v>
      </c>
    </row>
    <row r="98" spans="1:38" hidden="1" x14ac:dyDescent="0.2">
      <c r="A98" t="s">
        <v>252</v>
      </c>
      <c r="B98" t="s">
        <v>253</v>
      </c>
      <c r="C98" t="s">
        <v>253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7.2</v>
      </c>
      <c r="AE98">
        <v>452</v>
      </c>
      <c r="AF98">
        <v>19.949999999999989</v>
      </c>
      <c r="AG98">
        <v>17.278725095461521</v>
      </c>
      <c r="AH98">
        <f>13.2677590424727*1</f>
        <v>13.267759042472701</v>
      </c>
      <c r="AI98">
        <f>2.09193899296016*1</f>
        <v>2.0919389929601602</v>
      </c>
      <c r="AJ98">
        <v>1</v>
      </c>
      <c r="AK98">
        <v>0</v>
      </c>
      <c r="AL98">
        <v>0</v>
      </c>
    </row>
    <row r="99" spans="1:38" hidden="1" x14ac:dyDescent="0.2">
      <c r="A99" t="s">
        <v>85</v>
      </c>
      <c r="B99" t="s">
        <v>254</v>
      </c>
      <c r="C99" t="s">
        <v>254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454</v>
      </c>
      <c r="AF99">
        <v>0</v>
      </c>
      <c r="AG99">
        <v>0</v>
      </c>
      <c r="AH99">
        <f>0*1</f>
        <v>0</v>
      </c>
      <c r="AI99">
        <f>0*1</f>
        <v>0</v>
      </c>
      <c r="AJ99">
        <v>1</v>
      </c>
      <c r="AK99">
        <v>0</v>
      </c>
      <c r="AL99">
        <v>0</v>
      </c>
    </row>
    <row r="100" spans="1:38" hidden="1" x14ac:dyDescent="0.2">
      <c r="A100" t="s">
        <v>255</v>
      </c>
      <c r="B100" t="s">
        <v>256</v>
      </c>
      <c r="C100" t="s">
        <v>256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455</v>
      </c>
      <c r="AF100">
        <v>13.871559633027511</v>
      </c>
      <c r="AG100">
        <v>11.348361024236659</v>
      </c>
      <c r="AH100">
        <f>9.25126764589838*1</f>
        <v>9.2512676458983805</v>
      </c>
      <c r="AI100">
        <f>1.48216586691703*1</f>
        <v>1.4821658669170299</v>
      </c>
      <c r="AJ100">
        <v>1</v>
      </c>
      <c r="AK100">
        <v>0</v>
      </c>
      <c r="AL100">
        <v>0</v>
      </c>
    </row>
    <row r="101" spans="1:38" hidden="1" x14ac:dyDescent="0.2">
      <c r="A101" t="s">
        <v>257</v>
      </c>
      <c r="B101" t="s">
        <v>258</v>
      </c>
      <c r="C101" t="s">
        <v>258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5.3</v>
      </c>
      <c r="AE101">
        <v>457</v>
      </c>
      <c r="AF101">
        <v>16.806418732418091</v>
      </c>
      <c r="AG101">
        <v>17.64600779589896</v>
      </c>
      <c r="AH101">
        <f>14.323597779384*1</f>
        <v>14.323597779384</v>
      </c>
      <c r="AI101">
        <f>1.89483504384554*1</f>
        <v>1.8948350438455399</v>
      </c>
      <c r="AJ101">
        <v>1</v>
      </c>
      <c r="AK101">
        <v>0</v>
      </c>
      <c r="AL101">
        <v>0</v>
      </c>
    </row>
    <row r="102" spans="1:38" hidden="1" x14ac:dyDescent="0.2">
      <c r="A102" t="s">
        <v>259</v>
      </c>
      <c r="B102" t="s">
        <v>260</v>
      </c>
      <c r="C102" t="s">
        <v>261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7.5</v>
      </c>
      <c r="AE102">
        <v>458</v>
      </c>
      <c r="AF102">
        <v>24.733333333333331</v>
      </c>
      <c r="AG102">
        <v>22.430283084367922</v>
      </c>
      <c r="AH102">
        <f>24.9864455419707*1</f>
        <v>24.986445541970699</v>
      </c>
      <c r="AI102">
        <f>3.92308826062972*1</f>
        <v>3.9230882606297199</v>
      </c>
      <c r="AJ102">
        <v>1</v>
      </c>
      <c r="AK102">
        <v>0</v>
      </c>
      <c r="AL102">
        <v>0</v>
      </c>
    </row>
    <row r="103" spans="1:38" x14ac:dyDescent="0.2">
      <c r="A103" t="s">
        <v>341</v>
      </c>
      <c r="B103" t="s">
        <v>342</v>
      </c>
      <c r="C103" t="s">
        <v>343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610</v>
      </c>
      <c r="AF103">
        <v>21.012969002129509</v>
      </c>
      <c r="AG103">
        <v>8.4179671648350816</v>
      </c>
      <c r="AH103">
        <f>20.5545671789462*1</f>
        <v>20.554567178946201</v>
      </c>
      <c r="AI103">
        <f>3.44317255801846*1</f>
        <v>3.44317255801846</v>
      </c>
      <c r="AJ103">
        <v>1</v>
      </c>
      <c r="AK103">
        <v>1</v>
      </c>
      <c r="AL103">
        <v>1</v>
      </c>
    </row>
    <row r="104" spans="1:38" hidden="1" x14ac:dyDescent="0.2">
      <c r="A104" t="s">
        <v>265</v>
      </c>
      <c r="B104" t="s">
        <v>266</v>
      </c>
      <c r="C104" t="s">
        <v>266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6.2</v>
      </c>
      <c r="AE104">
        <v>460</v>
      </c>
      <c r="AF104">
        <v>18.907381605651459</v>
      </c>
      <c r="AG104">
        <v>18.448847897315559</v>
      </c>
      <c r="AH104">
        <f>17.3224023993289*1</f>
        <v>17.322402399328901</v>
      </c>
      <c r="AI104">
        <f>2.94396178603103*1</f>
        <v>2.9439617860310299</v>
      </c>
      <c r="AJ104">
        <v>1</v>
      </c>
      <c r="AK104">
        <v>0</v>
      </c>
      <c r="AL104">
        <v>0</v>
      </c>
    </row>
    <row r="105" spans="1:38" hidden="1" x14ac:dyDescent="0.2">
      <c r="A105" t="s">
        <v>267</v>
      </c>
      <c r="B105" t="s">
        <v>268</v>
      </c>
      <c r="C105" t="s">
        <v>268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5.8</v>
      </c>
      <c r="AE105">
        <v>466</v>
      </c>
      <c r="AF105">
        <v>15.210630117186801</v>
      </c>
      <c r="AG105">
        <v>29.660265811202301</v>
      </c>
      <c r="AH105">
        <f>9.01680479987905*1</f>
        <v>9.0168047998790506</v>
      </c>
      <c r="AI105">
        <f>1.61214920326798*1</f>
        <v>1.6121492032679801</v>
      </c>
      <c r="AJ105">
        <v>1</v>
      </c>
      <c r="AK105">
        <v>0</v>
      </c>
      <c r="AL105">
        <v>0</v>
      </c>
    </row>
    <row r="106" spans="1:38" hidden="1" x14ac:dyDescent="0.2">
      <c r="A106" t="s">
        <v>269</v>
      </c>
      <c r="B106" t="s">
        <v>270</v>
      </c>
      <c r="C106" t="s">
        <v>270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6.3</v>
      </c>
      <c r="AE106">
        <v>467</v>
      </c>
      <c r="AF106">
        <v>0</v>
      </c>
      <c r="AG106">
        <v>0</v>
      </c>
      <c r="AH106">
        <f>0*1</f>
        <v>0</v>
      </c>
      <c r="AI106">
        <f>0*1</f>
        <v>0</v>
      </c>
      <c r="AJ106">
        <v>1</v>
      </c>
      <c r="AK106">
        <v>0</v>
      </c>
      <c r="AL106">
        <v>0</v>
      </c>
    </row>
    <row r="107" spans="1:38" hidden="1" x14ac:dyDescent="0.2">
      <c r="A107" t="s">
        <v>271</v>
      </c>
      <c r="B107" t="s">
        <v>272</v>
      </c>
      <c r="C107" t="s">
        <v>271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6.6</v>
      </c>
      <c r="AE107">
        <v>469</v>
      </c>
      <c r="AF107">
        <v>22.774853542365729</v>
      </c>
      <c r="AG107">
        <v>26.767009087347031</v>
      </c>
      <c r="AH107">
        <f>12.1613756874583*1</f>
        <v>12.1613756874583</v>
      </c>
      <c r="AI107">
        <f>1.81040046085041*1</f>
        <v>1.8104004608504101</v>
      </c>
      <c r="AJ107">
        <v>1</v>
      </c>
      <c r="AK107">
        <v>0</v>
      </c>
      <c r="AL107">
        <v>0</v>
      </c>
    </row>
    <row r="108" spans="1:38" hidden="1" x14ac:dyDescent="0.2">
      <c r="A108" t="s">
        <v>273</v>
      </c>
      <c r="B108" t="s">
        <v>274</v>
      </c>
      <c r="C108" t="s">
        <v>273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6.1</v>
      </c>
      <c r="AE108">
        <v>479</v>
      </c>
      <c r="AF108">
        <v>19.431107939867179</v>
      </c>
      <c r="AG108">
        <v>18.504802687150899</v>
      </c>
      <c r="AH108">
        <f>7.30550266925346*1</f>
        <v>7.3055026692534604</v>
      </c>
      <c r="AI108">
        <f>2.38115220425435*1</f>
        <v>2.38115220425435</v>
      </c>
      <c r="AJ108">
        <v>1</v>
      </c>
      <c r="AK108">
        <v>0</v>
      </c>
      <c r="AL108">
        <v>0</v>
      </c>
    </row>
    <row r="109" spans="1:38" hidden="1" x14ac:dyDescent="0.2">
      <c r="A109" t="s">
        <v>275</v>
      </c>
      <c r="B109" t="s">
        <v>276</v>
      </c>
      <c r="C109" t="s">
        <v>276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6.2</v>
      </c>
      <c r="AE109">
        <v>483</v>
      </c>
      <c r="AF109">
        <v>0</v>
      </c>
      <c r="AG109">
        <v>0</v>
      </c>
      <c r="AH109">
        <f>0*1</f>
        <v>0</v>
      </c>
      <c r="AI109">
        <f>0*1</f>
        <v>0</v>
      </c>
      <c r="AJ109">
        <v>1</v>
      </c>
      <c r="AK109">
        <v>0</v>
      </c>
      <c r="AL109">
        <v>0</v>
      </c>
    </row>
    <row r="110" spans="1:38" hidden="1" x14ac:dyDescent="0.2">
      <c r="A110" t="s">
        <v>277</v>
      </c>
      <c r="B110" t="s">
        <v>278</v>
      </c>
      <c r="C110" t="s">
        <v>278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9.1999999999999993</v>
      </c>
      <c r="AE110">
        <v>485</v>
      </c>
      <c r="AF110">
        <v>30.628682116342691</v>
      </c>
      <c r="AG110">
        <v>29.703623931353249</v>
      </c>
      <c r="AH110">
        <f>18.6223969382158*1</f>
        <v>18.6223969382158</v>
      </c>
      <c r="AI110">
        <f>6.52395877242758*1</f>
        <v>6.52395877242758</v>
      </c>
      <c r="AJ110">
        <v>1</v>
      </c>
      <c r="AK110">
        <v>0</v>
      </c>
      <c r="AL110">
        <v>0</v>
      </c>
    </row>
    <row r="111" spans="1:38" hidden="1" x14ac:dyDescent="0.2">
      <c r="A111" t="s">
        <v>279</v>
      </c>
      <c r="B111" t="s">
        <v>280</v>
      </c>
      <c r="C111" t="s">
        <v>280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6.2</v>
      </c>
      <c r="AE111">
        <v>487</v>
      </c>
      <c r="AF111">
        <v>0</v>
      </c>
      <c r="AG111">
        <v>0</v>
      </c>
      <c r="AH111">
        <f>0*1</f>
        <v>0</v>
      </c>
      <c r="AI111">
        <f>0*1</f>
        <v>0</v>
      </c>
      <c r="AJ111">
        <v>1</v>
      </c>
      <c r="AK111">
        <v>0</v>
      </c>
      <c r="AL111">
        <v>0</v>
      </c>
    </row>
    <row r="112" spans="1:38" hidden="1" x14ac:dyDescent="0.2">
      <c r="A112" t="s">
        <v>281</v>
      </c>
      <c r="B112" t="s">
        <v>282</v>
      </c>
      <c r="C112" t="s">
        <v>282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14.8</v>
      </c>
      <c r="AE112">
        <v>488</v>
      </c>
      <c r="AF112">
        <v>43.704545454545467</v>
      </c>
      <c r="AG112">
        <v>51.333038647629188</v>
      </c>
      <c r="AH112">
        <f>20.0509912162636*1</f>
        <v>20.050991216263601</v>
      </c>
      <c r="AI112">
        <f>6.5964794822628*1</f>
        <v>6.5964794822627999</v>
      </c>
      <c r="AJ112">
        <v>1</v>
      </c>
      <c r="AK112">
        <v>0</v>
      </c>
      <c r="AL112">
        <v>0</v>
      </c>
    </row>
    <row r="113" spans="1:38" hidden="1" x14ac:dyDescent="0.2">
      <c r="A113" t="s">
        <v>283</v>
      </c>
      <c r="B113" t="s">
        <v>284</v>
      </c>
      <c r="C113" t="s">
        <v>284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5.4</v>
      </c>
      <c r="AE113">
        <v>491</v>
      </c>
      <c r="AF113">
        <v>0</v>
      </c>
      <c r="AG113">
        <v>0</v>
      </c>
      <c r="AH113">
        <f>0*1</f>
        <v>0</v>
      </c>
      <c r="AI113">
        <f>0*1</f>
        <v>0</v>
      </c>
      <c r="AJ113">
        <v>1</v>
      </c>
      <c r="AK113">
        <v>0</v>
      </c>
      <c r="AL113">
        <v>0</v>
      </c>
    </row>
    <row r="114" spans="1:38" hidden="1" x14ac:dyDescent="0.2">
      <c r="A114" t="s">
        <v>285</v>
      </c>
      <c r="B114" t="s">
        <v>87</v>
      </c>
      <c r="C114" t="s">
        <v>87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4.3</v>
      </c>
      <c r="AE114">
        <v>492</v>
      </c>
      <c r="AF114">
        <v>0</v>
      </c>
      <c r="AG114">
        <v>0</v>
      </c>
      <c r="AH114">
        <f>0*1</f>
        <v>0</v>
      </c>
      <c r="AI114">
        <f>0*1</f>
        <v>0</v>
      </c>
      <c r="AJ114">
        <v>1</v>
      </c>
      <c r="AK114">
        <v>0</v>
      </c>
      <c r="AL114">
        <v>0</v>
      </c>
    </row>
    <row r="115" spans="1:38" hidden="1" x14ac:dyDescent="0.2">
      <c r="A115" t="s">
        <v>286</v>
      </c>
      <c r="B115" t="s">
        <v>287</v>
      </c>
      <c r="C115" t="s">
        <v>287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6.3</v>
      </c>
      <c r="AE115">
        <v>502</v>
      </c>
      <c r="AF115">
        <v>22.681613396269672</v>
      </c>
      <c r="AG115">
        <v>28.683930631330899</v>
      </c>
      <c r="AH115">
        <f>12.38424755877*1</f>
        <v>12.384247558769999</v>
      </c>
      <c r="AI115">
        <f>4.11171680948495*1</f>
        <v>4.1117168094849497</v>
      </c>
      <c r="AJ115">
        <v>1</v>
      </c>
      <c r="AK115">
        <v>0</v>
      </c>
      <c r="AL115">
        <v>0</v>
      </c>
    </row>
    <row r="116" spans="1:38" hidden="1" x14ac:dyDescent="0.2">
      <c r="A116" t="s">
        <v>288</v>
      </c>
      <c r="B116" t="s">
        <v>289</v>
      </c>
      <c r="C116" t="s">
        <v>290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8.5</v>
      </c>
      <c r="AE116">
        <v>518</v>
      </c>
      <c r="AF116">
        <v>28.530612244897959</v>
      </c>
      <c r="AG116">
        <v>27.139992221240671</v>
      </c>
      <c r="AH116">
        <f>24.3856605113534*1</f>
        <v>24.3856605113534</v>
      </c>
      <c r="AI116">
        <f>4.19499521148364*1</f>
        <v>4.19499521148364</v>
      </c>
      <c r="AJ116">
        <v>1</v>
      </c>
      <c r="AK116">
        <v>0</v>
      </c>
      <c r="AL116">
        <v>0</v>
      </c>
    </row>
    <row r="117" spans="1:38" hidden="1" x14ac:dyDescent="0.2">
      <c r="A117" t="s">
        <v>291</v>
      </c>
      <c r="B117" t="s">
        <v>292</v>
      </c>
      <c r="C117" t="s">
        <v>293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</v>
      </c>
      <c r="AE117">
        <v>521</v>
      </c>
      <c r="AF117">
        <v>19.599999999999991</v>
      </c>
      <c r="AG117">
        <v>21.97179296588746</v>
      </c>
      <c r="AH117">
        <f>9.66758299136311*1</f>
        <v>9.6675829913631102</v>
      </c>
      <c r="AI117">
        <f>1.48280709419582*1</f>
        <v>1.48280709419582</v>
      </c>
      <c r="AJ117">
        <v>1</v>
      </c>
      <c r="AK117">
        <v>0</v>
      </c>
      <c r="AL117">
        <v>0</v>
      </c>
    </row>
    <row r="118" spans="1:38" hidden="1" x14ac:dyDescent="0.2">
      <c r="A118" t="s">
        <v>294</v>
      </c>
      <c r="B118" t="s">
        <v>295</v>
      </c>
      <c r="C118" t="s">
        <v>295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5.9</v>
      </c>
      <c r="AE118">
        <v>524</v>
      </c>
      <c r="AF118">
        <v>19.929874552159021</v>
      </c>
      <c r="AG118">
        <v>19.69643486853894</v>
      </c>
      <c r="AH118">
        <f>12.8581007555418*1</f>
        <v>12.8581007555418</v>
      </c>
      <c r="AI118">
        <f>1.77498793685677*1</f>
        <v>1.77498793685677</v>
      </c>
      <c r="AJ118">
        <v>1</v>
      </c>
      <c r="AK118">
        <v>0</v>
      </c>
      <c r="AL118">
        <v>0</v>
      </c>
    </row>
    <row r="119" spans="1:38" hidden="1" x14ac:dyDescent="0.2">
      <c r="A119" t="s">
        <v>296</v>
      </c>
      <c r="B119" t="s">
        <v>297</v>
      </c>
      <c r="C119" t="s">
        <v>297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6.9</v>
      </c>
      <c r="AE119">
        <v>527</v>
      </c>
      <c r="AF119">
        <v>0</v>
      </c>
      <c r="AG119">
        <v>0</v>
      </c>
      <c r="AH119">
        <f>0*1</f>
        <v>0</v>
      </c>
      <c r="AI119">
        <f>0*1</f>
        <v>0</v>
      </c>
      <c r="AJ119">
        <v>1</v>
      </c>
      <c r="AK119">
        <v>0</v>
      </c>
      <c r="AL119">
        <v>0</v>
      </c>
    </row>
    <row r="120" spans="1:38" x14ac:dyDescent="0.2">
      <c r="A120" t="s">
        <v>93</v>
      </c>
      <c r="B120" t="s">
        <v>94</v>
      </c>
      <c r="C120" t="s">
        <v>95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14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4.8</v>
      </c>
      <c r="AE120">
        <v>94</v>
      </c>
      <c r="AF120">
        <v>15.64292082246889</v>
      </c>
      <c r="AG120">
        <v>12.037694354416081</v>
      </c>
      <c r="AH120">
        <f>18.5728883952383*1</f>
        <v>18.572888395238301</v>
      </c>
      <c r="AI120">
        <f>2.96321134257257*1</f>
        <v>2.9632113425725701</v>
      </c>
      <c r="AJ120">
        <v>1</v>
      </c>
      <c r="AK120">
        <v>1</v>
      </c>
      <c r="AL120">
        <v>1</v>
      </c>
    </row>
    <row r="121" spans="1:38" hidden="1" x14ac:dyDescent="0.2">
      <c r="A121" t="s">
        <v>300</v>
      </c>
      <c r="B121" t="s">
        <v>301</v>
      </c>
      <c r="C121" t="s">
        <v>301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5.9</v>
      </c>
      <c r="AE121">
        <v>561</v>
      </c>
      <c r="AF121">
        <v>23.15217391304348</v>
      </c>
      <c r="AG121">
        <v>23.830145283297679</v>
      </c>
      <c r="AH121">
        <f>13.683970176341*1</f>
        <v>13.683970176341001</v>
      </c>
      <c r="AI121">
        <f>2.24841776506582*1</f>
        <v>2.2484177650658199</v>
      </c>
      <c r="AJ121">
        <v>1</v>
      </c>
      <c r="AK121">
        <v>0</v>
      </c>
      <c r="AL121">
        <v>0</v>
      </c>
    </row>
    <row r="122" spans="1:38" hidden="1" x14ac:dyDescent="0.2">
      <c r="A122" t="s">
        <v>288</v>
      </c>
      <c r="B122" t="s">
        <v>302</v>
      </c>
      <c r="C122" t="s">
        <v>303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6.2</v>
      </c>
      <c r="AE122">
        <v>563</v>
      </c>
      <c r="AF122">
        <v>22.432432432432439</v>
      </c>
      <c r="AG122">
        <v>21.7711467476434</v>
      </c>
      <c r="AH122">
        <f>17.1038715789464*1</f>
        <v>17.1038715789464</v>
      </c>
      <c r="AI122">
        <f>2.82871842645373*1</f>
        <v>2.82871842645373</v>
      </c>
      <c r="AJ122">
        <v>1</v>
      </c>
      <c r="AK122">
        <v>0</v>
      </c>
      <c r="AL122">
        <v>0</v>
      </c>
    </row>
    <row r="123" spans="1:38" hidden="1" x14ac:dyDescent="0.2">
      <c r="A123" t="s">
        <v>304</v>
      </c>
      <c r="B123" t="s">
        <v>305</v>
      </c>
      <c r="C123" t="s">
        <v>305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564</v>
      </c>
      <c r="AF123">
        <v>17.510869565217391</v>
      </c>
      <c r="AG123">
        <v>16.745453522705901</v>
      </c>
      <c r="AH123">
        <f>11.8589667561556*1</f>
        <v>11.858966756155599</v>
      </c>
      <c r="AI123">
        <f>1.98490288415877*1</f>
        <v>1.9849028841587699</v>
      </c>
      <c r="AJ123">
        <v>1</v>
      </c>
      <c r="AK123">
        <v>0</v>
      </c>
      <c r="AL123">
        <v>0</v>
      </c>
    </row>
    <row r="124" spans="1:38" hidden="1" x14ac:dyDescent="0.2">
      <c r="A124" t="s">
        <v>306</v>
      </c>
      <c r="B124" t="s">
        <v>307</v>
      </c>
      <c r="C124" t="s">
        <v>307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7.4</v>
      </c>
      <c r="AE124">
        <v>566</v>
      </c>
      <c r="AF124">
        <v>20.523120602162791</v>
      </c>
      <c r="AG124">
        <v>20.751198565565041</v>
      </c>
      <c r="AH124">
        <f>17.876260773007*1</f>
        <v>17.876260773007001</v>
      </c>
      <c r="AI124">
        <f>3.23944322772746*1</f>
        <v>3.2394432277274601</v>
      </c>
      <c r="AJ124">
        <v>1</v>
      </c>
      <c r="AK124">
        <v>0</v>
      </c>
      <c r="AL124">
        <v>0</v>
      </c>
    </row>
    <row r="125" spans="1:38" hidden="1" x14ac:dyDescent="0.2">
      <c r="A125" t="s">
        <v>87</v>
      </c>
      <c r="B125" t="s">
        <v>308</v>
      </c>
      <c r="C125" t="s">
        <v>308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4.7</v>
      </c>
      <c r="AE125">
        <v>567</v>
      </c>
      <c r="AF125">
        <v>0</v>
      </c>
      <c r="AG125">
        <v>0</v>
      </c>
      <c r="AH125">
        <f>0*1</f>
        <v>0</v>
      </c>
      <c r="AI125">
        <f>0*1</f>
        <v>0</v>
      </c>
      <c r="AJ125">
        <v>1</v>
      </c>
      <c r="AK125">
        <v>0</v>
      </c>
      <c r="AL125">
        <v>0</v>
      </c>
    </row>
    <row r="126" spans="1:38" x14ac:dyDescent="0.2">
      <c r="A126" t="s">
        <v>202</v>
      </c>
      <c r="B126" t="s">
        <v>203</v>
      </c>
      <c r="C126" t="s">
        <v>203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19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5.0999999999999996</v>
      </c>
      <c r="AE126">
        <v>315</v>
      </c>
      <c r="AF126">
        <v>21.849999999999991</v>
      </c>
      <c r="AG126">
        <v>22.32387305466219</v>
      </c>
      <c r="AH126">
        <f>16.1262488132374*1</f>
        <v>16.1262488132374</v>
      </c>
      <c r="AI126">
        <f>2.69754655227116*1</f>
        <v>2.6975465522711599</v>
      </c>
      <c r="AJ126">
        <v>1</v>
      </c>
      <c r="AK126">
        <v>1</v>
      </c>
      <c r="AL126">
        <v>1</v>
      </c>
    </row>
    <row r="127" spans="1:38" x14ac:dyDescent="0.2">
      <c r="A127" t="s">
        <v>248</v>
      </c>
      <c r="B127" t="s">
        <v>249</v>
      </c>
      <c r="C127" t="s">
        <v>249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7.2</v>
      </c>
      <c r="AE127">
        <v>443</v>
      </c>
      <c r="AF127">
        <v>30.312013156915029</v>
      </c>
      <c r="AG127">
        <v>35.365955137875133</v>
      </c>
      <c r="AH127">
        <f>16.7904891414422*0.958333333333333</f>
        <v>16.090885427215436</v>
      </c>
      <c r="AI127">
        <f>2.5975341399008*0.958333333333333</f>
        <v>2.4893035507382657</v>
      </c>
      <c r="AJ127">
        <v>0.95833333333333337</v>
      </c>
      <c r="AK127">
        <v>0</v>
      </c>
      <c r="AL127">
        <v>1</v>
      </c>
    </row>
    <row r="128" spans="1:38" hidden="1" x14ac:dyDescent="0.2">
      <c r="A128" t="s">
        <v>313</v>
      </c>
      <c r="B128" t="s">
        <v>314</v>
      </c>
      <c r="C128" t="s">
        <v>315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</v>
      </c>
      <c r="AE128">
        <v>571</v>
      </c>
      <c r="AF128">
        <v>18.797165301445609</v>
      </c>
      <c r="AG128">
        <v>15.472532308232569</v>
      </c>
      <c r="AH128">
        <f>15.0050149770071*1</f>
        <v>15.0050149770071</v>
      </c>
      <c r="AI128">
        <f>2.84353688393592*1</f>
        <v>2.8435368839359199</v>
      </c>
      <c r="AJ128">
        <v>1</v>
      </c>
      <c r="AK128">
        <v>0</v>
      </c>
      <c r="AL128">
        <v>0</v>
      </c>
    </row>
    <row r="129" spans="1:38" hidden="1" x14ac:dyDescent="0.2">
      <c r="A129" t="s">
        <v>316</v>
      </c>
      <c r="B129" t="s">
        <v>317</v>
      </c>
      <c r="C129" t="s">
        <v>317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4.5999999999999996</v>
      </c>
      <c r="AE129">
        <v>577</v>
      </c>
      <c r="AF129">
        <v>15.339805395942349</v>
      </c>
      <c r="AG129">
        <v>12.099918887170279</v>
      </c>
      <c r="AH129">
        <f>11.9294819412592*1</f>
        <v>11.929481941259199</v>
      </c>
      <c r="AI129">
        <f>2.10055533802089*1</f>
        <v>2.1005553380208899</v>
      </c>
      <c r="AJ129">
        <v>1</v>
      </c>
      <c r="AK129">
        <v>0</v>
      </c>
      <c r="AL129">
        <v>0</v>
      </c>
    </row>
    <row r="130" spans="1:38" hidden="1" x14ac:dyDescent="0.2">
      <c r="A130" t="s">
        <v>318</v>
      </c>
      <c r="B130" t="s">
        <v>319</v>
      </c>
      <c r="C130" t="s">
        <v>319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4.4000000000000004</v>
      </c>
      <c r="AE130">
        <v>578</v>
      </c>
      <c r="AF130">
        <v>13.771084337349411</v>
      </c>
      <c r="AG130">
        <v>15.731771126818931</v>
      </c>
      <c r="AH130">
        <f>6.73438403761698*1</f>
        <v>6.7343840376169801</v>
      </c>
      <c r="AI130">
        <f>1.11493480057883*1</f>
        <v>1.11493480057883</v>
      </c>
      <c r="AJ130">
        <v>1</v>
      </c>
      <c r="AK130">
        <v>0</v>
      </c>
      <c r="AL130">
        <v>0</v>
      </c>
    </row>
    <row r="131" spans="1:38" hidden="1" x14ac:dyDescent="0.2">
      <c r="A131" t="s">
        <v>320</v>
      </c>
      <c r="B131" t="s">
        <v>321</v>
      </c>
      <c r="C131" t="s">
        <v>321</v>
      </c>
      <c r="D131" t="s">
        <v>4</v>
      </c>
      <c r="E131">
        <v>0</v>
      </c>
      <c r="F131">
        <v>1</v>
      </c>
      <c r="G131">
        <v>0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5.5</v>
      </c>
      <c r="AE131">
        <v>583</v>
      </c>
      <c r="AF131">
        <v>19.606557377049189</v>
      </c>
      <c r="AG131">
        <v>19.252716169599559</v>
      </c>
      <c r="AH131">
        <f>12.4387011423155*1</f>
        <v>12.4387011423155</v>
      </c>
      <c r="AI131">
        <f>2.07596841949628*1</f>
        <v>2.07596841949628</v>
      </c>
      <c r="AJ131">
        <v>1</v>
      </c>
      <c r="AK131">
        <v>0</v>
      </c>
      <c r="AL131">
        <v>0</v>
      </c>
    </row>
    <row r="132" spans="1:38" hidden="1" x14ac:dyDescent="0.2">
      <c r="A132" t="s">
        <v>322</v>
      </c>
      <c r="B132" t="s">
        <v>323</v>
      </c>
      <c r="C132" t="s">
        <v>323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5.5</v>
      </c>
      <c r="AE132">
        <v>585</v>
      </c>
      <c r="AF132">
        <v>0</v>
      </c>
      <c r="AG132">
        <v>0</v>
      </c>
      <c r="AH132">
        <f>0*1</f>
        <v>0</v>
      </c>
      <c r="AI132">
        <f>0*1</f>
        <v>0</v>
      </c>
      <c r="AJ132">
        <v>1</v>
      </c>
      <c r="AK132">
        <v>0</v>
      </c>
      <c r="AL132">
        <v>0</v>
      </c>
    </row>
    <row r="133" spans="1:38" hidden="1" x14ac:dyDescent="0.2">
      <c r="A133" t="s">
        <v>324</v>
      </c>
      <c r="B133" t="s">
        <v>325</v>
      </c>
      <c r="C133" t="s">
        <v>325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4.7</v>
      </c>
      <c r="AE133">
        <v>588</v>
      </c>
      <c r="AF133">
        <v>6</v>
      </c>
      <c r="AG133">
        <v>18.28157971591563</v>
      </c>
      <c r="AH133">
        <f>1.74485065735312*1</f>
        <v>1.7448506573531199</v>
      </c>
      <c r="AI133">
        <f>0.252903482888367*1</f>
        <v>0.252903482888367</v>
      </c>
      <c r="AJ133">
        <v>1</v>
      </c>
      <c r="AK133">
        <v>0</v>
      </c>
      <c r="AL133">
        <v>0</v>
      </c>
    </row>
    <row r="134" spans="1:38" hidden="1" x14ac:dyDescent="0.2">
      <c r="A134" t="s">
        <v>326</v>
      </c>
      <c r="B134" t="s">
        <v>327</v>
      </c>
      <c r="C134" t="s">
        <v>327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5.2</v>
      </c>
      <c r="AE134">
        <v>595</v>
      </c>
      <c r="AF134">
        <v>0</v>
      </c>
      <c r="AG134">
        <v>0</v>
      </c>
      <c r="AH134">
        <f>0*1</f>
        <v>0</v>
      </c>
      <c r="AI134">
        <f>0*1</f>
        <v>0</v>
      </c>
      <c r="AJ134">
        <v>1</v>
      </c>
      <c r="AK134">
        <v>0</v>
      </c>
      <c r="AL134">
        <v>0</v>
      </c>
    </row>
    <row r="135" spans="1:38" hidden="1" x14ac:dyDescent="0.2">
      <c r="A135" t="s">
        <v>328</v>
      </c>
      <c r="B135" t="s">
        <v>329</v>
      </c>
      <c r="C135" t="s">
        <v>329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5</v>
      </c>
      <c r="AE135">
        <v>596</v>
      </c>
      <c r="AF135">
        <v>16.60624744304981</v>
      </c>
      <c r="AG135">
        <v>11.099600572106141</v>
      </c>
      <c r="AH135">
        <f>12.3454421198506*1</f>
        <v>12.345442119850601</v>
      </c>
      <c r="AI135">
        <f>2.23523228118873*1</f>
        <v>2.23523228118873</v>
      </c>
      <c r="AJ135">
        <v>1</v>
      </c>
      <c r="AK135">
        <v>0</v>
      </c>
      <c r="AL135">
        <v>0</v>
      </c>
    </row>
    <row r="136" spans="1:38" hidden="1" x14ac:dyDescent="0.2">
      <c r="A136" t="s">
        <v>330</v>
      </c>
      <c r="B136" t="s">
        <v>331</v>
      </c>
      <c r="C136" t="s">
        <v>331</v>
      </c>
      <c r="D136" t="s">
        <v>6</v>
      </c>
      <c r="E136">
        <v>0</v>
      </c>
      <c r="F136">
        <v>0</v>
      </c>
      <c r="G136">
        <v>0</v>
      </c>
      <c r="H136">
        <v>1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5.5</v>
      </c>
      <c r="AE136">
        <v>597</v>
      </c>
      <c r="AF136">
        <v>8.7918521129792602</v>
      </c>
      <c r="AG136">
        <v>19.695393560690871</v>
      </c>
      <c r="AH136">
        <f>2.40889673827486*1</f>
        <v>2.4088967382748598</v>
      </c>
      <c r="AI136">
        <f>0.42727759422831*1</f>
        <v>0.42727759422831002</v>
      </c>
      <c r="AJ136">
        <v>1</v>
      </c>
      <c r="AK136">
        <v>0</v>
      </c>
      <c r="AL136">
        <v>0</v>
      </c>
    </row>
    <row r="137" spans="1:38" hidden="1" x14ac:dyDescent="0.2">
      <c r="A137" t="s">
        <v>332</v>
      </c>
      <c r="B137" t="s">
        <v>333</v>
      </c>
      <c r="C137" t="s">
        <v>334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4.8</v>
      </c>
      <c r="AE137">
        <v>604</v>
      </c>
      <c r="AF137">
        <v>0</v>
      </c>
      <c r="AG137">
        <v>0</v>
      </c>
      <c r="AH137">
        <f>0*1</f>
        <v>0</v>
      </c>
      <c r="AI137">
        <f>0*1</f>
        <v>0</v>
      </c>
      <c r="AJ137">
        <v>1</v>
      </c>
      <c r="AK137">
        <v>0</v>
      </c>
      <c r="AL137">
        <v>0</v>
      </c>
    </row>
    <row r="138" spans="1:38" x14ac:dyDescent="0.2">
      <c r="A138" t="s">
        <v>229</v>
      </c>
      <c r="B138" t="s">
        <v>230</v>
      </c>
      <c r="C138" t="s">
        <v>230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4.9000000000000004</v>
      </c>
      <c r="AE138">
        <v>351</v>
      </c>
      <c r="AF138">
        <v>16.13953488372093</v>
      </c>
      <c r="AG138">
        <v>15.360220557911211</v>
      </c>
      <c r="AH138">
        <f>14.0845512359312*1</f>
        <v>14.084551235931199</v>
      </c>
      <c r="AI138">
        <f>2.36539582883643*1</f>
        <v>2.3653958288364301</v>
      </c>
      <c r="AJ138">
        <v>1</v>
      </c>
      <c r="AK138">
        <v>1</v>
      </c>
      <c r="AL138">
        <v>1</v>
      </c>
    </row>
    <row r="139" spans="1:38" hidden="1" x14ac:dyDescent="0.2">
      <c r="A139" t="s">
        <v>78</v>
      </c>
      <c r="B139" t="s">
        <v>336</v>
      </c>
      <c r="C139" t="s">
        <v>336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6.5</v>
      </c>
      <c r="AE139">
        <v>606</v>
      </c>
      <c r="AF139">
        <v>27.047623343628409</v>
      </c>
      <c r="AG139">
        <v>18.447484099170449</v>
      </c>
      <c r="AH139">
        <f>25.6063277633736*1</f>
        <v>25.606327763373599</v>
      </c>
      <c r="AI139">
        <f>4.38338022999662*1</f>
        <v>4.3833802299966198</v>
      </c>
      <c r="AJ139">
        <v>1</v>
      </c>
      <c r="AK139">
        <v>0</v>
      </c>
      <c r="AL139">
        <v>0</v>
      </c>
    </row>
    <row r="140" spans="1:38" hidden="1" x14ac:dyDescent="0.2">
      <c r="A140" t="s">
        <v>337</v>
      </c>
      <c r="B140" t="s">
        <v>338</v>
      </c>
      <c r="C140" t="s">
        <v>338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5.2</v>
      </c>
      <c r="AE140">
        <v>607</v>
      </c>
      <c r="AF140">
        <v>23.124201845162471</v>
      </c>
      <c r="AG140">
        <v>16.339731040273861</v>
      </c>
      <c r="AH140">
        <f>23.0459473879789*1</f>
        <v>23.045947387978899</v>
      </c>
      <c r="AI140">
        <f>3.84817680708831*1</f>
        <v>3.84817680708831</v>
      </c>
      <c r="AJ140">
        <v>1</v>
      </c>
      <c r="AK140">
        <v>0</v>
      </c>
      <c r="AL140">
        <v>0</v>
      </c>
    </row>
    <row r="141" spans="1:38" hidden="1" x14ac:dyDescent="0.2">
      <c r="A141" t="s">
        <v>339</v>
      </c>
      <c r="B141" t="s">
        <v>340</v>
      </c>
      <c r="C141" t="s">
        <v>339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4.7</v>
      </c>
      <c r="AE141">
        <v>609</v>
      </c>
      <c r="AF141">
        <v>0</v>
      </c>
      <c r="AG141">
        <v>0</v>
      </c>
      <c r="AH141">
        <f>0*1</f>
        <v>0</v>
      </c>
      <c r="AI141">
        <f>0*1</f>
        <v>0</v>
      </c>
      <c r="AJ141">
        <v>1</v>
      </c>
      <c r="AK141">
        <v>0</v>
      </c>
      <c r="AL141">
        <v>0</v>
      </c>
    </row>
    <row r="142" spans="1:38" x14ac:dyDescent="0.2">
      <c r="A142" t="s">
        <v>204</v>
      </c>
      <c r="B142" t="s">
        <v>205</v>
      </c>
      <c r="C142" t="s">
        <v>205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19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4.9000000000000004</v>
      </c>
      <c r="AE142">
        <v>316</v>
      </c>
      <c r="AF142">
        <v>17.686885760284319</v>
      </c>
      <c r="AG142">
        <v>18.740754450734979</v>
      </c>
      <c r="AH142">
        <f>12.1819366893355*1</f>
        <v>12.181936689335499</v>
      </c>
      <c r="AI142">
        <f>2.24709569442286*1</f>
        <v>2.2470956944228599</v>
      </c>
      <c r="AJ142">
        <v>1</v>
      </c>
      <c r="AK142">
        <v>1</v>
      </c>
      <c r="AL142">
        <v>1</v>
      </c>
    </row>
    <row r="143" spans="1:38" hidden="1" x14ac:dyDescent="0.2">
      <c r="A143" t="s">
        <v>344</v>
      </c>
      <c r="B143" t="s">
        <v>345</v>
      </c>
      <c r="C143" t="s">
        <v>345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5.0999999999999996</v>
      </c>
      <c r="AE143">
        <v>616</v>
      </c>
      <c r="AF143">
        <v>0</v>
      </c>
      <c r="AG143">
        <v>0</v>
      </c>
      <c r="AH143">
        <f>0*1</f>
        <v>0</v>
      </c>
      <c r="AI143">
        <f>0*1</f>
        <v>0</v>
      </c>
      <c r="AJ143">
        <v>1</v>
      </c>
      <c r="AK143">
        <v>0</v>
      </c>
      <c r="AL143">
        <v>0</v>
      </c>
    </row>
    <row r="144" spans="1:38" x14ac:dyDescent="0.2">
      <c r="A144" t="s">
        <v>298</v>
      </c>
      <c r="B144" t="s">
        <v>299</v>
      </c>
      <c r="C144" t="s">
        <v>299</v>
      </c>
      <c r="D144" t="s">
        <v>3</v>
      </c>
      <c r="E144">
        <v>1</v>
      </c>
      <c r="F144">
        <v>0</v>
      </c>
      <c r="G144">
        <v>0</v>
      </c>
      <c r="H144">
        <v>0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4.9000000000000004</v>
      </c>
      <c r="AE144">
        <v>535</v>
      </c>
      <c r="AF144">
        <v>21.52941176470587</v>
      </c>
      <c r="AG144">
        <v>22.073043009852089</v>
      </c>
      <c r="AH144">
        <f>12.2681562171654*1</f>
        <v>12.2681562171654</v>
      </c>
      <c r="AI144">
        <f>1.94928384219635*1</f>
        <v>1.9492838421963501</v>
      </c>
      <c r="AJ144">
        <v>1</v>
      </c>
      <c r="AK144">
        <v>1</v>
      </c>
      <c r="AL144">
        <v>1</v>
      </c>
    </row>
    <row r="145" spans="1:38" hidden="1" x14ac:dyDescent="0.2">
      <c r="A145" t="s">
        <v>85</v>
      </c>
      <c r="B145" t="s">
        <v>348</v>
      </c>
      <c r="C145" t="s">
        <v>348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4.8</v>
      </c>
      <c r="AE145">
        <v>621</v>
      </c>
      <c r="AF145">
        <v>11.6</v>
      </c>
      <c r="AG145">
        <v>12.577541674383751</v>
      </c>
      <c r="AH145">
        <f>13.6060324083373*1</f>
        <v>13.606032408337301</v>
      </c>
      <c r="AI145">
        <f>2.32244093418872*1</f>
        <v>2.32244093418872</v>
      </c>
      <c r="AJ145">
        <v>1</v>
      </c>
      <c r="AK145">
        <v>0</v>
      </c>
      <c r="AL145">
        <v>0</v>
      </c>
    </row>
    <row r="146" spans="1:38" hidden="1" x14ac:dyDescent="0.2">
      <c r="A146" t="s">
        <v>349</v>
      </c>
      <c r="B146" t="s">
        <v>350</v>
      </c>
      <c r="C146" t="s">
        <v>350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4.4000000000000004</v>
      </c>
      <c r="AE146">
        <v>629</v>
      </c>
      <c r="AF146">
        <v>21.83105314724569</v>
      </c>
      <c r="AG146">
        <v>22.123727589070999</v>
      </c>
      <c r="AH146">
        <f>13.5850438833062*1</f>
        <v>13.5850438833062</v>
      </c>
      <c r="AI146">
        <f>1.84007503278662*1</f>
        <v>1.84007503278662</v>
      </c>
      <c r="AJ146">
        <v>1</v>
      </c>
      <c r="AK146">
        <v>0</v>
      </c>
      <c r="AL146">
        <v>0</v>
      </c>
    </row>
    <row r="147" spans="1:38" hidden="1" x14ac:dyDescent="0.2">
      <c r="A147" t="s">
        <v>351</v>
      </c>
      <c r="B147" t="s">
        <v>352</v>
      </c>
      <c r="C147" t="s">
        <v>352</v>
      </c>
      <c r="D147" t="s">
        <v>6</v>
      </c>
      <c r="E147">
        <v>0</v>
      </c>
      <c r="F147">
        <v>0</v>
      </c>
      <c r="G147">
        <v>0</v>
      </c>
      <c r="H147">
        <v>1</v>
      </c>
      <c r="I147" t="s">
        <v>28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4.9000000000000004</v>
      </c>
      <c r="AE147">
        <v>630</v>
      </c>
      <c r="AF147">
        <v>12.62686567164179</v>
      </c>
      <c r="AG147">
        <v>16.182531118225189</v>
      </c>
      <c r="AH147">
        <f>6.8850167453513*1</f>
        <v>6.8850167453513</v>
      </c>
      <c r="AI147">
        <f>1.08971539935075*1</f>
        <v>1.08971539935075</v>
      </c>
      <c r="AJ147">
        <v>1</v>
      </c>
      <c r="AK147">
        <v>0</v>
      </c>
      <c r="AL147">
        <v>0</v>
      </c>
    </row>
    <row r="148" spans="1:38" hidden="1" x14ac:dyDescent="0.2">
      <c r="A148" t="s">
        <v>353</v>
      </c>
      <c r="B148" t="s">
        <v>354</v>
      </c>
      <c r="C148" t="s">
        <v>354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4.2</v>
      </c>
      <c r="AE148">
        <v>658</v>
      </c>
      <c r="AF148">
        <v>8.3379897705534312</v>
      </c>
      <c r="AG148">
        <v>16.16107886198898</v>
      </c>
      <c r="AH148">
        <f>3.60971427559762*1</f>
        <v>3.6097142755976201</v>
      </c>
      <c r="AI148">
        <f>0.569933185164723*1</f>
        <v>0.56993318516472302</v>
      </c>
      <c r="AJ148">
        <v>1</v>
      </c>
      <c r="AK148">
        <v>0</v>
      </c>
      <c r="AL148">
        <v>0</v>
      </c>
    </row>
    <row r="149" spans="1:38" hidden="1" x14ac:dyDescent="0.2">
      <c r="A149" t="s">
        <v>355</v>
      </c>
      <c r="B149" t="s">
        <v>356</v>
      </c>
      <c r="C149" t="s">
        <v>356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6.2</v>
      </c>
      <c r="AE149">
        <v>685</v>
      </c>
      <c r="AF149">
        <v>22.484848484848481</v>
      </c>
      <c r="AG149">
        <v>19.902375408326868</v>
      </c>
      <c r="AH149">
        <f>22.9420878906336*1</f>
        <v>22.942087890633601</v>
      </c>
      <c r="AI149">
        <f>3.78526860978671*1</f>
        <v>3.7852686097867099</v>
      </c>
      <c r="AJ149">
        <v>1</v>
      </c>
      <c r="AK149">
        <v>0</v>
      </c>
      <c r="AL149">
        <v>0</v>
      </c>
    </row>
    <row r="150" spans="1:38" hidden="1" x14ac:dyDescent="0.2">
      <c r="A150" t="s">
        <v>357</v>
      </c>
      <c r="B150" t="s">
        <v>358</v>
      </c>
      <c r="C150" t="s">
        <v>358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6.2</v>
      </c>
      <c r="AE150">
        <v>686</v>
      </c>
      <c r="AF150">
        <v>23.37735849056606</v>
      </c>
      <c r="AG150">
        <v>23.58647660761353</v>
      </c>
      <c r="AH150">
        <f>15.0269993452205*1</f>
        <v>15.026999345220499</v>
      </c>
      <c r="AI150">
        <f>2.46294846872733*1</f>
        <v>2.4629484687273302</v>
      </c>
      <c r="AJ150">
        <v>1</v>
      </c>
      <c r="AK150">
        <v>0</v>
      </c>
      <c r="AL150">
        <v>0</v>
      </c>
    </row>
    <row r="151" spans="1:38" hidden="1" x14ac:dyDescent="0.2">
      <c r="A151" t="s">
        <v>204</v>
      </c>
      <c r="B151" t="s">
        <v>359</v>
      </c>
      <c r="C151" t="s">
        <v>359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7.4</v>
      </c>
      <c r="AE151">
        <v>688</v>
      </c>
      <c r="AF151">
        <v>23.55504868675316</v>
      </c>
      <c r="AG151">
        <v>28.204678641557891</v>
      </c>
      <c r="AH151">
        <f>15.7630137570561*1</f>
        <v>15.7630137570561</v>
      </c>
      <c r="AI151">
        <f>2.17632893462181*1</f>
        <v>2.17632893462181</v>
      </c>
      <c r="AJ151">
        <v>1</v>
      </c>
      <c r="AK151">
        <v>0</v>
      </c>
      <c r="AL151">
        <v>0</v>
      </c>
    </row>
    <row r="152" spans="1:38" hidden="1" x14ac:dyDescent="0.2">
      <c r="A152" t="s">
        <v>163</v>
      </c>
      <c r="B152" t="s">
        <v>360</v>
      </c>
      <c r="C152" t="s">
        <v>361</v>
      </c>
      <c r="D152" t="s">
        <v>4</v>
      </c>
      <c r="E152">
        <v>0</v>
      </c>
      <c r="F152">
        <v>1</v>
      </c>
      <c r="G152">
        <v>0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5.3</v>
      </c>
      <c r="AE152">
        <v>689</v>
      </c>
      <c r="AF152">
        <v>23.503392793507459</v>
      </c>
      <c r="AG152">
        <v>24.792040353672739</v>
      </c>
      <c r="AH152">
        <f>15.2123814342299*1</f>
        <v>15.212381434229901</v>
      </c>
      <c r="AI152">
        <f>2.75521833794883*1</f>
        <v>2.75521833794883</v>
      </c>
      <c r="AJ152">
        <v>1</v>
      </c>
      <c r="AK152">
        <v>0</v>
      </c>
      <c r="AL152">
        <v>0</v>
      </c>
    </row>
    <row r="153" spans="1:38" hidden="1" x14ac:dyDescent="0.2">
      <c r="A153" t="s">
        <v>362</v>
      </c>
      <c r="B153" t="s">
        <v>185</v>
      </c>
      <c r="C153" t="s">
        <v>363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4.7</v>
      </c>
      <c r="AE153">
        <v>693</v>
      </c>
      <c r="AF153">
        <v>13.150684931506859</v>
      </c>
      <c r="AG153">
        <v>12.428866233139811</v>
      </c>
      <c r="AH153">
        <f>5.33427618713253*1</f>
        <v>5.3342761871325299</v>
      </c>
      <c r="AI153">
        <f>0.882294426092774*1</f>
        <v>0.88229442609277398</v>
      </c>
      <c r="AJ153">
        <v>1</v>
      </c>
      <c r="AK153">
        <v>0</v>
      </c>
      <c r="AL153">
        <v>0</v>
      </c>
    </row>
    <row r="154" spans="1:38" hidden="1" x14ac:dyDescent="0.2">
      <c r="A154" t="s">
        <v>364</v>
      </c>
      <c r="B154" t="s">
        <v>365</v>
      </c>
      <c r="C154" t="s">
        <v>364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29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9.8000000000000007</v>
      </c>
      <c r="AE154">
        <v>696</v>
      </c>
      <c r="AF154">
        <v>30.612521256345701</v>
      </c>
      <c r="AG154">
        <v>36.27365071300872</v>
      </c>
      <c r="AH154">
        <f>18.5133714780161*1</f>
        <v>18.513371478016101</v>
      </c>
      <c r="AI154">
        <f>3.26508758599393*1</f>
        <v>3.2650875859939301</v>
      </c>
      <c r="AJ154">
        <v>1</v>
      </c>
      <c r="AK154">
        <v>0</v>
      </c>
      <c r="AL154">
        <v>0</v>
      </c>
    </row>
    <row r="155" spans="1:38" hidden="1" x14ac:dyDescent="0.2">
      <c r="A155" t="s">
        <v>366</v>
      </c>
      <c r="B155" t="s">
        <v>367</v>
      </c>
      <c r="C155" t="s">
        <v>367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4.8</v>
      </c>
      <c r="AE155">
        <v>698</v>
      </c>
      <c r="AF155">
        <v>0</v>
      </c>
      <c r="AG155">
        <v>0</v>
      </c>
      <c r="AH155">
        <f>0*1</f>
        <v>0</v>
      </c>
      <c r="AI155">
        <f>0*1</f>
        <v>0</v>
      </c>
      <c r="AJ155">
        <v>1</v>
      </c>
      <c r="AK155">
        <v>0</v>
      </c>
      <c r="AL155">
        <v>0</v>
      </c>
    </row>
    <row r="156" spans="1:38" hidden="1" x14ac:dyDescent="0.2">
      <c r="A156" t="s">
        <v>349</v>
      </c>
      <c r="B156" t="s">
        <v>368</v>
      </c>
      <c r="C156" t="s">
        <v>368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4.5</v>
      </c>
      <c r="AE156">
        <v>720</v>
      </c>
      <c r="AF156">
        <v>19.580934850944342</v>
      </c>
      <c r="AG156">
        <v>16.97975671962827</v>
      </c>
      <c r="AH156">
        <f>11.2133671000573*1</f>
        <v>11.213367100057299</v>
      </c>
      <c r="AI156">
        <f>1.77266246498761*1</f>
        <v>1.7726624649876099</v>
      </c>
      <c r="AJ156">
        <v>1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371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5</v>
      </c>
      <c r="AE157">
        <v>721</v>
      </c>
      <c r="AF157">
        <v>0</v>
      </c>
      <c r="AG157">
        <v>0</v>
      </c>
      <c r="AH157">
        <f>0*1</f>
        <v>0</v>
      </c>
      <c r="AI157">
        <f>0*1</f>
        <v>0</v>
      </c>
      <c r="AJ157">
        <v>1</v>
      </c>
      <c r="AK157">
        <v>0</v>
      </c>
      <c r="AL157">
        <v>0</v>
      </c>
    </row>
    <row r="158" spans="1:38" hidden="1" x14ac:dyDescent="0.2">
      <c r="A158" t="s">
        <v>372</v>
      </c>
      <c r="B158" t="s">
        <v>373</v>
      </c>
      <c r="C158" t="s">
        <v>373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7.5</v>
      </c>
      <c r="AE158">
        <v>724</v>
      </c>
      <c r="AF158">
        <v>27.945768624553729</v>
      </c>
      <c r="AG158">
        <v>28.923057039522941</v>
      </c>
      <c r="AH158">
        <f>20.0610551943911*1</f>
        <v>20.061055194391098</v>
      </c>
      <c r="AI158">
        <f>3.35969651174299*1</f>
        <v>3.3596965117429902</v>
      </c>
      <c r="AJ158">
        <v>1</v>
      </c>
      <c r="AK158">
        <v>0</v>
      </c>
      <c r="AL158">
        <v>0</v>
      </c>
    </row>
    <row r="159" spans="1:38" hidden="1" x14ac:dyDescent="0.2">
      <c r="A159" t="s">
        <v>374</v>
      </c>
      <c r="B159" t="s">
        <v>375</v>
      </c>
      <c r="C159" t="s">
        <v>374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4.4000000000000004</v>
      </c>
      <c r="AE159">
        <v>728</v>
      </c>
      <c r="AF159">
        <v>12.084683967660791</v>
      </c>
      <c r="AG159">
        <v>10.837521531478661</v>
      </c>
      <c r="AH159">
        <f>8.86350524363272*1</f>
        <v>8.8635052436327193</v>
      </c>
      <c r="AI159">
        <f>1.34170243227403*1</f>
        <v>1.3417024322740301</v>
      </c>
      <c r="AJ159">
        <v>1</v>
      </c>
      <c r="AK159">
        <v>0</v>
      </c>
      <c r="AL159">
        <v>0</v>
      </c>
    </row>
    <row r="160" spans="1:38" hidden="1" x14ac:dyDescent="0.2">
      <c r="A160" t="s">
        <v>376</v>
      </c>
      <c r="B160" t="s">
        <v>377</v>
      </c>
      <c r="C160" t="s">
        <v>377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4.3</v>
      </c>
      <c r="AE160">
        <v>732</v>
      </c>
      <c r="AF160">
        <v>16.423076923076909</v>
      </c>
      <c r="AG160">
        <v>15.996722418810441</v>
      </c>
      <c r="AH160">
        <f>8.29232615136942*1</f>
        <v>8.2923261513694193</v>
      </c>
      <c r="AI160">
        <f>1.29800441391396*1</f>
        <v>1.2980044139139599</v>
      </c>
      <c r="AJ160">
        <v>1</v>
      </c>
      <c r="AK160">
        <v>0</v>
      </c>
      <c r="AL160">
        <v>0</v>
      </c>
    </row>
    <row r="161" spans="1:38" hidden="1" x14ac:dyDescent="0.2">
      <c r="A161" t="s">
        <v>378</v>
      </c>
      <c r="B161" t="s">
        <v>379</v>
      </c>
      <c r="C161" t="s">
        <v>379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6.2</v>
      </c>
      <c r="AE161">
        <v>733</v>
      </c>
      <c r="AF161">
        <v>0</v>
      </c>
      <c r="AG161">
        <v>0</v>
      </c>
      <c r="AH161">
        <f>0*1</f>
        <v>0</v>
      </c>
      <c r="AI161">
        <f>0*1</f>
        <v>0</v>
      </c>
      <c r="AJ161">
        <v>1</v>
      </c>
      <c r="AK161">
        <v>0</v>
      </c>
      <c r="AL161">
        <v>0</v>
      </c>
    </row>
    <row r="162" spans="1:38" hidden="1" x14ac:dyDescent="0.2">
      <c r="A162" t="s">
        <v>64</v>
      </c>
      <c r="B162" t="s">
        <v>380</v>
      </c>
      <c r="C162" t="s">
        <v>381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5.7</v>
      </c>
      <c r="AE162">
        <v>735</v>
      </c>
      <c r="AF162">
        <v>16.345543578052261</v>
      </c>
      <c r="AG162">
        <v>19.14171403345652</v>
      </c>
      <c r="AH162">
        <f>7.44523502960349*1</f>
        <v>7.4452350296034897</v>
      </c>
      <c r="AI162">
        <f>1.26935524061951*1</f>
        <v>1.2693552406195101</v>
      </c>
      <c r="AJ162">
        <v>1</v>
      </c>
      <c r="AK162">
        <v>0</v>
      </c>
      <c r="AL162">
        <v>0</v>
      </c>
    </row>
    <row r="163" spans="1:38" hidden="1" x14ac:dyDescent="0.2">
      <c r="A163" t="s">
        <v>382</v>
      </c>
      <c r="B163" t="s">
        <v>383</v>
      </c>
      <c r="C163" t="s">
        <v>383</v>
      </c>
      <c r="D163" t="s">
        <v>4</v>
      </c>
      <c r="E163">
        <v>0</v>
      </c>
      <c r="F163">
        <v>1</v>
      </c>
      <c r="G163">
        <v>0</v>
      </c>
      <c r="H163">
        <v>0</v>
      </c>
      <c r="I163" t="s">
        <v>30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4.3</v>
      </c>
      <c r="AE163">
        <v>736</v>
      </c>
      <c r="AF163">
        <v>0</v>
      </c>
      <c r="AG163">
        <v>0</v>
      </c>
      <c r="AH163">
        <f>0*1</f>
        <v>0</v>
      </c>
      <c r="AI163">
        <f>0*1</f>
        <v>0</v>
      </c>
      <c r="AJ163">
        <v>1</v>
      </c>
      <c r="AK163">
        <v>0</v>
      </c>
      <c r="AL163">
        <v>0</v>
      </c>
    </row>
    <row r="164" spans="1:38" hidden="1" x14ac:dyDescent="0.2">
      <c r="A164" t="s">
        <v>384</v>
      </c>
      <c r="B164" t="s">
        <v>385</v>
      </c>
      <c r="C164" t="s">
        <v>385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4.9000000000000004</v>
      </c>
      <c r="AE164">
        <v>738</v>
      </c>
      <c r="AF164">
        <v>20.518887131354031</v>
      </c>
      <c r="AG164">
        <v>18.160822244769282</v>
      </c>
      <c r="AH164">
        <f>10.7530782576637*1</f>
        <v>10.753078257663701</v>
      </c>
      <c r="AI164">
        <f>1.6948001029923*1</f>
        <v>1.6948001029923001</v>
      </c>
      <c r="AJ164">
        <v>1</v>
      </c>
      <c r="AK164">
        <v>0</v>
      </c>
      <c r="AL164">
        <v>0</v>
      </c>
    </row>
    <row r="165" spans="1:38" hidden="1" x14ac:dyDescent="0.2">
      <c r="A165" t="s">
        <v>386</v>
      </c>
      <c r="B165" t="s">
        <v>387</v>
      </c>
      <c r="C165" t="s">
        <v>387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31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4.8</v>
      </c>
      <c r="AE165">
        <v>753</v>
      </c>
      <c r="AF165">
        <v>0</v>
      </c>
      <c r="AG165">
        <v>0</v>
      </c>
      <c r="AH165">
        <f>0*1</f>
        <v>0</v>
      </c>
      <c r="AI165">
        <f>0*1</f>
        <v>0</v>
      </c>
      <c r="AJ165">
        <v>1</v>
      </c>
      <c r="AK165">
        <v>0</v>
      </c>
      <c r="AL165">
        <v>0</v>
      </c>
    </row>
    <row r="166" spans="1:38" hidden="1" x14ac:dyDescent="0.2">
      <c r="A166" t="s">
        <v>388</v>
      </c>
      <c r="B166" t="s">
        <v>389</v>
      </c>
      <c r="C166" t="s">
        <v>389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31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4.9000000000000004</v>
      </c>
      <c r="AE166">
        <v>755</v>
      </c>
      <c r="AF166">
        <v>0</v>
      </c>
      <c r="AG166">
        <v>0</v>
      </c>
      <c r="AH166">
        <f>0*1</f>
        <v>0</v>
      </c>
      <c r="AI166">
        <f>0*1</f>
        <v>0</v>
      </c>
      <c r="AJ166">
        <v>1</v>
      </c>
      <c r="AK166">
        <v>0</v>
      </c>
      <c r="AL166">
        <v>0</v>
      </c>
    </row>
    <row r="167" spans="1:38" hidden="1" x14ac:dyDescent="0.2">
      <c r="A167" t="s">
        <v>390</v>
      </c>
      <c r="B167" t="s">
        <v>391</v>
      </c>
      <c r="C167" t="s">
        <v>392</v>
      </c>
      <c r="D167" t="s">
        <v>6</v>
      </c>
      <c r="E167">
        <v>0</v>
      </c>
      <c r="F167">
        <v>0</v>
      </c>
      <c r="G167">
        <v>0</v>
      </c>
      <c r="H167">
        <v>1</v>
      </c>
      <c r="I167" t="s">
        <v>31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6.8</v>
      </c>
      <c r="AE167">
        <v>761</v>
      </c>
      <c r="AF167">
        <v>32.783788239731138</v>
      </c>
      <c r="AG167">
        <v>25.556625581011549</v>
      </c>
      <c r="AH167">
        <f>33.9832361954697*1</f>
        <v>33.983236195469701</v>
      </c>
      <c r="AI167">
        <f>5.80526739131168*1</f>
        <v>5.8052673913116797</v>
      </c>
      <c r="AJ167">
        <v>1</v>
      </c>
      <c r="AK167">
        <v>0</v>
      </c>
      <c r="AL167">
        <v>0</v>
      </c>
    </row>
    <row r="168" spans="1:38" hidden="1" x14ac:dyDescent="0.2">
      <c r="A168" t="s">
        <v>393</v>
      </c>
      <c r="B168" t="s">
        <v>394</v>
      </c>
      <c r="C168" t="s">
        <v>394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31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4.3</v>
      </c>
      <c r="AE168">
        <v>763</v>
      </c>
      <c r="AF168">
        <v>14.65132682536639</v>
      </c>
      <c r="AG168">
        <v>21.581050731766499</v>
      </c>
      <c r="AH168">
        <f>5.38487408983111*1</f>
        <v>5.3848740898311096</v>
      </c>
      <c r="AI168">
        <f>0.777327709721938*1</f>
        <v>0.77732770972193799</v>
      </c>
      <c r="AJ168">
        <v>1</v>
      </c>
      <c r="AK168">
        <v>0</v>
      </c>
      <c r="AL168">
        <v>0</v>
      </c>
    </row>
    <row r="169" spans="1:38" hidden="1" x14ac:dyDescent="0.2">
      <c r="A169" t="s">
        <v>395</v>
      </c>
      <c r="B169" t="s">
        <v>396</v>
      </c>
      <c r="C169" t="s">
        <v>396</v>
      </c>
      <c r="D169" t="s">
        <v>5</v>
      </c>
      <c r="E169">
        <v>0</v>
      </c>
      <c r="F169">
        <v>0</v>
      </c>
      <c r="G169">
        <v>1</v>
      </c>
      <c r="H169">
        <v>0</v>
      </c>
      <c r="I169" t="s">
        <v>31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4.7</v>
      </c>
      <c r="AE169">
        <v>764</v>
      </c>
      <c r="AF169">
        <v>0</v>
      </c>
      <c r="AG169">
        <v>0</v>
      </c>
      <c r="AH169">
        <f>0*1</f>
        <v>0</v>
      </c>
      <c r="AI169">
        <f>0*1</f>
        <v>0</v>
      </c>
      <c r="AJ169">
        <v>1</v>
      </c>
      <c r="AK169">
        <v>0</v>
      </c>
      <c r="AL169">
        <v>0</v>
      </c>
    </row>
    <row r="170" spans="1:38" hidden="1" x14ac:dyDescent="0.2">
      <c r="A170" t="s">
        <v>397</v>
      </c>
      <c r="B170" t="s">
        <v>398</v>
      </c>
      <c r="C170" t="s">
        <v>399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31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5.3</v>
      </c>
      <c r="AE170">
        <v>768</v>
      </c>
      <c r="AF170">
        <v>0</v>
      </c>
      <c r="AG170">
        <v>0</v>
      </c>
      <c r="AH170">
        <f>0*1</f>
        <v>0</v>
      </c>
      <c r="AI170">
        <f>0*1</f>
        <v>0</v>
      </c>
      <c r="AJ170">
        <v>1</v>
      </c>
      <c r="AK170">
        <v>0</v>
      </c>
      <c r="AL170">
        <v>0</v>
      </c>
    </row>
    <row r="171" spans="1:38" hidden="1" x14ac:dyDescent="0.2">
      <c r="A171" t="s">
        <v>400</v>
      </c>
      <c r="B171" t="s">
        <v>401</v>
      </c>
      <c r="C171" t="s">
        <v>402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31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4.9000000000000004</v>
      </c>
      <c r="AE171">
        <v>773</v>
      </c>
      <c r="AF171">
        <v>13.629839101313619</v>
      </c>
      <c r="AG171">
        <v>14.03295339189062</v>
      </c>
      <c r="AH171">
        <f>7.1242922197661*1</f>
        <v>7.1242922197661001</v>
      </c>
      <c r="AI171">
        <f>1.17140308119908*1</f>
        <v>1.1714030811990801</v>
      </c>
      <c r="AJ171">
        <v>1</v>
      </c>
      <c r="AK171">
        <v>0</v>
      </c>
      <c r="AL171">
        <v>0</v>
      </c>
    </row>
    <row r="172" spans="1:38" hidden="1" x14ac:dyDescent="0.2">
      <c r="A172" t="s">
        <v>403</v>
      </c>
      <c r="B172" t="s">
        <v>404</v>
      </c>
      <c r="C172" t="s">
        <v>405</v>
      </c>
      <c r="D172" t="s">
        <v>3</v>
      </c>
      <c r="E172">
        <v>1</v>
      </c>
      <c r="F172">
        <v>0</v>
      </c>
      <c r="G172">
        <v>0</v>
      </c>
      <c r="H172">
        <v>0</v>
      </c>
      <c r="I172" t="s">
        <v>31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4.4000000000000004</v>
      </c>
      <c r="AE172">
        <v>774</v>
      </c>
      <c r="AF172">
        <v>19.712494530148248</v>
      </c>
      <c r="AG172">
        <v>23.92666702554509</v>
      </c>
      <c r="AH172">
        <f>10.5516742153008*1</f>
        <v>10.5516742153008</v>
      </c>
      <c r="AI172">
        <f>1.81855886782721*1</f>
        <v>1.81855886782721</v>
      </c>
      <c r="AJ172">
        <v>1</v>
      </c>
      <c r="AK172">
        <v>0</v>
      </c>
      <c r="AL172">
        <v>0</v>
      </c>
    </row>
    <row r="173" spans="1:38" hidden="1" x14ac:dyDescent="0.2">
      <c r="A173" t="s">
        <v>406</v>
      </c>
      <c r="B173" t="s">
        <v>407</v>
      </c>
      <c r="C173" t="s">
        <v>408</v>
      </c>
      <c r="D173" t="s">
        <v>4</v>
      </c>
      <c r="E173">
        <v>0</v>
      </c>
      <c r="F173">
        <v>1</v>
      </c>
      <c r="G173">
        <v>0</v>
      </c>
      <c r="H173">
        <v>0</v>
      </c>
      <c r="I173" t="s">
        <v>31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4.5</v>
      </c>
      <c r="AE173">
        <v>779</v>
      </c>
      <c r="AF173">
        <v>14.92738223228617</v>
      </c>
      <c r="AG173">
        <v>16.98123676547673</v>
      </c>
      <c r="AH173">
        <f>8.17707021991084*1</f>
        <v>8.1770702199108403</v>
      </c>
      <c r="AI173">
        <f>1.27518027895281*1</f>
        <v>1.2751802789528099</v>
      </c>
      <c r="AJ173">
        <v>1</v>
      </c>
      <c r="AK173">
        <v>0</v>
      </c>
      <c r="AL173">
        <v>0</v>
      </c>
    </row>
    <row r="174" spans="1:38" hidden="1" x14ac:dyDescent="0.2">
      <c r="A174" t="s">
        <v>409</v>
      </c>
      <c r="B174" t="s">
        <v>410</v>
      </c>
      <c r="C174" t="s">
        <v>411</v>
      </c>
      <c r="D174" t="s">
        <v>4</v>
      </c>
      <c r="E174">
        <v>0</v>
      </c>
      <c r="F174">
        <v>1</v>
      </c>
      <c r="G174">
        <v>0</v>
      </c>
      <c r="H174">
        <v>0</v>
      </c>
      <c r="I174" t="s">
        <v>31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4.3</v>
      </c>
      <c r="AE174">
        <v>786</v>
      </c>
      <c r="AF174">
        <v>14.4</v>
      </c>
      <c r="AG174">
        <v>12.91208163759536</v>
      </c>
      <c r="AH174">
        <f>11.3682301992259*1</f>
        <v>11.3682301992259</v>
      </c>
      <c r="AI174">
        <f>1.89878250098438*1</f>
        <v>1.89878250098438</v>
      </c>
      <c r="AJ174">
        <v>1</v>
      </c>
      <c r="AK174">
        <v>0</v>
      </c>
      <c r="AL174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2025-04-18T20:01:27Z</dcterms:created>
  <dcterms:modified xsi:type="dcterms:W3CDTF">2025-04-18T20:03:21Z</dcterms:modified>
</cp:coreProperties>
</file>