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o\Dropbox\JavaScript\AI\FPL-predictor\Predictions\2023-24\"/>
    </mc:Choice>
  </mc:AlternateContent>
  <xr:revisionPtr revIDLastSave="0" documentId="13_ncr:1_{B69B1CEF-5ECC-4678-B7F5-EC9E8875EE2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solver_adj" localSheetId="0" hidden="1">Sheet1!$AK$2:$AK$196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Sheet1!$AK$2:$AK$196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4" i="1" l="1"/>
  <c r="AH24" i="1"/>
  <c r="AI196" i="1"/>
  <c r="AH196" i="1"/>
  <c r="XFD1048550" i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 s="1"/>
  <c r="XFD1048555" i="1" a="1"/>
  <c r="XFD1048555" i="1" s="1"/>
  <c r="XFD1048556" i="1" a="1"/>
  <c r="XFD1048556" i="1" s="1"/>
  <c r="XFD1048557" i="1" a="1"/>
  <c r="XFD1048557" i="1" s="1"/>
  <c r="XFD1048558" i="1" a="1"/>
  <c r="XFD1048558" i="1" s="1"/>
  <c r="XFD1048559" i="1" a="1"/>
  <c r="XFD1048559" i="1" s="1"/>
  <c r="XFD1048560" i="1" a="1"/>
  <c r="XFD1048560" i="1" s="1"/>
  <c r="XFD1048561" i="1" a="1"/>
  <c r="XFD1048561" i="1" s="1"/>
  <c r="XFD1048562" i="1" a="1"/>
  <c r="XFD1048562" i="1" s="1"/>
  <c r="XFD1048563" i="1" a="1"/>
  <c r="XFD1048563" i="1" s="1"/>
  <c r="XFD1048564" i="1" a="1"/>
  <c r="XFD1048564" i="1" s="1"/>
  <c r="XFD1048565" i="1" a="1"/>
  <c r="XFD1048565" i="1"/>
  <c r="XFD1048566" i="1" a="1"/>
  <c r="XFD1048566" i="1" s="1"/>
  <c r="XFD1048567" i="1" a="1"/>
  <c r="XFD1048567" i="1" s="1"/>
  <c r="XFD1048568" i="1" a="1"/>
  <c r="XFD1048568" i="1" s="1"/>
  <c r="XFD1048569" i="1" a="1"/>
  <c r="XFD1048569" i="1"/>
  <c r="XFD1048570" i="1" a="1"/>
  <c r="XFD1048570" i="1" s="1"/>
  <c r="XFD1048571" i="1" a="1"/>
  <c r="XFD1048571" i="1" s="1"/>
  <c r="XFD1048572" i="1" a="1"/>
  <c r="XFD1048572" i="1" s="1"/>
  <c r="XFD1048573" i="1" a="1"/>
  <c r="XFD1048573" i="1"/>
  <c r="XFD1048574" i="1" a="1"/>
  <c r="XFD1048574" i="1" s="1"/>
  <c r="XFD1048575" i="1" a="1"/>
  <c r="XFD1048575" i="1" s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<sst xmlns="http://schemas.openxmlformats.org/spreadsheetml/2006/main" count="1043" uniqueCount="448">
  <si>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</si>
  <si>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</si>
  <si>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</si>
  <si>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</si>
  <si>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</si>
  <si>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</si>
  <si>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</si>
  <si>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</si>
  <si>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</si>
  <si>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</si>
  <si>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</si>
  <si>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</si>
  <si>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</si>
  <si>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</si>
  <si>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</si>
  <si>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</si>
  <si>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</si>
  <si>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</si>
  <si>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</si>
  <si>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</si>
  <si>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</si>
  <si>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</si>
  <si>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</si>
  <si>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</si>
  <si>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</si>
  <si>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</si>
  <si>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</si>
  <si>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</si>
  <si>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</si>
  <si>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</si>
  <si>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</si>
  <si>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</si>
  <si>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</si>
  <si>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</si>
  <si>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</si>
  <si>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</si>
  <si>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</si>
  <si>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</si>
  <si>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</si>
  <si>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PPG</t>
  </si>
  <si>
    <t>NEXT</t>
  </si>
  <si>
    <t>PREV</t>
  </si>
  <si>
    <t>Selected</t>
  </si>
  <si>
    <t>Fábio</t>
  </si>
  <si>
    <t>Ferreira Vieira</t>
  </si>
  <si>
    <t>Fábio Vieira</t>
  </si>
  <si>
    <t>Gabriel</t>
  </si>
  <si>
    <t>dos Santos Magalhães</t>
  </si>
  <si>
    <t>Kai</t>
  </si>
  <si>
    <t>Havertz</t>
  </si>
  <si>
    <t>Fernando de Jesus</t>
  </si>
  <si>
    <t>G.Jesus</t>
  </si>
  <si>
    <t>Martinelli Silva</t>
  </si>
  <si>
    <t>Martinelli</t>
  </si>
  <si>
    <t>Eddie</t>
  </si>
  <si>
    <t>Nketiah</t>
  </si>
  <si>
    <t>Martin</t>
  </si>
  <si>
    <t>Ødegaard</t>
  </si>
  <si>
    <t>Bukayo</t>
  </si>
  <si>
    <t>Saka</t>
  </si>
  <si>
    <t>William</t>
  </si>
  <si>
    <t>Saliba</t>
  </si>
  <si>
    <t>Takehiro</t>
  </si>
  <si>
    <t>Tomiyasu</t>
  </si>
  <si>
    <t>Leandro</t>
  </si>
  <si>
    <t>Trossard</t>
  </si>
  <si>
    <t>Benjamin</t>
  </si>
  <si>
    <t>White</t>
  </si>
  <si>
    <t>Oleksandr</t>
  </si>
  <si>
    <t>Zinchenko</t>
  </si>
  <si>
    <t>David</t>
  </si>
  <si>
    <t>Raya Martin</t>
  </si>
  <si>
    <t>Raya</t>
  </si>
  <si>
    <t>Declan</t>
  </si>
  <si>
    <t>Rice</t>
  </si>
  <si>
    <t>Leon</t>
  </si>
  <si>
    <t>Bailey</t>
  </si>
  <si>
    <t>Matty</t>
  </si>
  <si>
    <t>Cash</t>
  </si>
  <si>
    <t>Lucas</t>
  </si>
  <si>
    <t>Digne</t>
  </si>
  <si>
    <t>Douglas Luiz</t>
  </si>
  <si>
    <t>Soares de Paulo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</si>
  <si>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</si>
  <si>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</si>
  <si>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</si>
  <si>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</si>
  <si>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</si>
  <si>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</si>
  <si>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</si>
  <si>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</si>
  <si>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Ollie</t>
  </si>
  <si>
    <t>Watkins</t>
  </si>
  <si>
    <t>Pau</t>
  </si>
  <si>
    <t>Torres</t>
  </si>
  <si>
    <t>Moussa</t>
  </si>
  <si>
    <t>Diaby</t>
  </si>
  <si>
    <t>Philip</t>
  </si>
  <si>
    <t>Billing</t>
  </si>
  <si>
    <t>Ryan</t>
  </si>
  <si>
    <t>Christie</t>
  </si>
  <si>
    <t>Lloyd</t>
  </si>
  <si>
    <t>Kelly</t>
  </si>
  <si>
    <t>Justin</t>
  </si>
  <si>
    <t>Kluivert</t>
  </si>
  <si>
    <t>Norberto</t>
  </si>
  <si>
    <t>Murara Neto</t>
  </si>
  <si>
    <t>Neto</t>
  </si>
  <si>
    <t>Antoine</t>
  </si>
  <si>
    <t>Semenyo</t>
  </si>
  <si>
    <t>Dominic</t>
  </si>
  <si>
    <t>Solanke</t>
  </si>
  <si>
    <t>Marcus</t>
  </si>
  <si>
    <t>Tavernier</t>
  </si>
  <si>
    <t>Kristoffer</t>
  </si>
  <si>
    <t>Ajer</t>
  </si>
  <si>
    <t>Nathan</t>
  </si>
  <si>
    <t>Collins</t>
  </si>
  <si>
    <t>Mark</t>
  </si>
  <si>
    <t>Flekken</t>
  </si>
  <si>
    <t>Aaron</t>
  </si>
  <si>
    <t>Hickey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</si>
  <si>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</si>
  <si>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</si>
  <si>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</si>
  <si>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</si>
  <si>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</si>
  <si>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</si>
  <si>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</si>
  <si>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</si>
  <si>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Ethan</t>
  </si>
  <si>
    <t>Pinnock</t>
  </si>
  <si>
    <t>Yoane</t>
  </si>
  <si>
    <t>Wissa</t>
  </si>
  <si>
    <t>Neal</t>
  </si>
  <si>
    <t>Maupay</t>
  </si>
  <si>
    <t>Simon</t>
  </si>
  <si>
    <t>Adingra</t>
  </si>
  <si>
    <t>Evan</t>
  </si>
  <si>
    <t>Ferguson</t>
  </si>
  <si>
    <t>Billy</t>
  </si>
  <si>
    <t>Gilmour</t>
  </si>
  <si>
    <t>Pascal</t>
  </si>
  <si>
    <t>Groß</t>
  </si>
  <si>
    <t>Gross</t>
  </si>
  <si>
    <t>João Pedro</t>
  </si>
  <si>
    <t>Junqueira de Jesus</t>
  </si>
  <si>
    <t>Kaoru</t>
  </si>
  <si>
    <t>Mitoma</t>
  </si>
  <si>
    <t>Jason</t>
  </si>
  <si>
    <t>Steele</t>
  </si>
  <si>
    <t>Josh</t>
  </si>
  <si>
    <t>Brownhill</t>
  </si>
  <si>
    <t>Zeki</t>
  </si>
  <si>
    <t>Amdouni</t>
  </si>
  <si>
    <t>Luca</t>
  </si>
  <si>
    <t>Koleosho</t>
  </si>
  <si>
    <t>Robert</t>
  </si>
  <si>
    <t>Sánchez</t>
  </si>
  <si>
    <t>Sanchez</t>
  </si>
  <si>
    <t>Levi</t>
  </si>
  <si>
    <t>Colwill</t>
  </si>
  <si>
    <t>Enzo</t>
  </si>
  <si>
    <t>Fernández</t>
  </si>
  <si>
    <t>Conor</t>
  </si>
  <si>
    <t>Gallagher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</si>
  <si>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</si>
  <si>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</si>
  <si>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</si>
  <si>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</si>
  <si>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</si>
  <si>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</si>
  <si>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</si>
  <si>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</si>
  <si>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</si>
  <si>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</si>
  <si>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Axel</t>
  </si>
  <si>
    <t>Disasi</t>
  </si>
  <si>
    <t>Joachim</t>
  </si>
  <si>
    <t>Andersen</t>
  </si>
  <si>
    <t>Jordan</t>
  </si>
  <si>
    <t>Ayew</t>
  </si>
  <si>
    <t>J.Ayew</t>
  </si>
  <si>
    <t>Cheick</t>
  </si>
  <si>
    <t>Doucouré</t>
  </si>
  <si>
    <t>C.Doucouré</t>
  </si>
  <si>
    <t>Odsonne</t>
  </si>
  <si>
    <t>Edouard</t>
  </si>
  <si>
    <t>Eberechi</t>
  </si>
  <si>
    <t>Eze</t>
  </si>
  <si>
    <t>Marc</t>
  </si>
  <si>
    <t>Guéhi</t>
  </si>
  <si>
    <t>Will</t>
  </si>
  <si>
    <t>Hughes</t>
  </si>
  <si>
    <t>Sam</t>
  </si>
  <si>
    <t>Johnstone</t>
  </si>
  <si>
    <t>Jefferson</t>
  </si>
  <si>
    <t>Lerma Solís</t>
  </si>
  <si>
    <t>Lerma</t>
  </si>
  <si>
    <t>Jean-Philippe</t>
  </si>
  <si>
    <t>Mateta</t>
  </si>
  <si>
    <t>Tyrick</t>
  </si>
  <si>
    <t>Mitchell</t>
  </si>
  <si>
    <t>Jeffrey</t>
  </si>
  <si>
    <t>Schlupp</t>
  </si>
  <si>
    <t>Joel</t>
  </si>
  <si>
    <t>Ward</t>
  </si>
  <si>
    <t>Jarrad</t>
  </si>
  <si>
    <t>Branthwaite</t>
  </si>
  <si>
    <t>Calvert-Lewin</t>
  </si>
  <si>
    <t>Abdoulaye</t>
  </si>
  <si>
    <t>A.Doucoure</t>
  </si>
  <si>
    <t>James</t>
  </si>
  <si>
    <t>Garner</t>
  </si>
  <si>
    <t>Idrissa</t>
  </si>
  <si>
    <t>Gueye</t>
  </si>
  <si>
    <t>Gana</t>
  </si>
  <si>
    <t>Dwight</t>
  </si>
  <si>
    <t>McNeil</t>
  </si>
  <si>
    <t>Amadou</t>
  </si>
  <si>
    <t>Onana</t>
  </si>
  <si>
    <t>Pickford</t>
  </si>
  <si>
    <t>Tarkowski</t>
  </si>
  <si>
    <t>Jack</t>
  </si>
  <si>
    <t>Harrison</t>
  </si>
  <si>
    <t>Alex</t>
  </si>
  <si>
    <t>Iwobi</t>
  </si>
  <si>
    <t>Andreas</t>
  </si>
  <si>
    <t>Hoelgebaum Pereira</t>
  </si>
  <si>
    <t>Bobby</t>
  </si>
  <si>
    <t>De Cordova-Reid</t>
  </si>
  <si>
    <t>Issa</t>
  </si>
  <si>
    <t>Diop</t>
  </si>
  <si>
    <t>Bernd</t>
  </si>
  <si>
    <t>Leno</t>
  </si>
  <si>
    <t>João</t>
  </si>
  <si>
    <t>Palhinha Gonçalves</t>
  </si>
  <si>
    <t>J.Palhinha</t>
  </si>
  <si>
    <t>Tim</t>
  </si>
  <si>
    <t>Ream</t>
  </si>
  <si>
    <t>Reed</t>
  </si>
  <si>
    <t>Antonee</t>
  </si>
  <si>
    <t>Robinson</t>
  </si>
  <si>
    <t>Carlos Vinícius</t>
  </si>
  <si>
    <t>Alves Morais</t>
  </si>
  <si>
    <t>Vinícius</t>
  </si>
  <si>
    <t>Harry</t>
  </si>
  <si>
    <t>Wilson</t>
  </si>
  <si>
    <t>Willian</t>
  </si>
  <si>
    <t>Borges da Silva</t>
  </si>
  <si>
    <t>Timothy</t>
  </si>
  <si>
    <t>Castagne</t>
  </si>
  <si>
    <t>Trent</t>
  </si>
  <si>
    <t>Alexander-Arnold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</si>
  <si>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</si>
  <si>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</si>
  <si>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</si>
  <si>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</si>
  <si>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</si>
  <si>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</si>
  <si>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</si>
  <si>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</si>
  <si>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Cody</t>
  </si>
  <si>
    <t>Gakpo</t>
  </si>
  <si>
    <t>Joe</t>
  </si>
  <si>
    <t>Gomez</t>
  </si>
  <si>
    <t>Ibrahima</t>
  </si>
  <si>
    <t>Konaté</t>
  </si>
  <si>
    <t>Luis</t>
  </si>
  <si>
    <t>Díaz</t>
  </si>
  <si>
    <t>Luis Díaz</t>
  </si>
  <si>
    <t>Matip</t>
  </si>
  <si>
    <t>Andrew</t>
  </si>
  <si>
    <t>Robertson</t>
  </si>
  <si>
    <t>Mohamed</t>
  </si>
  <si>
    <t>Salah</t>
  </si>
  <si>
    <t>Dominik</t>
  </si>
  <si>
    <t>Szoboszlai</t>
  </si>
  <si>
    <t>Virgil</t>
  </si>
  <si>
    <t>van Dijk</t>
  </si>
  <si>
    <t>Elijah</t>
  </si>
  <si>
    <t>Adebayo</t>
  </si>
  <si>
    <t>Carlton</t>
  </si>
  <si>
    <t>Morris</t>
  </si>
  <si>
    <t>Chiedozie</t>
  </si>
  <si>
    <t>Ogbene</t>
  </si>
  <si>
    <t>Kaboré</t>
  </si>
  <si>
    <t>Thomas</t>
  </si>
  <si>
    <t>Kaminski</t>
  </si>
  <si>
    <t>Jacob</t>
  </si>
  <si>
    <t>Brown</t>
  </si>
  <si>
    <t>Manuel</t>
  </si>
  <si>
    <t>Akanji</t>
  </si>
  <si>
    <t>Aké</t>
  </si>
  <si>
    <t>Julián</t>
  </si>
  <si>
    <t>Álvarez</t>
  </si>
  <si>
    <t>J.Alvarez</t>
  </si>
  <si>
    <t>Bernardo</t>
  </si>
  <si>
    <t>Veiga de Carvalho e Silva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</si>
  <si>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</si>
  <si>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</si>
  <si>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</si>
  <si>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</si>
  <si>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</si>
  <si>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</si>
  <si>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</si>
  <si>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</si>
  <si>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</si>
  <si>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Rodrigo</t>
  </si>
  <si>
    <t>Hernandez</t>
  </si>
  <si>
    <t>Kyle</t>
  </si>
  <si>
    <t>Walker</t>
  </si>
  <si>
    <t>Jérémy</t>
  </si>
  <si>
    <t>Doku</t>
  </si>
  <si>
    <t>Antony Matheus</t>
  </si>
  <si>
    <t>dos Santos</t>
  </si>
  <si>
    <t>Antony</t>
  </si>
  <si>
    <t>Bruno</t>
  </si>
  <si>
    <t>Borges Fernandes</t>
  </si>
  <si>
    <t>B.Fernandes</t>
  </si>
  <si>
    <t>Carlos Henrique</t>
  </si>
  <si>
    <t>Casimiro</t>
  </si>
  <si>
    <t>Casemiro</t>
  </si>
  <si>
    <t>Dalot Teixeira</t>
  </si>
  <si>
    <t>Dalot</t>
  </si>
  <si>
    <t>Eriksen</t>
  </si>
  <si>
    <t>Alejandro</t>
  </si>
  <si>
    <t>Garnacho</t>
  </si>
  <si>
    <t>Victor</t>
  </si>
  <si>
    <t>Lindelöf</t>
  </si>
  <si>
    <t>Lindelof</t>
  </si>
  <si>
    <t>Maguire</t>
  </si>
  <si>
    <t>Anthony</t>
  </si>
  <si>
    <t>Martial</t>
  </si>
  <si>
    <t>Scott</t>
  </si>
  <si>
    <t>McTominay</t>
  </si>
  <si>
    <t>Raphaël</t>
  </si>
  <si>
    <t>Varane</t>
  </si>
  <si>
    <t>R.Varane</t>
  </si>
  <si>
    <t>Rashford</t>
  </si>
  <si>
    <t>André</t>
  </si>
  <si>
    <t>Miguel</t>
  </si>
  <si>
    <t>Almirón Rejala</t>
  </si>
  <si>
    <t>Almirón</t>
  </si>
  <si>
    <t>Elliot</t>
  </si>
  <si>
    <t>Anderson</t>
  </si>
  <si>
    <t>Guimarães Rodriguez Moura</t>
  </si>
  <si>
    <t>Bruno G.</t>
  </si>
  <si>
    <t>Dan</t>
  </si>
  <si>
    <t>Burn</t>
  </si>
  <si>
    <t>Gordon</t>
  </si>
  <si>
    <t>Alexander</t>
  </si>
  <si>
    <t>Isak</t>
  </si>
  <si>
    <t>Joelinton Cássio</t>
  </si>
  <si>
    <t>Apolinário de Lira</t>
  </si>
  <si>
    <t>Joelinton</t>
  </si>
  <si>
    <t>Sean</t>
  </si>
  <si>
    <t>Longstaff</t>
  </si>
  <si>
    <t>Nick</t>
  </si>
  <si>
    <t>Pope</t>
  </si>
  <si>
    <t>Fabian</t>
  </si>
  <si>
    <t>Schär</t>
  </si>
  <si>
    <t>Kieran</t>
  </si>
  <si>
    <t>Trippier</t>
  </si>
  <si>
    <t>Callum</t>
  </si>
  <si>
    <t>Matt</t>
  </si>
  <si>
    <t>Turner</t>
  </si>
  <si>
    <t>Elanga</t>
  </si>
  <si>
    <t>Serge</t>
  </si>
  <si>
    <t>Aurier</t>
  </si>
  <si>
    <t>Taiwo</t>
  </si>
  <si>
    <t>Awoniyi</t>
  </si>
  <si>
    <t>Willy</t>
  </si>
  <si>
    <t>Boly</t>
  </si>
  <si>
    <t>Morgan</t>
  </si>
  <si>
    <t>Gibbs-White</t>
  </si>
  <si>
    <t>Orel</t>
  </si>
  <si>
    <t>Mangala</t>
  </si>
  <si>
    <t>Chris</t>
  </si>
  <si>
    <t>Wood</t>
  </si>
  <si>
    <t>Olu</t>
  </si>
  <si>
    <t>Aina</t>
  </si>
  <si>
    <t>Cameron</t>
  </si>
  <si>
    <t>Archer</t>
  </si>
  <si>
    <t>McAtee</t>
  </si>
  <si>
    <t>Jayden</t>
  </si>
  <si>
    <t>Bogle</t>
  </si>
  <si>
    <t>Wes</t>
  </si>
  <si>
    <t>Foderingham</t>
  </si>
  <si>
    <t>Oliver</t>
  </si>
  <si>
    <t>Norwood</t>
  </si>
  <si>
    <t>Gustavo</t>
  </si>
  <si>
    <t>Hamer</t>
  </si>
  <si>
    <t>Brennan</t>
  </si>
  <si>
    <t>Johnson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</si>
  <si>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</si>
  <si>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</si>
  <si>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</si>
  <si>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</si>
  <si>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</si>
  <si>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</si>
  <si>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</si>
  <si>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</si>
  <si>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</si>
  <si>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</si>
  <si>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</si>
  <si>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</si>
  <si>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</si>
  <si>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</si>
  <si>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</si>
  <si>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</si>
  <si>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</si>
  <si>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</si>
  <si>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Micky</t>
  </si>
  <si>
    <t>van de Ven</t>
  </si>
  <si>
    <t>Van de Ven</t>
  </si>
  <si>
    <t>Michail</t>
  </si>
  <si>
    <t>Antonio</t>
  </si>
  <si>
    <t>Alphonse</t>
  </si>
  <si>
    <t>Areola</t>
  </si>
  <si>
    <t>Jarrod</t>
  </si>
  <si>
    <t>Bowen</t>
  </si>
  <si>
    <t>Vladimír</t>
  </si>
  <si>
    <t>Coufal</t>
  </si>
  <si>
    <t>Pablo</t>
  </si>
  <si>
    <t>Fornals Malla</t>
  </si>
  <si>
    <t>P.Fornals</t>
  </si>
  <si>
    <t>Tolentino Coelho de Lima</t>
  </si>
  <si>
    <t>L.Paquetá</t>
  </si>
  <si>
    <t>Tomáš</t>
  </si>
  <si>
    <t>Souček</t>
  </si>
  <si>
    <t>Kurt</t>
  </si>
  <si>
    <t>Zouma</t>
  </si>
  <si>
    <t>Ward-Prowse</t>
  </si>
  <si>
    <t>Mohammed</t>
  </si>
  <si>
    <t>Kudus</t>
  </si>
  <si>
    <t>Hwang</t>
  </si>
  <si>
    <t>Hee-chan</t>
  </si>
  <si>
    <t>Hee Chan</t>
  </si>
  <si>
    <t>Mario</t>
  </si>
  <si>
    <t>Lemina</t>
  </si>
  <si>
    <t>Lomba Neto</t>
  </si>
  <si>
    <t>José</t>
  </si>
  <si>
    <t>Malheiro de Sá</t>
  </si>
  <si>
    <t>José Sá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</si>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</sst>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748" totalsRowShown="0">
  <autoFilter ref="A1:AK748" xr:uid="{00000000-0009-0000-0100-000001000000}">
    <filterColumn colId="36">
      <filters>
        <filter val="1"/>
      </filters>
    </filterColumn>
  </autoFilter>
  <sortState xmlns:xlrd2="http://schemas.microsoft.com/office/spreadsheetml/2017/richdata2" ref="A5:AK196">
    <sortCondition descending="1" ref="AI1:AI748"/>
  </sortState>
  <tableColumns count="37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F076F7-C7AA-4E00-B174-3EF4CF9F325D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31111701467736621&quot;"/>
    <we:property name="CQNSHS1WbhwrKw==" value="&quot;&quot;"/>
    <we:property name="CQNSHS1WbiAmLUANKjhVFD0=" value="&quot;HTlw&quot;"/>
    <we:property name="CQNSHS1Wbh4oOXsBNg==" value="&quot;aw==&quot;"/>
    <we:property name="CQNSHS1WbiAmLUANKjheHz0=" value="&quot;aw==&quot;"/>
    <we:property name="CQNSHS1WbiAmLUANKjhACD8=" value="&quot;akUHSGlXf2I=&quot;"/>
    <we:property name="CQNSHS1WbiAmLUANKjhDGTY=" value="&quot;aw==&quot;"/>
    <we:property name="CQNSHS1WbiAmLUANKjhCFiI=" value="&quot;ag==&quot;"/>
    <we:property name="CQNSHS1WbiAmLUANKjhEFTY=" value="&quot;akUHSQ==&quot;"/>
    <we:property name="CQNSHS1WbiAmLUANKjhTDD0=" value="&quot;akUHSGlW&quot;"/>
    <we:property name="CQNSHS1WbiAmLUANKjhdCTY=" value="&quot;ag==&quot;"/>
    <we:property name="CQNSHS1WbiAmLUANKjhDCSA=" value="&quot;a1sH&quot;"/>
    <we:property name="CQNSHS1WbiAmLUANKjhCCT4=" value="&quot;ag==&quot;"/>
    <we:property name="CQNSHS1WbiAmLUANKjhdCC4=" value="&quot;akUHT2w=&quot;"/>
    <we:property name="CQNSHS1WbiAmLUANKjhdFDM=" value="&quot;aVs=&quot;"/>
    <we:property name="CQNSHS1WbiAmLUANKjhCGCw=" value="&quot;aw==&quot;"/>
    <we:property name="CQNSHS1WbiAmLUANKjheDig=" value="&quot;aA==&quot;"/>
    <we:property name="CQNSHS1WbiAmLUANKjhRGTk=" value="&quot;akUHSGg=&quot;"/>
    <we:property name="CQNSHS1WbiAmLUANKjhCHyk=" value="&quot;bw==&quot;"/>
    <we:property name="CQNSHS1WbiAmLUANKjhRCCk=" value="&quot;aw==&quot;"/>
    <we:property name="CQNSHS1WbiAmLUANKjhDDjs=" value="&quot;ag==&quot;"/>
    <we:property name="CQNSHS1WbiAmLUANKjhdHy4=" value="&quot;aA==&quot;"/>
    <we:property name="CQNSHS1WbiAmLUANKjhDFTk=" value="&quot;ag==&quot;"/>
    <we:property name="CQNSHS1WbiAmLUANKjhcCi4=" value="&quot;ag==&quot;"/>
    <we:property name="CQNSHS1WbiAmLUANKjhcCio=" value="&quot;ag==&quot;"/>
    <we:property name="CQNSHS1WbiAmLUANKjhXGyo=" value="&quot;akUHSGlXf2I=&quot;"/>
    <we:property name="CQNSHS1WbiAmLUANKjhZCik=" value="&quot;akUOQQ==&quot;"/>
    <we:property name="CQNSHS1WbiAmLUANKjhWHzs=" value="&quot;akUHSGlXf2I=&quot;"/>
    <we:property name="CQNSHS1WbiAmLUANKjhZCjM=" value="&quot;aw==&quot;"/>
    <we:property name="CQNSHS1WbiAmLUANKjhZCj4=" value="&quot;aQ==&quot;"/>
  </we:properties>
  <we:bindings>
    <we:binding id="refEdit" type="matrix" appref="{E2D45E99-FABD-4D3E-8CFC-5D538FB9023D}"/>
    <we:binding id="Worker" type="matrix" appref="{BC289AB9-F741-4A66-BAA7-B5A01498C2C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workbookViewId="0">
      <selection activeCell="C172" sqref="C172"/>
    </sheetView>
  </sheetViews>
  <sheetFormatPr defaultRowHeight="14.5" x14ac:dyDescent="0.35"/>
  <cols>
    <col min="5" max="8" width="0" hidden="1" customWidth="1"/>
    <col min="10" max="29" width="0" hidden="1" customWidth="1"/>
    <col min="31" max="33" width="0" hidden="1" customWidth="1"/>
  </cols>
  <sheetData>
    <row r="1" spans="1:41" x14ac:dyDescent="0.35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</row>
    <row r="2" spans="1:41" hidden="1" x14ac:dyDescent="0.35">
      <c r="A2" t="s">
        <v>43</v>
      </c>
      <c r="B2" t="s">
        <v>44</v>
      </c>
      <c r="C2" t="s">
        <v>45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5.4</v>
      </c>
      <c r="AE2">
        <v>3</v>
      </c>
      <c r="AF2">
        <v>10.34482758620689</v>
      </c>
      <c r="AG2">
        <v>11.47727272727273</v>
      </c>
      <c r="AH2">
        <v>12.05694736556584</v>
      </c>
      <c r="AI2">
        <v>2.4113894731131689</v>
      </c>
      <c r="AJ2">
        <v>0</v>
      </c>
      <c r="AK2">
        <v>0</v>
      </c>
      <c r="AM2" t="s">
        <v>0</v>
      </c>
      <c r="AN2">
        <f>SUMPRODUCT(Table1[Selected], Table1[PPG])</f>
        <v>323.70430447324509</v>
      </c>
      <c r="AO2" t="s">
        <v>1</v>
      </c>
    </row>
    <row r="3" spans="1:41" hidden="1" x14ac:dyDescent="0.35">
      <c r="A3" t="s">
        <v>46</v>
      </c>
      <c r="B3" t="s">
        <v>47</v>
      </c>
      <c r="C3" t="s">
        <v>46</v>
      </c>
      <c r="D3" t="s">
        <v>4</v>
      </c>
      <c r="E3">
        <v>0</v>
      </c>
      <c r="F3">
        <v>1</v>
      </c>
      <c r="G3">
        <v>0</v>
      </c>
      <c r="H3">
        <v>0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4.9000000000000004</v>
      </c>
      <c r="AE3">
        <v>4</v>
      </c>
      <c r="AF3">
        <v>18.085106382978719</v>
      </c>
      <c r="AG3">
        <v>16.25</v>
      </c>
      <c r="AH3">
        <v>19.021505905334681</v>
      </c>
      <c r="AI3">
        <v>3.8043011810669358</v>
      </c>
      <c r="AJ3">
        <v>0</v>
      </c>
      <c r="AK3">
        <v>0</v>
      </c>
    </row>
    <row r="4" spans="1:41" hidden="1" x14ac:dyDescent="0.35">
      <c r="A4" t="s">
        <v>48</v>
      </c>
      <c r="B4" t="s">
        <v>49</v>
      </c>
      <c r="C4" t="s">
        <v>49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7.1</v>
      </c>
      <c r="AE4">
        <v>5</v>
      </c>
      <c r="AF4">
        <v>15.858585858585849</v>
      </c>
      <c r="AG4">
        <v>17.35542864963697</v>
      </c>
      <c r="AH4">
        <v>18.354300510560741</v>
      </c>
      <c r="AI4">
        <v>3.6708601024894971</v>
      </c>
      <c r="AJ4">
        <v>0</v>
      </c>
      <c r="AK4">
        <v>0</v>
      </c>
      <c r="AM4" t="s">
        <v>2</v>
      </c>
      <c r="AN4">
        <f>SUMPRODUCT(Table1[Selected],Table1[Cost])</f>
        <v>99.499999999999986</v>
      </c>
      <c r="AO4">
        <v>101.1</v>
      </c>
    </row>
    <row r="5" spans="1:41" x14ac:dyDescent="0.35">
      <c r="A5" t="s">
        <v>306</v>
      </c>
      <c r="B5" t="s">
        <v>307</v>
      </c>
      <c r="C5" t="s">
        <v>307</v>
      </c>
      <c r="D5" t="s">
        <v>6</v>
      </c>
      <c r="E5">
        <v>0</v>
      </c>
      <c r="F5">
        <v>0</v>
      </c>
      <c r="G5">
        <v>0</v>
      </c>
      <c r="H5">
        <v>1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</v>
      </c>
      <c r="AE5">
        <v>462</v>
      </c>
      <c r="AF5">
        <v>32.72727272727272</v>
      </c>
      <c r="AG5">
        <v>29.45378193919176</v>
      </c>
      <c r="AH5">
        <v>33.529913327970888</v>
      </c>
      <c r="AI5">
        <v>8.3491859018341135</v>
      </c>
      <c r="AJ5">
        <v>1</v>
      </c>
      <c r="AK5">
        <v>1</v>
      </c>
    </row>
    <row r="6" spans="1:41" hidden="1" x14ac:dyDescent="0.35">
      <c r="A6" t="s">
        <v>46</v>
      </c>
      <c r="B6" t="s">
        <v>52</v>
      </c>
      <c r="C6" t="s">
        <v>53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7.8</v>
      </c>
      <c r="AE6">
        <v>10</v>
      </c>
      <c r="AF6">
        <v>24.222222222222211</v>
      </c>
      <c r="AG6">
        <v>25.144119797874751</v>
      </c>
      <c r="AH6">
        <v>27.298557891171061</v>
      </c>
      <c r="AI6">
        <v>5.4599550813774602</v>
      </c>
      <c r="AJ6">
        <v>0</v>
      </c>
      <c r="AK6">
        <v>0</v>
      </c>
      <c r="AM6" t="s">
        <v>3</v>
      </c>
      <c r="AN6">
        <f>SUMPRODUCT(Table1[Selected],Table1[GKP])</f>
        <v>2</v>
      </c>
      <c r="AO6">
        <v>2</v>
      </c>
    </row>
    <row r="7" spans="1:41" hidden="1" x14ac:dyDescent="0.35">
      <c r="A7" t="s">
        <v>54</v>
      </c>
      <c r="B7" t="s">
        <v>55</v>
      </c>
      <c r="C7" t="s">
        <v>55</v>
      </c>
      <c r="D7" t="s">
        <v>6</v>
      </c>
      <c r="E7">
        <v>0</v>
      </c>
      <c r="F7">
        <v>0</v>
      </c>
      <c r="G7">
        <v>0</v>
      </c>
      <c r="H7">
        <v>1</v>
      </c>
      <c r="I7" t="s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5.7</v>
      </c>
      <c r="AE7">
        <v>11</v>
      </c>
      <c r="AF7">
        <v>13.536585365853661</v>
      </c>
      <c r="AG7">
        <v>13.20894954524843</v>
      </c>
      <c r="AH7">
        <v>14.80138262863397</v>
      </c>
      <c r="AI7">
        <v>2.9571484049995371</v>
      </c>
      <c r="AJ7">
        <v>0</v>
      </c>
      <c r="AK7">
        <v>0</v>
      </c>
      <c r="AM7" t="s">
        <v>4</v>
      </c>
      <c r="AN7">
        <f>SUMPRODUCT(Table1[Selected],Table1[DEF])</f>
        <v>5</v>
      </c>
      <c r="AO7">
        <v>5</v>
      </c>
    </row>
    <row r="8" spans="1:41" hidden="1" x14ac:dyDescent="0.35">
      <c r="A8" t="s">
        <v>56</v>
      </c>
      <c r="B8" t="s">
        <v>57</v>
      </c>
      <c r="C8" t="s">
        <v>57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8.3000000000000007</v>
      </c>
      <c r="AE8">
        <v>12</v>
      </c>
      <c r="AF8">
        <v>26.454428870572482</v>
      </c>
      <c r="AG8">
        <v>21.94740245503721</v>
      </c>
      <c r="AH8">
        <v>26.841480149532789</v>
      </c>
      <c r="AI8">
        <v>5.3682967358534288</v>
      </c>
      <c r="AJ8">
        <v>0</v>
      </c>
      <c r="AK8">
        <v>0</v>
      </c>
      <c r="AM8" t="s">
        <v>5</v>
      </c>
      <c r="AN8">
        <f>SUMPRODUCT(Table1[Selected],Table1[MID])</f>
        <v>5</v>
      </c>
      <c r="AO8">
        <v>5</v>
      </c>
    </row>
    <row r="9" spans="1:41" hidden="1" x14ac:dyDescent="0.35">
      <c r="A9" t="s">
        <v>58</v>
      </c>
      <c r="B9" t="s">
        <v>59</v>
      </c>
      <c r="C9" t="s">
        <v>59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8.8000000000000007</v>
      </c>
      <c r="AE9">
        <v>17</v>
      </c>
      <c r="AF9">
        <v>28.559173687866458</v>
      </c>
      <c r="AG9">
        <v>20.48705121199195</v>
      </c>
      <c r="AH9">
        <v>27.24824245666677</v>
      </c>
      <c r="AI9">
        <v>5.5498369281335753</v>
      </c>
      <c r="AJ9">
        <v>0</v>
      </c>
      <c r="AK9">
        <v>0</v>
      </c>
      <c r="AM9" t="s">
        <v>6</v>
      </c>
      <c r="AN9">
        <f>SUMPRODUCT(Table1[Selected],Table1[FWD])</f>
        <v>3</v>
      </c>
      <c r="AO9">
        <v>3</v>
      </c>
    </row>
    <row r="10" spans="1:41" hidden="1" x14ac:dyDescent="0.35">
      <c r="A10" t="s">
        <v>60</v>
      </c>
      <c r="B10" t="s">
        <v>61</v>
      </c>
      <c r="C10" t="s">
        <v>61</v>
      </c>
      <c r="D10" t="s">
        <v>4</v>
      </c>
      <c r="E10">
        <v>0</v>
      </c>
      <c r="F10">
        <v>1</v>
      </c>
      <c r="G10">
        <v>0</v>
      </c>
      <c r="H10">
        <v>0</v>
      </c>
      <c r="I10" t="s">
        <v>11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5.5</v>
      </c>
      <c r="AE10">
        <v>18</v>
      </c>
      <c r="AF10">
        <v>20.80972800589543</v>
      </c>
      <c r="AG10">
        <v>17.327586206896552</v>
      </c>
      <c r="AH10">
        <v>21.14826643691525</v>
      </c>
      <c r="AI10">
        <v>3.4420382230629092</v>
      </c>
      <c r="AJ10">
        <v>0</v>
      </c>
      <c r="AK10">
        <v>0</v>
      </c>
    </row>
    <row r="11" spans="1:41" hidden="1" x14ac:dyDescent="0.35">
      <c r="A11" t="s">
        <v>62</v>
      </c>
      <c r="B11" t="s">
        <v>63</v>
      </c>
      <c r="C11" t="s">
        <v>63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11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4.5</v>
      </c>
      <c r="AE11">
        <v>21</v>
      </c>
      <c r="AF11">
        <v>12.78846153846154</v>
      </c>
      <c r="AG11">
        <v>13.5625</v>
      </c>
      <c r="AH11">
        <v>14.56755782216892</v>
      </c>
      <c r="AI11">
        <v>2.9135115644337848</v>
      </c>
      <c r="AJ11">
        <v>0</v>
      </c>
      <c r="AK11">
        <v>0</v>
      </c>
      <c r="AM11" t="s">
        <v>7</v>
      </c>
      <c r="AN11">
        <f>SUMPRODUCT(Table1[Selected], -- (Table1[PREV] = 0))</f>
        <v>2</v>
      </c>
    </row>
    <row r="12" spans="1:41" hidden="1" x14ac:dyDescent="0.35">
      <c r="A12" t="s">
        <v>64</v>
      </c>
      <c r="B12" t="s">
        <v>65</v>
      </c>
      <c r="C12" t="s">
        <v>65</v>
      </c>
      <c r="D12" t="s">
        <v>5</v>
      </c>
      <c r="E12">
        <v>0</v>
      </c>
      <c r="F12">
        <v>0</v>
      </c>
      <c r="G12">
        <v>1</v>
      </c>
      <c r="H12">
        <v>0</v>
      </c>
      <c r="I12" t="s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6.5</v>
      </c>
      <c r="AE12">
        <v>22</v>
      </c>
      <c r="AF12">
        <v>19.257430900049311</v>
      </c>
      <c r="AG12">
        <v>19.980434089943682</v>
      </c>
      <c r="AH12">
        <v>21.697858692580969</v>
      </c>
      <c r="AI12">
        <v>4.1772647788763102</v>
      </c>
      <c r="AJ12">
        <v>0</v>
      </c>
      <c r="AK12">
        <v>0</v>
      </c>
      <c r="AM12" t="s">
        <v>8</v>
      </c>
      <c r="AN12">
        <v>2</v>
      </c>
    </row>
    <row r="13" spans="1:41" hidden="1" x14ac:dyDescent="0.35">
      <c r="A13" t="s">
        <v>66</v>
      </c>
      <c r="B13" t="s">
        <v>67</v>
      </c>
      <c r="C13" t="s">
        <v>67</v>
      </c>
      <c r="D13" t="s">
        <v>4</v>
      </c>
      <c r="E13">
        <v>0</v>
      </c>
      <c r="F13">
        <v>1</v>
      </c>
      <c r="G13">
        <v>0</v>
      </c>
      <c r="H13">
        <v>0</v>
      </c>
      <c r="I13" t="s">
        <v>11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5.7</v>
      </c>
      <c r="AE13">
        <v>23</v>
      </c>
      <c r="AF13">
        <v>20.937500000000011</v>
      </c>
      <c r="AG13">
        <v>16.824324324324319</v>
      </c>
      <c r="AH13">
        <v>20.949425068972541</v>
      </c>
      <c r="AI13">
        <v>4.1898850137945081</v>
      </c>
      <c r="AJ13">
        <v>0</v>
      </c>
      <c r="AK13">
        <v>0</v>
      </c>
    </row>
    <row r="14" spans="1:41" hidden="1" x14ac:dyDescent="0.35">
      <c r="A14" t="s">
        <v>68</v>
      </c>
      <c r="B14" t="s">
        <v>69</v>
      </c>
      <c r="C14" t="s">
        <v>69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5.0999999999999996</v>
      </c>
      <c r="AE14">
        <v>25</v>
      </c>
      <c r="AF14">
        <v>17.000000000000011</v>
      </c>
      <c r="AG14">
        <v>15.56962025316456</v>
      </c>
      <c r="AH14">
        <v>18.039058764206931</v>
      </c>
      <c r="AI14">
        <v>3.6078117528413869</v>
      </c>
      <c r="AJ14">
        <v>0</v>
      </c>
      <c r="AK14">
        <v>0</v>
      </c>
      <c r="AM14" t="s">
        <v>9</v>
      </c>
      <c r="AN14">
        <f>((AN11-AN12)+ABS((AN11-AN12)))/2*4</f>
        <v>0</v>
      </c>
    </row>
    <row r="15" spans="1:41" hidden="1" x14ac:dyDescent="0.35">
      <c r="A15" t="s">
        <v>70</v>
      </c>
      <c r="B15" t="s">
        <v>71</v>
      </c>
      <c r="C15" t="s">
        <v>72</v>
      </c>
      <c r="D15" t="s">
        <v>3</v>
      </c>
      <c r="E15">
        <v>1</v>
      </c>
      <c r="F15">
        <v>0</v>
      </c>
      <c r="G15">
        <v>0</v>
      </c>
      <c r="H15">
        <v>0</v>
      </c>
      <c r="I15" t="s">
        <v>11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4.9000000000000004</v>
      </c>
      <c r="AE15">
        <v>26</v>
      </c>
      <c r="AF15">
        <v>19.99111033284116</v>
      </c>
      <c r="AG15">
        <v>17.1769015267441</v>
      </c>
      <c r="AH15">
        <v>20.602591553596511</v>
      </c>
      <c r="AI15">
        <v>4.0670900688635481</v>
      </c>
      <c r="AJ15">
        <v>0</v>
      </c>
      <c r="AK15">
        <v>0</v>
      </c>
    </row>
    <row r="16" spans="1:41" hidden="1" x14ac:dyDescent="0.35">
      <c r="A16" t="s">
        <v>73</v>
      </c>
      <c r="B16" t="s">
        <v>74</v>
      </c>
      <c r="C16" t="s">
        <v>74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5.4</v>
      </c>
      <c r="AE16">
        <v>27</v>
      </c>
      <c r="AF16">
        <v>14.252848219479951</v>
      </c>
      <c r="AG16">
        <v>14.054054054054051</v>
      </c>
      <c r="AH16">
        <v>15.66338100515912</v>
      </c>
      <c r="AI16">
        <v>3.1306262159044018</v>
      </c>
      <c r="AJ16">
        <v>0</v>
      </c>
      <c r="AK16">
        <v>0</v>
      </c>
      <c r="AM16" t="s">
        <v>10</v>
      </c>
      <c r="AN16">
        <f>AN2-AN14*5</f>
        <v>323.70430447324509</v>
      </c>
      <c r="AO16">
        <v>309.39400000000001</v>
      </c>
    </row>
    <row r="17" spans="1:41" hidden="1" x14ac:dyDescent="0.35">
      <c r="A17" t="s">
        <v>75</v>
      </c>
      <c r="B17" t="s">
        <v>76</v>
      </c>
      <c r="C17" t="s">
        <v>76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5.5</v>
      </c>
      <c r="AE17">
        <v>35</v>
      </c>
      <c r="AF17">
        <v>14.34426229508197</v>
      </c>
      <c r="AG17">
        <v>14.11458333333333</v>
      </c>
      <c r="AH17">
        <v>15.528122340475081</v>
      </c>
      <c r="AI17">
        <v>3.1056244680950158</v>
      </c>
      <c r="AJ17">
        <v>0</v>
      </c>
      <c r="AK17">
        <v>0</v>
      </c>
    </row>
    <row r="18" spans="1:41" hidden="1" x14ac:dyDescent="0.35">
      <c r="A18" t="s">
        <v>77</v>
      </c>
      <c r="B18" t="s">
        <v>78</v>
      </c>
      <c r="C18" t="s">
        <v>78</v>
      </c>
      <c r="D18" t="s">
        <v>4</v>
      </c>
      <c r="E18">
        <v>0</v>
      </c>
      <c r="F18">
        <v>1</v>
      </c>
      <c r="G18">
        <v>0</v>
      </c>
      <c r="H18">
        <v>0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37</v>
      </c>
      <c r="AF18">
        <v>13.07692307692308</v>
      </c>
      <c r="AG18">
        <v>13.83333333333333</v>
      </c>
      <c r="AH18">
        <v>14.616874337980541</v>
      </c>
      <c r="AI18">
        <v>2.9233748675961069</v>
      </c>
      <c r="AJ18">
        <v>0</v>
      </c>
      <c r="AK18">
        <v>0</v>
      </c>
      <c r="AM18" t="s">
        <v>11</v>
      </c>
      <c r="AN18">
        <f>SUMPRODUCT(Table1[Selected],Table1[ARS])</f>
        <v>1</v>
      </c>
      <c r="AO18">
        <v>3</v>
      </c>
    </row>
    <row r="19" spans="1:41" hidden="1" x14ac:dyDescent="0.35">
      <c r="A19" t="s">
        <v>79</v>
      </c>
      <c r="B19" t="s">
        <v>80</v>
      </c>
      <c r="C19" t="s">
        <v>80</v>
      </c>
      <c r="D19" t="s">
        <v>4</v>
      </c>
      <c r="E19">
        <v>0</v>
      </c>
      <c r="F19">
        <v>1</v>
      </c>
      <c r="G19">
        <v>0</v>
      </c>
      <c r="H19">
        <v>0</v>
      </c>
      <c r="I19" t="s">
        <v>12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4.7</v>
      </c>
      <c r="AE19">
        <v>43</v>
      </c>
      <c r="AF19">
        <v>12.2715111471153</v>
      </c>
      <c r="AG19">
        <v>16.785652800049519</v>
      </c>
      <c r="AH19">
        <v>15.531285015751839</v>
      </c>
      <c r="AI19">
        <v>3.1355019293342279</v>
      </c>
      <c r="AJ19">
        <v>0</v>
      </c>
      <c r="AK19">
        <v>0</v>
      </c>
      <c r="AM19" t="s">
        <v>12</v>
      </c>
      <c r="AN19">
        <f>SUMPRODUCT(Table1[Selected],Table1[AVL])</f>
        <v>2</v>
      </c>
      <c r="AO19">
        <v>3</v>
      </c>
    </row>
    <row r="20" spans="1:41" hidden="1" x14ac:dyDescent="0.35">
      <c r="A20" t="s">
        <v>81</v>
      </c>
      <c r="B20" t="s">
        <v>82</v>
      </c>
      <c r="C20" t="s">
        <v>81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5.6</v>
      </c>
      <c r="AE20">
        <v>44</v>
      </c>
      <c r="AF20">
        <v>29.200971227044271</v>
      </c>
      <c r="AG20">
        <v>13.68534482758621</v>
      </c>
      <c r="AH20">
        <v>24.433024498805899</v>
      </c>
      <c r="AI20">
        <v>4.830103747522184</v>
      </c>
      <c r="AJ20">
        <v>0</v>
      </c>
      <c r="AK20">
        <v>0</v>
      </c>
      <c r="AM20" t="s">
        <v>13</v>
      </c>
      <c r="AN20">
        <f>SUMPRODUCT(Table1[Selected],Table1[BOU])</f>
        <v>0</v>
      </c>
      <c r="AO20">
        <v>3</v>
      </c>
    </row>
    <row r="21" spans="1:41" hidden="1" x14ac:dyDescent="0.35">
      <c r="A21" t="s">
        <v>83</v>
      </c>
      <c r="B21" t="s">
        <v>84</v>
      </c>
      <c r="C21" t="s">
        <v>85</v>
      </c>
      <c r="D21" t="s">
        <v>4</v>
      </c>
      <c r="E21">
        <v>0</v>
      </c>
      <c r="F21">
        <v>1</v>
      </c>
      <c r="G21">
        <v>0</v>
      </c>
      <c r="H21">
        <v>0</v>
      </c>
      <c r="I21" t="s">
        <v>12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4.5</v>
      </c>
      <c r="AE21">
        <v>49</v>
      </c>
      <c r="AF21">
        <v>14.148148148148151</v>
      </c>
      <c r="AG21">
        <v>14.322429906542061</v>
      </c>
      <c r="AH21">
        <v>15.507014818302419</v>
      </c>
      <c r="AI21">
        <v>3.1014029636604832</v>
      </c>
      <c r="AJ21">
        <v>0</v>
      </c>
      <c r="AK21">
        <v>0</v>
      </c>
      <c r="AM21" t="s">
        <v>14</v>
      </c>
      <c r="AN21">
        <f>SUMPRODUCT(Table1[Selected],Table1[BRE])</f>
        <v>2</v>
      </c>
      <c r="AO21">
        <v>3</v>
      </c>
    </row>
    <row r="22" spans="1:41" hidden="1" x14ac:dyDescent="0.35">
      <c r="A22" t="s">
        <v>86</v>
      </c>
      <c r="B22" t="s">
        <v>87</v>
      </c>
      <c r="C22" t="s">
        <v>88</v>
      </c>
      <c r="D22" t="s">
        <v>3</v>
      </c>
      <c r="E22">
        <v>1</v>
      </c>
      <c r="F22">
        <v>0</v>
      </c>
      <c r="G22">
        <v>0</v>
      </c>
      <c r="H22">
        <v>0</v>
      </c>
      <c r="I22" t="s">
        <v>12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4.9000000000000004</v>
      </c>
      <c r="AE22">
        <v>50</v>
      </c>
      <c r="AF22">
        <v>15.103179449363759</v>
      </c>
      <c r="AG22">
        <v>15.70683825026474</v>
      </c>
      <c r="AH22">
        <v>16.752974794845141</v>
      </c>
      <c r="AI22">
        <v>3.2791747075711548</v>
      </c>
      <c r="AJ22">
        <v>0</v>
      </c>
      <c r="AK22">
        <v>0</v>
      </c>
      <c r="AM22" t="s">
        <v>15</v>
      </c>
      <c r="AN22">
        <f>SUMPRODUCT(Table1[Selected],Table1[BHA])</f>
        <v>0</v>
      </c>
      <c r="AO22">
        <v>3</v>
      </c>
    </row>
    <row r="23" spans="1:41" hidden="1" x14ac:dyDescent="0.35">
      <c r="A23" t="s">
        <v>89</v>
      </c>
      <c r="B23" t="s">
        <v>90</v>
      </c>
      <c r="C23" t="s">
        <v>90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5.5</v>
      </c>
      <c r="AE23">
        <v>51</v>
      </c>
      <c r="AF23">
        <v>15.14285714285713</v>
      </c>
      <c r="AG23">
        <v>14.86486486486486</v>
      </c>
      <c r="AH23">
        <v>16.37568066316253</v>
      </c>
      <c r="AI23">
        <v>3.275136132632507</v>
      </c>
      <c r="AJ23">
        <v>0</v>
      </c>
      <c r="AK23">
        <v>0</v>
      </c>
      <c r="AM23" t="s">
        <v>16</v>
      </c>
      <c r="AN23">
        <f>SUMPRODUCT(Table1[Selected],Table1[BUR])</f>
        <v>0</v>
      </c>
      <c r="AO23">
        <v>3</v>
      </c>
    </row>
    <row r="24" spans="1:41" hidden="1" x14ac:dyDescent="0.35">
      <c r="A24" t="s">
        <v>91</v>
      </c>
      <c r="B24" t="s">
        <v>92</v>
      </c>
      <c r="C24" t="s">
        <v>92</v>
      </c>
      <c r="D24" t="s">
        <v>6</v>
      </c>
      <c r="E24">
        <v>0</v>
      </c>
      <c r="F24">
        <v>0</v>
      </c>
      <c r="G24">
        <v>0</v>
      </c>
      <c r="H24">
        <v>1</v>
      </c>
      <c r="I24" t="s">
        <v>12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8.5</v>
      </c>
      <c r="AE24">
        <v>60</v>
      </c>
      <c r="AF24">
        <v>22.672413793103441</v>
      </c>
      <c r="AG24">
        <v>20.923535960058189</v>
      </c>
      <c r="AH24">
        <f>23.8825592457738*0.5</f>
        <v>11.941279622886899</v>
      </c>
      <c r="AI24">
        <f>4.77293971862759*0.5</f>
        <v>2.3864698593137952</v>
      </c>
      <c r="AJ24">
        <v>1</v>
      </c>
      <c r="AK24">
        <v>0</v>
      </c>
      <c r="AM24" t="s">
        <v>17</v>
      </c>
      <c r="AN24">
        <f>SUMPRODUCT(Table1[Selected],Table1[CHE])</f>
        <v>3</v>
      </c>
      <c r="AO24">
        <v>3</v>
      </c>
    </row>
    <row r="25" spans="1:41" x14ac:dyDescent="0.35">
      <c r="A25" t="s">
        <v>95</v>
      </c>
      <c r="B25" t="s">
        <v>96</v>
      </c>
      <c r="C25" t="s">
        <v>96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6.8</v>
      </c>
      <c r="AE25">
        <v>63</v>
      </c>
      <c r="AF25">
        <v>27.25504548129695</v>
      </c>
      <c r="AG25">
        <v>21.830694828903599</v>
      </c>
      <c r="AH25">
        <v>27.125196519884721</v>
      </c>
      <c r="AI25">
        <v>6.6466425344071389</v>
      </c>
      <c r="AJ25">
        <v>1</v>
      </c>
      <c r="AK25">
        <v>1</v>
      </c>
      <c r="AM25" t="s">
        <v>18</v>
      </c>
      <c r="AN25">
        <f>SUMPRODUCT(Table1[Selected],Table1[CRY])</f>
        <v>0</v>
      </c>
      <c r="AO25">
        <v>3</v>
      </c>
    </row>
    <row r="26" spans="1:41" x14ac:dyDescent="0.35">
      <c r="A26" t="s">
        <v>171</v>
      </c>
      <c r="B26" t="s">
        <v>172</v>
      </c>
      <c r="C26" t="s">
        <v>172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</v>
      </c>
      <c r="AE26">
        <v>252</v>
      </c>
      <c r="AF26">
        <v>23.000023712819988</v>
      </c>
      <c r="AG26">
        <v>29.672428871897729</v>
      </c>
      <c r="AH26">
        <v>32.925592053155881</v>
      </c>
      <c r="AI26">
        <v>6.5853212930561691</v>
      </c>
      <c r="AJ26">
        <v>1</v>
      </c>
      <c r="AK26">
        <v>1</v>
      </c>
      <c r="AM26" t="s">
        <v>19</v>
      </c>
      <c r="AN26">
        <f>SUMPRODUCT(Table1[Selected],Table1[EVE])</f>
        <v>0</v>
      </c>
      <c r="AO26">
        <v>3</v>
      </c>
    </row>
    <row r="27" spans="1:41" hidden="1" x14ac:dyDescent="0.35">
      <c r="A27" t="s">
        <v>97</v>
      </c>
      <c r="B27" t="s">
        <v>98</v>
      </c>
      <c r="C27" t="s">
        <v>98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5.2</v>
      </c>
      <c r="AE27">
        <v>70</v>
      </c>
      <c r="AF27">
        <v>12.76980901082946</v>
      </c>
      <c r="AG27">
        <v>13.705882352941179</v>
      </c>
      <c r="AH27">
        <v>14.82047489952639</v>
      </c>
      <c r="AI27">
        <v>2.7429117952677911</v>
      </c>
      <c r="AJ27">
        <v>0</v>
      </c>
      <c r="AK27">
        <v>0</v>
      </c>
      <c r="AM27" t="s">
        <v>20</v>
      </c>
      <c r="AN27">
        <f>SUMPRODUCT(Table1[Selected],Table1[FUL])</f>
        <v>0</v>
      </c>
      <c r="AO27">
        <v>3</v>
      </c>
    </row>
    <row r="28" spans="1:41" hidden="1" x14ac:dyDescent="0.35">
      <c r="A28" t="s">
        <v>99</v>
      </c>
      <c r="B28" t="s">
        <v>100</v>
      </c>
      <c r="C28" t="s">
        <v>100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72</v>
      </c>
      <c r="AF28">
        <v>9.9999999999999964</v>
      </c>
      <c r="AG28">
        <v>12.132352941176469</v>
      </c>
      <c r="AH28">
        <v>12.38451912843375</v>
      </c>
      <c r="AI28">
        <v>2.4769038256867502</v>
      </c>
      <c r="AJ28">
        <v>0</v>
      </c>
      <c r="AK28">
        <v>0</v>
      </c>
      <c r="AM28" t="s">
        <v>21</v>
      </c>
      <c r="AN28">
        <f>SUMPRODUCT(Table1[Selected],Table1[LIV])</f>
        <v>0</v>
      </c>
      <c r="AO28">
        <v>3</v>
      </c>
    </row>
    <row r="29" spans="1:41" hidden="1" x14ac:dyDescent="0.35">
      <c r="A29" t="s">
        <v>101</v>
      </c>
      <c r="B29" t="s">
        <v>102</v>
      </c>
      <c r="C29" t="s">
        <v>102</v>
      </c>
      <c r="D29" t="s">
        <v>4</v>
      </c>
      <c r="E29">
        <v>0</v>
      </c>
      <c r="F29">
        <v>1</v>
      </c>
      <c r="G29">
        <v>0</v>
      </c>
      <c r="H29">
        <v>0</v>
      </c>
      <c r="I29" t="s">
        <v>13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77</v>
      </c>
      <c r="AF29">
        <v>11.557886225498891</v>
      </c>
      <c r="AG29">
        <v>13.16666666666667</v>
      </c>
      <c r="AH29">
        <v>13.8376943933331</v>
      </c>
      <c r="AI29">
        <v>2.7615134422221952</v>
      </c>
      <c r="AJ29">
        <v>0</v>
      </c>
      <c r="AK29">
        <v>0</v>
      </c>
      <c r="AM29" t="s">
        <v>22</v>
      </c>
      <c r="AN29">
        <f>SUMPRODUCT(Table1[Selected],Table1[LUT])</f>
        <v>0</v>
      </c>
      <c r="AO29">
        <v>3</v>
      </c>
    </row>
    <row r="30" spans="1:41" hidden="1" x14ac:dyDescent="0.35">
      <c r="A30" t="s">
        <v>103</v>
      </c>
      <c r="B30" t="s">
        <v>104</v>
      </c>
      <c r="C30" t="s">
        <v>104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4.5999999999999996</v>
      </c>
      <c r="AE30">
        <v>79</v>
      </c>
      <c r="AF30">
        <v>34.741354447729513</v>
      </c>
      <c r="AG30">
        <v>12.142857142857141</v>
      </c>
      <c r="AH30">
        <v>26.328358193622911</v>
      </c>
      <c r="AI30">
        <v>6.314480131825464</v>
      </c>
      <c r="AJ30">
        <v>0</v>
      </c>
      <c r="AK30">
        <v>0</v>
      </c>
      <c r="AM30" t="s">
        <v>23</v>
      </c>
      <c r="AN30">
        <f>SUMPRODUCT(Table1[Selected],Table1[MCI])</f>
        <v>1</v>
      </c>
      <c r="AO30">
        <v>3</v>
      </c>
    </row>
    <row r="31" spans="1:41" hidden="1" x14ac:dyDescent="0.35">
      <c r="A31" t="s">
        <v>105</v>
      </c>
      <c r="B31" t="s">
        <v>106</v>
      </c>
      <c r="C31" t="s">
        <v>107</v>
      </c>
      <c r="D31" t="s">
        <v>3</v>
      </c>
      <c r="E31">
        <v>1</v>
      </c>
      <c r="F31">
        <v>0</v>
      </c>
      <c r="G31">
        <v>0</v>
      </c>
      <c r="H31">
        <v>0</v>
      </c>
      <c r="I31" t="s">
        <v>13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4.5</v>
      </c>
      <c r="AE31">
        <v>84</v>
      </c>
      <c r="AF31">
        <v>17.985510504777061</v>
      </c>
      <c r="AG31">
        <v>32.054347976024097</v>
      </c>
      <c r="AH31">
        <v>27.968719908508341</v>
      </c>
      <c r="AI31">
        <v>4.5558747004853224</v>
      </c>
      <c r="AJ31">
        <v>0</v>
      </c>
      <c r="AK31">
        <v>0</v>
      </c>
      <c r="AM31" t="s">
        <v>24</v>
      </c>
      <c r="AN31">
        <f>SUMPRODUCT(Table1[Selected],Table1[MUN])</f>
        <v>0</v>
      </c>
      <c r="AO31">
        <v>3</v>
      </c>
    </row>
    <row r="32" spans="1:41" hidden="1" x14ac:dyDescent="0.35">
      <c r="A32" t="s">
        <v>108</v>
      </c>
      <c r="B32" t="s">
        <v>109</v>
      </c>
      <c r="C32" t="s">
        <v>109</v>
      </c>
      <c r="D32" t="s">
        <v>6</v>
      </c>
      <c r="E32">
        <v>0</v>
      </c>
      <c r="F32">
        <v>0</v>
      </c>
      <c r="G32">
        <v>0</v>
      </c>
      <c r="H32">
        <v>1</v>
      </c>
      <c r="I32" t="s">
        <v>13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4.5999999999999996</v>
      </c>
      <c r="AE32">
        <v>89</v>
      </c>
      <c r="AF32">
        <v>12.25</v>
      </c>
      <c r="AG32">
        <v>12.66666666666667</v>
      </c>
      <c r="AH32">
        <v>13.94937072647587</v>
      </c>
      <c r="AI32">
        <v>2.7898741452951739</v>
      </c>
      <c r="AJ32">
        <v>0</v>
      </c>
      <c r="AK32">
        <v>0</v>
      </c>
      <c r="AM32" t="s">
        <v>25</v>
      </c>
      <c r="AN32">
        <f>SUMPRODUCT(Table1[Selected],Table1[NEW])</f>
        <v>2</v>
      </c>
      <c r="AO32">
        <v>3</v>
      </c>
    </row>
    <row r="33" spans="1:41" hidden="1" x14ac:dyDescent="0.35">
      <c r="A33" t="s">
        <v>110</v>
      </c>
      <c r="B33" t="s">
        <v>111</v>
      </c>
      <c r="C33" t="s">
        <v>111</v>
      </c>
      <c r="D33" t="s">
        <v>6</v>
      </c>
      <c r="E33">
        <v>0</v>
      </c>
      <c r="F33">
        <v>0</v>
      </c>
      <c r="G33">
        <v>0</v>
      </c>
      <c r="H33">
        <v>1</v>
      </c>
      <c r="I33" t="s">
        <v>13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6.5</v>
      </c>
      <c r="AE33">
        <v>92</v>
      </c>
      <c r="AF33">
        <v>20.235709293013809</v>
      </c>
      <c r="AG33">
        <v>13.97058823529412</v>
      </c>
      <c r="AH33">
        <v>19.173670719946099</v>
      </c>
      <c r="AI33">
        <v>2.9891529956758989</v>
      </c>
      <c r="AJ33">
        <v>0</v>
      </c>
      <c r="AK33">
        <v>0</v>
      </c>
      <c r="AM33" t="s">
        <v>26</v>
      </c>
      <c r="AN33">
        <f>SUMPRODUCT(Table1[Selected],Table1[NFO])</f>
        <v>0</v>
      </c>
      <c r="AO33">
        <v>3</v>
      </c>
    </row>
    <row r="34" spans="1:41" hidden="1" x14ac:dyDescent="0.35">
      <c r="A34" t="s">
        <v>112</v>
      </c>
      <c r="B34" t="s">
        <v>113</v>
      </c>
      <c r="C34" t="s">
        <v>113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13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5.4</v>
      </c>
      <c r="AE34">
        <v>93</v>
      </c>
      <c r="AF34">
        <v>24.354385700413552</v>
      </c>
      <c r="AG34">
        <v>19.376163451382421</v>
      </c>
      <c r="AH34">
        <v>24.50184728475379</v>
      </c>
      <c r="AI34">
        <v>6.8513170773726122</v>
      </c>
      <c r="AJ34">
        <v>0</v>
      </c>
      <c r="AK34">
        <v>0</v>
      </c>
      <c r="AM34" t="s">
        <v>27</v>
      </c>
      <c r="AN34">
        <f>SUMPRODUCT(Table1[Selected],Table1[SHU])</f>
        <v>0</v>
      </c>
      <c r="AO34">
        <v>3</v>
      </c>
    </row>
    <row r="35" spans="1:41" x14ac:dyDescent="0.35">
      <c r="A35" t="s">
        <v>176</v>
      </c>
      <c r="B35" t="s">
        <v>177</v>
      </c>
      <c r="C35" t="s">
        <v>177</v>
      </c>
      <c r="D35" t="s">
        <v>4</v>
      </c>
      <c r="E35">
        <v>0</v>
      </c>
      <c r="F35">
        <v>1</v>
      </c>
      <c r="G35">
        <v>0</v>
      </c>
      <c r="H35">
        <v>0</v>
      </c>
      <c r="I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258</v>
      </c>
      <c r="AF35">
        <v>18.283825115238692</v>
      </c>
      <c r="AG35">
        <v>16.5625</v>
      </c>
      <c r="AH35">
        <v>21.320778261916001</v>
      </c>
      <c r="AI35">
        <v>5.4629166715411781</v>
      </c>
      <c r="AJ35">
        <v>1</v>
      </c>
      <c r="AK35">
        <v>1</v>
      </c>
      <c r="AM35" t="s">
        <v>28</v>
      </c>
      <c r="AN35">
        <f>SUMPRODUCT(Table1[Selected],Table1[TOT])</f>
        <v>2</v>
      </c>
      <c r="AO35">
        <v>3</v>
      </c>
    </row>
    <row r="36" spans="1:41" hidden="1" x14ac:dyDescent="0.35">
      <c r="A36" t="s">
        <v>116</v>
      </c>
      <c r="B36" t="s">
        <v>117</v>
      </c>
      <c r="C36" t="s">
        <v>117</v>
      </c>
      <c r="D36" t="s">
        <v>4</v>
      </c>
      <c r="E36">
        <v>0</v>
      </c>
      <c r="F36">
        <v>1</v>
      </c>
      <c r="G36">
        <v>0</v>
      </c>
      <c r="H36">
        <v>0</v>
      </c>
      <c r="I36" t="s">
        <v>14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</v>
      </c>
      <c r="AE36">
        <v>110</v>
      </c>
      <c r="AF36">
        <v>10.18181818181818</v>
      </c>
      <c r="AG36">
        <v>10.13953488372093</v>
      </c>
      <c r="AH36">
        <v>10.821829218628441</v>
      </c>
      <c r="AI36">
        <v>2.7054573046571102</v>
      </c>
      <c r="AJ36">
        <v>0</v>
      </c>
      <c r="AK36">
        <v>0</v>
      </c>
      <c r="AM36" t="s">
        <v>29</v>
      </c>
      <c r="AN36">
        <f>SUMPRODUCT(Table1[Selected],Table1[WHU])</f>
        <v>1</v>
      </c>
      <c r="AO36">
        <v>3</v>
      </c>
    </row>
    <row r="37" spans="1:41" hidden="1" x14ac:dyDescent="0.35">
      <c r="A37" t="s">
        <v>118</v>
      </c>
      <c r="B37" t="s">
        <v>119</v>
      </c>
      <c r="C37" t="s">
        <v>119</v>
      </c>
      <c r="D37" t="s">
        <v>3</v>
      </c>
      <c r="E37">
        <v>1</v>
      </c>
      <c r="F37">
        <v>0</v>
      </c>
      <c r="G37">
        <v>0</v>
      </c>
      <c r="H37">
        <v>0</v>
      </c>
      <c r="I37" t="s">
        <v>14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4.5</v>
      </c>
      <c r="AE37">
        <v>115</v>
      </c>
      <c r="AF37">
        <v>12.333333333333339</v>
      </c>
      <c r="AG37">
        <v>11.858434704265729</v>
      </c>
      <c r="AH37">
        <v>12.884837731348799</v>
      </c>
      <c r="AI37">
        <v>3.2437714266053148</v>
      </c>
      <c r="AJ37">
        <v>0</v>
      </c>
      <c r="AK37">
        <v>0</v>
      </c>
      <c r="AM37" t="s">
        <v>30</v>
      </c>
      <c r="AN37">
        <f>SUMPRODUCT(Table1[Selected],Table1[WOL])</f>
        <v>1</v>
      </c>
      <c r="AO37">
        <v>3</v>
      </c>
    </row>
    <row r="38" spans="1:41" hidden="1" x14ac:dyDescent="0.35">
      <c r="A38" t="s">
        <v>120</v>
      </c>
      <c r="B38" t="s">
        <v>121</v>
      </c>
      <c r="C38" t="s">
        <v>121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14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4.4000000000000004</v>
      </c>
      <c r="AE38">
        <v>118</v>
      </c>
      <c r="AF38">
        <v>9.4545454545454497</v>
      </c>
      <c r="AG38">
        <v>10.4</v>
      </c>
      <c r="AH38">
        <v>10.568874066420269</v>
      </c>
      <c r="AI38">
        <v>2.6422185166050669</v>
      </c>
      <c r="AJ38">
        <v>0</v>
      </c>
      <c r="AK38">
        <v>0</v>
      </c>
    </row>
    <row r="39" spans="1:41" hidden="1" x14ac:dyDescent="0.35">
      <c r="A39" t="s">
        <v>122</v>
      </c>
      <c r="B39" t="s">
        <v>123</v>
      </c>
      <c r="C39" t="s">
        <v>123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14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5.3</v>
      </c>
      <c r="AE39">
        <v>119</v>
      </c>
      <c r="AF39">
        <v>9.928139806178784</v>
      </c>
      <c r="AG39">
        <v>10.83677541562052</v>
      </c>
      <c r="AH39">
        <v>11.053832165785719</v>
      </c>
      <c r="AI39">
        <v>2.930050912539599</v>
      </c>
      <c r="AJ39">
        <v>0</v>
      </c>
      <c r="AK39">
        <v>0</v>
      </c>
    </row>
    <row r="40" spans="1:41" hidden="1" x14ac:dyDescent="0.35">
      <c r="A40" t="s">
        <v>124</v>
      </c>
      <c r="B40" t="s">
        <v>125</v>
      </c>
      <c r="C40" t="s">
        <v>125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14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5.4</v>
      </c>
      <c r="AE40">
        <v>120</v>
      </c>
      <c r="AF40">
        <v>16.320857673693439</v>
      </c>
      <c r="AG40">
        <v>11</v>
      </c>
      <c r="AH40">
        <v>14.57258878652619</v>
      </c>
      <c r="AI40">
        <v>3.79041898796957</v>
      </c>
      <c r="AJ40">
        <v>0</v>
      </c>
      <c r="AK40">
        <v>0</v>
      </c>
    </row>
    <row r="41" spans="1:41" x14ac:dyDescent="0.35">
      <c r="A41" t="s">
        <v>362</v>
      </c>
      <c r="B41" t="s">
        <v>363</v>
      </c>
      <c r="C41" t="s">
        <v>363</v>
      </c>
      <c r="D41" t="s">
        <v>4</v>
      </c>
      <c r="E41">
        <v>0</v>
      </c>
      <c r="F41">
        <v>1</v>
      </c>
      <c r="G41">
        <v>0</v>
      </c>
      <c r="H41">
        <v>0</v>
      </c>
      <c r="I41" t="s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</v>
      </c>
      <c r="AE41">
        <v>547</v>
      </c>
      <c r="AF41">
        <v>24.089723277103339</v>
      </c>
      <c r="AG41">
        <v>18.984375</v>
      </c>
      <c r="AH41">
        <v>27.493566731457179</v>
      </c>
      <c r="AI41">
        <v>5.1662789207154276</v>
      </c>
      <c r="AJ41">
        <v>1</v>
      </c>
      <c r="AK41">
        <v>1</v>
      </c>
    </row>
    <row r="42" spans="1:41" hidden="1" x14ac:dyDescent="0.35">
      <c r="A42" t="s">
        <v>128</v>
      </c>
      <c r="B42" t="s">
        <v>129</v>
      </c>
      <c r="C42" t="s">
        <v>129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14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5.4</v>
      </c>
      <c r="AE42">
        <v>124</v>
      </c>
      <c r="AF42">
        <v>12.121212121212119</v>
      </c>
      <c r="AG42">
        <v>11.80769230769231</v>
      </c>
      <c r="AH42">
        <v>12.74414243874271</v>
      </c>
      <c r="AI42">
        <v>3.186035609685677</v>
      </c>
      <c r="AJ42">
        <v>0</v>
      </c>
      <c r="AK42">
        <v>0</v>
      </c>
    </row>
    <row r="43" spans="1:41" hidden="1" x14ac:dyDescent="0.35">
      <c r="A43" t="s">
        <v>130</v>
      </c>
      <c r="B43" t="s">
        <v>131</v>
      </c>
      <c r="C43" t="s">
        <v>131</v>
      </c>
      <c r="D43" t="s">
        <v>4</v>
      </c>
      <c r="E43">
        <v>0</v>
      </c>
      <c r="F43">
        <v>1</v>
      </c>
      <c r="G43">
        <v>0</v>
      </c>
      <c r="H43">
        <v>0</v>
      </c>
      <c r="I43" t="s">
        <v>14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4.5999999999999996</v>
      </c>
      <c r="AE43">
        <v>126</v>
      </c>
      <c r="AF43">
        <v>13.12676056338028</v>
      </c>
      <c r="AG43">
        <v>11.867855655373679</v>
      </c>
      <c r="AH43">
        <v>13.31584214380028</v>
      </c>
      <c r="AI43">
        <v>3.3332036342746911</v>
      </c>
      <c r="AJ43">
        <v>0</v>
      </c>
      <c r="AK43">
        <v>0</v>
      </c>
    </row>
    <row r="44" spans="1:41" hidden="1" x14ac:dyDescent="0.35">
      <c r="A44" t="s">
        <v>132</v>
      </c>
      <c r="B44" t="s">
        <v>133</v>
      </c>
      <c r="C44" t="s">
        <v>133</v>
      </c>
      <c r="D44" t="s">
        <v>6</v>
      </c>
      <c r="E44">
        <v>0</v>
      </c>
      <c r="F44">
        <v>0</v>
      </c>
      <c r="G44">
        <v>0</v>
      </c>
      <c r="H44">
        <v>1</v>
      </c>
      <c r="I44" t="s">
        <v>14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5.9</v>
      </c>
      <c r="AE44">
        <v>132</v>
      </c>
      <c r="AF44">
        <v>12.7406261600985</v>
      </c>
      <c r="AG44">
        <v>11.233333333333331</v>
      </c>
      <c r="AH44">
        <v>12.77341469012978</v>
      </c>
      <c r="AI44">
        <v>3.1346987609242869</v>
      </c>
      <c r="AJ44">
        <v>0</v>
      </c>
      <c r="AK44">
        <v>0</v>
      </c>
    </row>
    <row r="45" spans="1:41" hidden="1" x14ac:dyDescent="0.35">
      <c r="A45" t="s">
        <v>134</v>
      </c>
      <c r="B45" t="s">
        <v>135</v>
      </c>
      <c r="C45" t="s">
        <v>135</v>
      </c>
      <c r="D45" t="s">
        <v>6</v>
      </c>
      <c r="E45">
        <v>0</v>
      </c>
      <c r="F45">
        <v>0</v>
      </c>
      <c r="G45">
        <v>0</v>
      </c>
      <c r="H45">
        <v>1</v>
      </c>
      <c r="I45" t="s">
        <v>14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4.9000000000000004</v>
      </c>
      <c r="AE45">
        <v>135</v>
      </c>
      <c r="AF45">
        <v>7.7553278044903848</v>
      </c>
      <c r="AG45">
        <v>12.539041452795001</v>
      </c>
      <c r="AH45">
        <v>10.78611743788287</v>
      </c>
      <c r="AI45">
        <v>2.6963859658823388</v>
      </c>
      <c r="AJ45">
        <v>0</v>
      </c>
      <c r="AK45">
        <v>0</v>
      </c>
    </row>
    <row r="46" spans="1:41" hidden="1" x14ac:dyDescent="0.35">
      <c r="A46" t="s">
        <v>136</v>
      </c>
      <c r="B46" t="s">
        <v>137</v>
      </c>
      <c r="C46" t="s">
        <v>137</v>
      </c>
      <c r="D46" t="s">
        <v>5</v>
      </c>
      <c r="E46">
        <v>0</v>
      </c>
      <c r="F46">
        <v>0</v>
      </c>
      <c r="G46">
        <v>1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142</v>
      </c>
      <c r="AF46">
        <v>15.21549794227939</v>
      </c>
      <c r="AG46">
        <v>15.9375</v>
      </c>
      <c r="AH46">
        <v>16.562029001216349</v>
      </c>
      <c r="AI46">
        <v>1.8821644949465031</v>
      </c>
      <c r="AJ46">
        <v>0</v>
      </c>
      <c r="AK46">
        <v>0</v>
      </c>
    </row>
    <row r="47" spans="1:41" hidden="1" x14ac:dyDescent="0.35">
      <c r="A47" t="s">
        <v>138</v>
      </c>
      <c r="B47" t="s">
        <v>139</v>
      </c>
      <c r="C47" t="s">
        <v>139</v>
      </c>
      <c r="D47" t="s">
        <v>6</v>
      </c>
      <c r="E47">
        <v>0</v>
      </c>
      <c r="F47">
        <v>0</v>
      </c>
      <c r="G47">
        <v>0</v>
      </c>
      <c r="H47">
        <v>1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6.1</v>
      </c>
      <c r="AE47">
        <v>151</v>
      </c>
      <c r="AF47">
        <v>16.37931034482758</v>
      </c>
      <c r="AG47">
        <v>17.045714661506171</v>
      </c>
      <c r="AH47">
        <v>17.771747320684529</v>
      </c>
      <c r="AI47">
        <v>3.5543764427920488</v>
      </c>
      <c r="AJ47">
        <v>0</v>
      </c>
      <c r="AK47">
        <v>0</v>
      </c>
    </row>
    <row r="48" spans="1:41" hidden="1" x14ac:dyDescent="0.35">
      <c r="A48" t="s">
        <v>140</v>
      </c>
      <c r="B48" t="s">
        <v>141</v>
      </c>
      <c r="C48" t="s">
        <v>141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4.9000000000000004</v>
      </c>
      <c r="AE48">
        <v>152</v>
      </c>
      <c r="AF48">
        <v>10.15207339562753</v>
      </c>
      <c r="AG48">
        <v>11.93181818181818</v>
      </c>
      <c r="AH48">
        <v>11.719152776149301</v>
      </c>
      <c r="AI48">
        <v>2.4576230214545811</v>
      </c>
      <c r="AJ48">
        <v>0</v>
      </c>
      <c r="AK48">
        <v>0</v>
      </c>
    </row>
    <row r="49" spans="1:37" hidden="1" x14ac:dyDescent="0.35">
      <c r="A49" t="s">
        <v>142</v>
      </c>
      <c r="B49" t="s">
        <v>143</v>
      </c>
      <c r="C49" t="s">
        <v>144</v>
      </c>
      <c r="D49" t="s">
        <v>5</v>
      </c>
      <c r="E49">
        <v>0</v>
      </c>
      <c r="F49">
        <v>0</v>
      </c>
      <c r="G49">
        <v>1</v>
      </c>
      <c r="H49">
        <v>0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6.3</v>
      </c>
      <c r="AE49">
        <v>153</v>
      </c>
      <c r="AF49">
        <v>17.371794871794862</v>
      </c>
      <c r="AG49">
        <v>15.766129032258061</v>
      </c>
      <c r="AH49">
        <v>17.657386299422669</v>
      </c>
      <c r="AI49">
        <v>3.531477259884535</v>
      </c>
      <c r="AJ49">
        <v>0</v>
      </c>
      <c r="AK49">
        <v>0</v>
      </c>
    </row>
    <row r="50" spans="1:37" hidden="1" x14ac:dyDescent="0.35">
      <c r="A50" t="s">
        <v>145</v>
      </c>
      <c r="B50" t="s">
        <v>146</v>
      </c>
      <c r="C50" t="s">
        <v>145</v>
      </c>
      <c r="D50" t="s">
        <v>6</v>
      </c>
      <c r="E50">
        <v>0</v>
      </c>
      <c r="F50">
        <v>0</v>
      </c>
      <c r="G50">
        <v>0</v>
      </c>
      <c r="H50">
        <v>1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5.3</v>
      </c>
      <c r="AE50">
        <v>154</v>
      </c>
      <c r="AF50">
        <v>8.2592555535312577</v>
      </c>
      <c r="AG50">
        <v>12.5</v>
      </c>
      <c r="AH50">
        <v>10.972834839921051</v>
      </c>
      <c r="AI50">
        <v>0.7008052487793125</v>
      </c>
      <c r="AJ50">
        <v>0</v>
      </c>
      <c r="AK50">
        <v>0</v>
      </c>
    </row>
    <row r="51" spans="1:37" hidden="1" x14ac:dyDescent="0.35">
      <c r="A51" t="s">
        <v>147</v>
      </c>
      <c r="B51" t="s">
        <v>148</v>
      </c>
      <c r="C51" t="s">
        <v>148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6.5</v>
      </c>
      <c r="AE51">
        <v>162</v>
      </c>
      <c r="AF51">
        <v>7.5777006739180699</v>
      </c>
      <c r="AG51">
        <v>22.21844331923436</v>
      </c>
      <c r="AH51">
        <v>15.60500281005335</v>
      </c>
      <c r="AI51">
        <v>2.4916464173974249</v>
      </c>
      <c r="AJ51">
        <v>0</v>
      </c>
      <c r="AK51">
        <v>0</v>
      </c>
    </row>
    <row r="52" spans="1:37" hidden="1" x14ac:dyDescent="0.35">
      <c r="A52" t="s">
        <v>149</v>
      </c>
      <c r="B52" t="s">
        <v>150</v>
      </c>
      <c r="C52" t="s">
        <v>150</v>
      </c>
      <c r="D52" t="s">
        <v>3</v>
      </c>
      <c r="E52">
        <v>1</v>
      </c>
      <c r="F52">
        <v>0</v>
      </c>
      <c r="G52">
        <v>0</v>
      </c>
      <c r="H52">
        <v>0</v>
      </c>
      <c r="I52" t="s">
        <v>15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4.3</v>
      </c>
      <c r="AE52">
        <v>166</v>
      </c>
      <c r="AF52">
        <v>17.5</v>
      </c>
      <c r="AG52">
        <v>19.411949273312089</v>
      </c>
      <c r="AH52">
        <v>19.605841835259771</v>
      </c>
      <c r="AI52">
        <v>3.8997966271869662</v>
      </c>
      <c r="AJ52">
        <v>0</v>
      </c>
      <c r="AK52">
        <v>0</v>
      </c>
    </row>
    <row r="53" spans="1:37" hidden="1" x14ac:dyDescent="0.35">
      <c r="A53" t="s">
        <v>151</v>
      </c>
      <c r="B53" t="s">
        <v>152</v>
      </c>
      <c r="C53" t="s">
        <v>152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4.7</v>
      </c>
      <c r="AE53">
        <v>187</v>
      </c>
      <c r="AF53">
        <v>11.89024390243903</v>
      </c>
      <c r="AG53">
        <v>12.6171875</v>
      </c>
      <c r="AH53">
        <v>13.636545443681101</v>
      </c>
      <c r="AI53">
        <v>2.7273090887362201</v>
      </c>
      <c r="AJ53">
        <v>0</v>
      </c>
      <c r="AK53">
        <v>0</v>
      </c>
    </row>
    <row r="54" spans="1:37" hidden="1" x14ac:dyDescent="0.35">
      <c r="A54" t="s">
        <v>153</v>
      </c>
      <c r="B54" t="s">
        <v>154</v>
      </c>
      <c r="C54" t="s">
        <v>154</v>
      </c>
      <c r="D54" t="s">
        <v>6</v>
      </c>
      <c r="E54">
        <v>0</v>
      </c>
      <c r="F54">
        <v>0</v>
      </c>
      <c r="G54">
        <v>0</v>
      </c>
      <c r="H54">
        <v>1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5.3</v>
      </c>
      <c r="AE54">
        <v>212</v>
      </c>
      <c r="AF54">
        <v>11.81818181818182</v>
      </c>
      <c r="AG54">
        <v>12.5</v>
      </c>
      <c r="AH54">
        <v>13.53040831101243</v>
      </c>
      <c r="AI54">
        <v>2.7060816622024859</v>
      </c>
      <c r="AJ54">
        <v>0</v>
      </c>
      <c r="AK54">
        <v>0</v>
      </c>
    </row>
    <row r="55" spans="1:37" hidden="1" x14ac:dyDescent="0.35">
      <c r="A55" t="s">
        <v>155</v>
      </c>
      <c r="B55" t="s">
        <v>156</v>
      </c>
      <c r="C55" t="s">
        <v>156</v>
      </c>
      <c r="D55" t="s">
        <v>5</v>
      </c>
      <c r="E55">
        <v>0</v>
      </c>
      <c r="F55">
        <v>0</v>
      </c>
      <c r="G55">
        <v>1</v>
      </c>
      <c r="H55">
        <v>0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215</v>
      </c>
      <c r="AF55">
        <v>12.5</v>
      </c>
      <c r="AG55">
        <v>12.1875</v>
      </c>
      <c r="AH55">
        <v>13.714688567932511</v>
      </c>
      <c r="AI55">
        <v>2.742937713586501</v>
      </c>
      <c r="AJ55">
        <v>0</v>
      </c>
      <c r="AK55">
        <v>0</v>
      </c>
    </row>
    <row r="56" spans="1:37" hidden="1" x14ac:dyDescent="0.35">
      <c r="A56" t="s">
        <v>157</v>
      </c>
      <c r="B56" t="s">
        <v>158</v>
      </c>
      <c r="C56" t="s">
        <v>159</v>
      </c>
      <c r="D56" t="s">
        <v>3</v>
      </c>
      <c r="E56">
        <v>1</v>
      </c>
      <c r="F56">
        <v>0</v>
      </c>
      <c r="G56">
        <v>0</v>
      </c>
      <c r="H56">
        <v>0</v>
      </c>
      <c r="I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4.5999999999999996</v>
      </c>
      <c r="AE56">
        <v>224</v>
      </c>
      <c r="AF56">
        <v>17.447916666666671</v>
      </c>
      <c r="AG56">
        <v>16.05263157894737</v>
      </c>
      <c r="AH56">
        <v>20.516894032429569</v>
      </c>
      <c r="AI56">
        <v>4.1033788064859138</v>
      </c>
      <c r="AJ56">
        <v>0</v>
      </c>
      <c r="AK56">
        <v>0</v>
      </c>
    </row>
    <row r="57" spans="1:37" hidden="1" x14ac:dyDescent="0.35">
      <c r="A57" t="s">
        <v>160</v>
      </c>
      <c r="B57" t="s">
        <v>161</v>
      </c>
      <c r="C57" t="s">
        <v>161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4.5</v>
      </c>
      <c r="AE57">
        <v>236</v>
      </c>
      <c r="AF57">
        <v>13.392857142857141</v>
      </c>
      <c r="AG57">
        <v>14.32649540423181</v>
      </c>
      <c r="AH57">
        <v>17.133417613908669</v>
      </c>
      <c r="AI57">
        <v>3.4614651654371782</v>
      </c>
      <c r="AJ57">
        <v>0</v>
      </c>
      <c r="AK57">
        <v>0</v>
      </c>
    </row>
    <row r="58" spans="1:37" hidden="1" x14ac:dyDescent="0.35">
      <c r="A58" t="s">
        <v>162</v>
      </c>
      <c r="B58" t="s">
        <v>163</v>
      </c>
      <c r="C58" t="s">
        <v>162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4.8</v>
      </c>
      <c r="AE58">
        <v>238</v>
      </c>
      <c r="AF58">
        <v>11.607142857142859</v>
      </c>
      <c r="AG58">
        <v>12.738095238095241</v>
      </c>
      <c r="AH58">
        <v>15.071266095604811</v>
      </c>
      <c r="AI58">
        <v>3.014253219120961</v>
      </c>
      <c r="AJ58">
        <v>0</v>
      </c>
      <c r="AK58">
        <v>0</v>
      </c>
    </row>
    <row r="59" spans="1:37" hidden="1" x14ac:dyDescent="0.35">
      <c r="A59" t="s">
        <v>164</v>
      </c>
      <c r="B59" t="s">
        <v>165</v>
      </c>
      <c r="C59" t="s">
        <v>165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5.4</v>
      </c>
      <c r="AE59">
        <v>241</v>
      </c>
      <c r="AF59">
        <v>14.54608126002578</v>
      </c>
      <c r="AG59">
        <v>14.077380952380951</v>
      </c>
      <c r="AH59">
        <v>17.584436345871669</v>
      </c>
      <c r="AI59">
        <v>3.4815351755017359</v>
      </c>
      <c r="AJ59">
        <v>0</v>
      </c>
      <c r="AK59">
        <v>0</v>
      </c>
    </row>
    <row r="60" spans="1:37" hidden="1" x14ac:dyDescent="0.35">
      <c r="A60" t="s">
        <v>166</v>
      </c>
      <c r="B60" t="s">
        <v>167</v>
      </c>
      <c r="C60" t="s">
        <v>167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6.3</v>
      </c>
      <c r="AE60">
        <v>246</v>
      </c>
      <c r="AF60">
        <v>11.25</v>
      </c>
      <c r="AG60">
        <v>11.52777777777778</v>
      </c>
      <c r="AH60">
        <v>14.04218726212958</v>
      </c>
      <c r="AI60">
        <v>2.8084374524259168</v>
      </c>
      <c r="AJ60">
        <v>0</v>
      </c>
      <c r="AK60">
        <v>0</v>
      </c>
    </row>
    <row r="61" spans="1:37" hidden="1" x14ac:dyDescent="0.35">
      <c r="A61" t="s">
        <v>168</v>
      </c>
      <c r="B61" t="s">
        <v>169</v>
      </c>
      <c r="C61" t="s">
        <v>170</v>
      </c>
      <c r="D61" t="s">
        <v>6</v>
      </c>
      <c r="E61">
        <v>0</v>
      </c>
      <c r="F61">
        <v>0</v>
      </c>
      <c r="G61">
        <v>0</v>
      </c>
      <c r="H61">
        <v>1</v>
      </c>
      <c r="I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6.9</v>
      </c>
      <c r="AE61">
        <v>247</v>
      </c>
      <c r="AF61">
        <v>18.333333333333339</v>
      </c>
      <c r="AG61">
        <v>12.5</v>
      </c>
      <c r="AH61">
        <v>18.541087161408829</v>
      </c>
      <c r="AI61">
        <v>3.7082174322817649</v>
      </c>
      <c r="AJ61">
        <v>0</v>
      </c>
      <c r="AK61">
        <v>0</v>
      </c>
    </row>
    <row r="62" spans="1:37" x14ac:dyDescent="0.35">
      <c r="A62" t="s">
        <v>358</v>
      </c>
      <c r="B62" t="s">
        <v>359</v>
      </c>
      <c r="C62" t="s">
        <v>359</v>
      </c>
      <c r="D62" t="s">
        <v>3</v>
      </c>
      <c r="E62">
        <v>1</v>
      </c>
      <c r="F62">
        <v>0</v>
      </c>
      <c r="G62">
        <v>0</v>
      </c>
      <c r="H62">
        <v>0</v>
      </c>
      <c r="I62" t="s">
        <v>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5.5</v>
      </c>
      <c r="AE62">
        <v>541</v>
      </c>
      <c r="AF62">
        <v>20.620689655172431</v>
      </c>
      <c r="AG62">
        <v>17.956521739130441</v>
      </c>
      <c r="AH62">
        <v>24.596321524747179</v>
      </c>
      <c r="AI62">
        <v>4.9192643049494356</v>
      </c>
      <c r="AJ62">
        <v>0</v>
      </c>
      <c r="AK62">
        <v>1</v>
      </c>
    </row>
    <row r="63" spans="1:37" x14ac:dyDescent="0.35">
      <c r="A63" t="s">
        <v>445</v>
      </c>
      <c r="B63" t="s">
        <v>446</v>
      </c>
      <c r="C63" t="s">
        <v>447</v>
      </c>
      <c r="D63" t="s">
        <v>6</v>
      </c>
      <c r="E63">
        <v>0</v>
      </c>
      <c r="F63">
        <v>0</v>
      </c>
      <c r="G63">
        <v>0</v>
      </c>
      <c r="H63">
        <v>1</v>
      </c>
      <c r="I63" t="s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5.5</v>
      </c>
      <c r="AE63">
        <v>741</v>
      </c>
      <c r="AF63">
        <v>19.153873339037879</v>
      </c>
      <c r="AG63">
        <v>13.04347826086957</v>
      </c>
      <c r="AH63">
        <v>24.01137915345398</v>
      </c>
      <c r="AI63">
        <v>4.8022758306907951</v>
      </c>
      <c r="AJ63">
        <v>1</v>
      </c>
      <c r="AK63">
        <v>1</v>
      </c>
    </row>
    <row r="64" spans="1:37" x14ac:dyDescent="0.35">
      <c r="A64" t="s">
        <v>46</v>
      </c>
      <c r="B64" t="s">
        <v>50</v>
      </c>
      <c r="C64" t="s">
        <v>51</v>
      </c>
      <c r="D64" t="s">
        <v>6</v>
      </c>
      <c r="E64">
        <v>0</v>
      </c>
      <c r="F64">
        <v>0</v>
      </c>
      <c r="G64">
        <v>0</v>
      </c>
      <c r="H64">
        <v>1</v>
      </c>
      <c r="I64" t="s">
        <v>11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7.8</v>
      </c>
      <c r="AE64">
        <v>6</v>
      </c>
      <c r="AF64">
        <v>20.135135135135151</v>
      </c>
      <c r="AG64">
        <v>20.293207199906369</v>
      </c>
      <c r="AH64">
        <v>22.364444962872671</v>
      </c>
      <c r="AI64">
        <v>4.4728890220795243</v>
      </c>
      <c r="AJ64">
        <v>0</v>
      </c>
      <c r="AK64">
        <v>1</v>
      </c>
    </row>
    <row r="65" spans="1:37" hidden="1" x14ac:dyDescent="0.35">
      <c r="A65" t="s">
        <v>178</v>
      </c>
      <c r="B65" t="s">
        <v>179</v>
      </c>
      <c r="C65" t="s">
        <v>179</v>
      </c>
      <c r="D65" t="s">
        <v>4</v>
      </c>
      <c r="E65">
        <v>0</v>
      </c>
      <c r="F65">
        <v>1</v>
      </c>
      <c r="G65">
        <v>0</v>
      </c>
      <c r="H65">
        <v>0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5.2</v>
      </c>
      <c r="AE65">
        <v>274</v>
      </c>
      <c r="AF65">
        <v>16.29807692307692</v>
      </c>
      <c r="AG65">
        <v>15.24390243902439</v>
      </c>
      <c r="AH65">
        <v>17.141285962151411</v>
      </c>
      <c r="AI65">
        <v>3.4282571924302809</v>
      </c>
      <c r="AJ65">
        <v>0</v>
      </c>
      <c r="AK65">
        <v>0</v>
      </c>
    </row>
    <row r="66" spans="1:37" hidden="1" x14ac:dyDescent="0.35">
      <c r="A66" t="s">
        <v>180</v>
      </c>
      <c r="B66" t="s">
        <v>181</v>
      </c>
      <c r="C66" t="s">
        <v>182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5.4</v>
      </c>
      <c r="AE66">
        <v>275</v>
      </c>
      <c r="AF66">
        <v>13.742514970059879</v>
      </c>
      <c r="AG66">
        <v>14.14772727272727</v>
      </c>
      <c r="AH66">
        <v>15.1699852029727</v>
      </c>
      <c r="AI66">
        <v>3.03399704059454</v>
      </c>
      <c r="AJ66">
        <v>0</v>
      </c>
      <c r="AK66">
        <v>0</v>
      </c>
    </row>
    <row r="67" spans="1:37" hidden="1" x14ac:dyDescent="0.35">
      <c r="A67" t="s">
        <v>183</v>
      </c>
      <c r="B67" t="s">
        <v>184</v>
      </c>
      <c r="C67" t="s">
        <v>185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277</v>
      </c>
      <c r="AF67">
        <v>10.68181818181818</v>
      </c>
      <c r="AG67">
        <v>12.647058823529409</v>
      </c>
      <c r="AH67">
        <v>12.70504683363021</v>
      </c>
      <c r="AI67">
        <v>2.5410093667260409</v>
      </c>
      <c r="AJ67">
        <v>0</v>
      </c>
      <c r="AK67">
        <v>0</v>
      </c>
    </row>
    <row r="68" spans="1:37" hidden="1" x14ac:dyDescent="0.35">
      <c r="A68" t="s">
        <v>186</v>
      </c>
      <c r="B68" t="s">
        <v>187</v>
      </c>
      <c r="C68" t="s">
        <v>187</v>
      </c>
      <c r="D68" t="s">
        <v>6</v>
      </c>
      <c r="E68">
        <v>0</v>
      </c>
      <c r="F68">
        <v>0</v>
      </c>
      <c r="G68">
        <v>0</v>
      </c>
      <c r="H68">
        <v>1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5.5</v>
      </c>
      <c r="AE68">
        <v>279</v>
      </c>
      <c r="AF68">
        <v>14.726027397260291</v>
      </c>
      <c r="AG68">
        <v>13.99122807017544</v>
      </c>
      <c r="AH68">
        <v>15.60843050732529</v>
      </c>
      <c r="AI68">
        <v>3.1216861014650572</v>
      </c>
      <c r="AJ68">
        <v>0</v>
      </c>
      <c r="AK68">
        <v>0</v>
      </c>
    </row>
    <row r="69" spans="1:37" hidden="1" x14ac:dyDescent="0.35">
      <c r="A69" t="s">
        <v>188</v>
      </c>
      <c r="B69" t="s">
        <v>189</v>
      </c>
      <c r="C69" t="s">
        <v>189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6.2</v>
      </c>
      <c r="AE69">
        <v>280</v>
      </c>
      <c r="AF69">
        <v>18.333333333333329</v>
      </c>
      <c r="AG69">
        <v>17.029330488164931</v>
      </c>
      <c r="AH69">
        <v>19.216405728233639</v>
      </c>
      <c r="AI69">
        <v>3.8432810972931319</v>
      </c>
      <c r="AJ69">
        <v>0</v>
      </c>
      <c r="AK69">
        <v>0</v>
      </c>
    </row>
    <row r="70" spans="1:37" hidden="1" x14ac:dyDescent="0.35">
      <c r="A70" t="s">
        <v>190</v>
      </c>
      <c r="B70" t="s">
        <v>191</v>
      </c>
      <c r="C70" t="s">
        <v>191</v>
      </c>
      <c r="D70" t="s">
        <v>4</v>
      </c>
      <c r="E70">
        <v>0</v>
      </c>
      <c r="F70">
        <v>1</v>
      </c>
      <c r="G70">
        <v>0</v>
      </c>
      <c r="H70">
        <v>0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4.7</v>
      </c>
      <c r="AE70">
        <v>282</v>
      </c>
      <c r="AF70">
        <v>15.308641975308641</v>
      </c>
      <c r="AG70">
        <v>14.53125</v>
      </c>
      <c r="AH70">
        <v>16.21846998676881</v>
      </c>
      <c r="AI70">
        <v>3.2436939973537608</v>
      </c>
      <c r="AJ70">
        <v>0</v>
      </c>
      <c r="AK70">
        <v>0</v>
      </c>
    </row>
    <row r="71" spans="1:37" hidden="1" x14ac:dyDescent="0.35">
      <c r="A71" t="s">
        <v>192</v>
      </c>
      <c r="B71" t="s">
        <v>193</v>
      </c>
      <c r="C71" t="s">
        <v>193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4.9000000000000004</v>
      </c>
      <c r="AE71">
        <v>283</v>
      </c>
      <c r="AF71">
        <v>10.71428571428571</v>
      </c>
      <c r="AG71">
        <v>12.61363636363637</v>
      </c>
      <c r="AH71">
        <v>12.70387660657328</v>
      </c>
      <c r="AI71">
        <v>2.5407753213146562</v>
      </c>
      <c r="AJ71">
        <v>0</v>
      </c>
      <c r="AK71">
        <v>0</v>
      </c>
    </row>
    <row r="72" spans="1:37" hidden="1" x14ac:dyDescent="0.35">
      <c r="A72" t="s">
        <v>194</v>
      </c>
      <c r="B72" t="s">
        <v>195</v>
      </c>
      <c r="C72" t="s">
        <v>195</v>
      </c>
      <c r="D72" t="s">
        <v>3</v>
      </c>
      <c r="E72">
        <v>1</v>
      </c>
      <c r="F72">
        <v>0</v>
      </c>
      <c r="G72">
        <v>0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4.7</v>
      </c>
      <c r="AE72">
        <v>284</v>
      </c>
      <c r="AF72">
        <v>18.706896551724139</v>
      </c>
      <c r="AG72">
        <v>16.333333333333329</v>
      </c>
      <c r="AH72">
        <v>19.030507853569379</v>
      </c>
      <c r="AI72">
        <v>3.8061015707138761</v>
      </c>
      <c r="AJ72">
        <v>0</v>
      </c>
      <c r="AK72">
        <v>0</v>
      </c>
    </row>
    <row r="73" spans="1:37" hidden="1" x14ac:dyDescent="0.35">
      <c r="A73" t="s">
        <v>196</v>
      </c>
      <c r="B73" t="s">
        <v>197</v>
      </c>
      <c r="C73" t="s">
        <v>198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4.7</v>
      </c>
      <c r="AE73">
        <v>285</v>
      </c>
      <c r="AF73">
        <v>13.77777777777778</v>
      </c>
      <c r="AG73">
        <v>14.214285714285721</v>
      </c>
      <c r="AH73">
        <v>15.22566211290016</v>
      </c>
      <c r="AI73">
        <v>3.0451324225800329</v>
      </c>
      <c r="AJ73">
        <v>0</v>
      </c>
      <c r="AK73">
        <v>0</v>
      </c>
    </row>
    <row r="74" spans="1:37" hidden="1" x14ac:dyDescent="0.35">
      <c r="A74" t="s">
        <v>199</v>
      </c>
      <c r="B74" t="s">
        <v>200</v>
      </c>
      <c r="C74" t="s">
        <v>200</v>
      </c>
      <c r="D74" t="s">
        <v>6</v>
      </c>
      <c r="E74">
        <v>0</v>
      </c>
      <c r="F74">
        <v>0</v>
      </c>
      <c r="G74">
        <v>0</v>
      </c>
      <c r="H74">
        <v>1</v>
      </c>
      <c r="I74" t="s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4.9000000000000004</v>
      </c>
      <c r="AE74">
        <v>286</v>
      </c>
      <c r="AF74">
        <v>10.38461538461539</v>
      </c>
      <c r="AG74">
        <v>12.450980392156859</v>
      </c>
      <c r="AH74">
        <v>12.437812507058791</v>
      </c>
      <c r="AI74">
        <v>2.4875625014117579</v>
      </c>
      <c r="AJ74">
        <v>0</v>
      </c>
      <c r="AK74">
        <v>0</v>
      </c>
    </row>
    <row r="75" spans="1:37" hidden="1" x14ac:dyDescent="0.35">
      <c r="A75" t="s">
        <v>201</v>
      </c>
      <c r="B75" t="s">
        <v>202</v>
      </c>
      <c r="C75" t="s">
        <v>202</v>
      </c>
      <c r="D75" t="s">
        <v>4</v>
      </c>
      <c r="E75">
        <v>0</v>
      </c>
      <c r="F75">
        <v>1</v>
      </c>
      <c r="G75">
        <v>0</v>
      </c>
      <c r="H75">
        <v>0</v>
      </c>
      <c r="I75" t="s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4.7</v>
      </c>
      <c r="AE75">
        <v>288</v>
      </c>
      <c r="AF75">
        <v>15.578689658088139</v>
      </c>
      <c r="AG75">
        <v>14.320987654320991</v>
      </c>
      <c r="AH75">
        <v>16.246234443894359</v>
      </c>
      <c r="AI75">
        <v>3.5149134861301259</v>
      </c>
      <c r="AJ75">
        <v>0</v>
      </c>
      <c r="AK75">
        <v>0</v>
      </c>
    </row>
    <row r="76" spans="1:37" hidden="1" x14ac:dyDescent="0.35">
      <c r="A76" t="s">
        <v>203</v>
      </c>
      <c r="B76" t="s">
        <v>204</v>
      </c>
      <c r="C76" t="s">
        <v>204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4.9000000000000004</v>
      </c>
      <c r="AE76">
        <v>294</v>
      </c>
      <c r="AF76">
        <v>13.43537414965987</v>
      </c>
      <c r="AG76">
        <v>14.0948275862069</v>
      </c>
      <c r="AH76">
        <v>14.97671640729695</v>
      </c>
      <c r="AI76">
        <v>2.9953432814593901</v>
      </c>
      <c r="AJ76">
        <v>0</v>
      </c>
      <c r="AK76">
        <v>0</v>
      </c>
    </row>
    <row r="77" spans="1:37" hidden="1" x14ac:dyDescent="0.35">
      <c r="A77" t="s">
        <v>205</v>
      </c>
      <c r="B77" t="s">
        <v>206</v>
      </c>
      <c r="C77" t="s">
        <v>206</v>
      </c>
      <c r="D77" t="s">
        <v>4</v>
      </c>
      <c r="E77">
        <v>0</v>
      </c>
      <c r="F77">
        <v>1</v>
      </c>
      <c r="G77">
        <v>0</v>
      </c>
      <c r="H77">
        <v>0</v>
      </c>
      <c r="I77" t="s">
        <v>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4.5</v>
      </c>
      <c r="AE77">
        <v>296</v>
      </c>
      <c r="AF77">
        <v>11.899739313645449</v>
      </c>
      <c r="AG77">
        <v>13.638613861386141</v>
      </c>
      <c r="AH77">
        <v>13.904265606103079</v>
      </c>
      <c r="AI77">
        <v>2.7253976390762449</v>
      </c>
      <c r="AJ77">
        <v>0</v>
      </c>
      <c r="AK77">
        <v>0</v>
      </c>
    </row>
    <row r="78" spans="1:37" hidden="1" x14ac:dyDescent="0.35">
      <c r="A78" t="s">
        <v>207</v>
      </c>
      <c r="B78" t="s">
        <v>208</v>
      </c>
      <c r="C78" t="s">
        <v>208</v>
      </c>
      <c r="D78" t="s">
        <v>4</v>
      </c>
      <c r="E78">
        <v>0</v>
      </c>
      <c r="F78">
        <v>1</v>
      </c>
      <c r="G78">
        <v>0</v>
      </c>
      <c r="H78">
        <v>0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4.0999999999999996</v>
      </c>
      <c r="AE78">
        <v>306</v>
      </c>
      <c r="AF78">
        <v>9.7619047619047592</v>
      </c>
      <c r="AG78">
        <v>11.5625</v>
      </c>
      <c r="AH78">
        <v>10.90345540628881</v>
      </c>
      <c r="AI78">
        <v>2.1806910812577618</v>
      </c>
      <c r="AJ78">
        <v>0</v>
      </c>
      <c r="AK78">
        <v>0</v>
      </c>
    </row>
    <row r="79" spans="1:37" hidden="1" x14ac:dyDescent="0.35">
      <c r="A79" t="s">
        <v>110</v>
      </c>
      <c r="B79" t="s">
        <v>209</v>
      </c>
      <c r="C79" t="s">
        <v>209</v>
      </c>
      <c r="D79" t="s">
        <v>6</v>
      </c>
      <c r="E79">
        <v>0</v>
      </c>
      <c r="F79">
        <v>0</v>
      </c>
      <c r="G79">
        <v>0</v>
      </c>
      <c r="H79">
        <v>1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5.8</v>
      </c>
      <c r="AE79">
        <v>307</v>
      </c>
      <c r="AF79">
        <v>17.153426102574489</v>
      </c>
      <c r="AG79">
        <v>17.92718992072664</v>
      </c>
      <c r="AH79">
        <v>17.886325910419998</v>
      </c>
      <c r="AI79">
        <v>3.398791215557651</v>
      </c>
      <c r="AJ79">
        <v>0</v>
      </c>
      <c r="AK79">
        <v>0</v>
      </c>
    </row>
    <row r="80" spans="1:37" hidden="1" x14ac:dyDescent="0.35">
      <c r="A80" t="s">
        <v>210</v>
      </c>
      <c r="B80" t="s">
        <v>184</v>
      </c>
      <c r="C80" t="s">
        <v>211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5.5</v>
      </c>
      <c r="AE80">
        <v>310</v>
      </c>
      <c r="AF80">
        <v>15.84375</v>
      </c>
      <c r="AG80">
        <v>14.88188976377953</v>
      </c>
      <c r="AH80">
        <v>15.627773179438121</v>
      </c>
      <c r="AI80">
        <v>3.1255546358876232</v>
      </c>
      <c r="AJ80">
        <v>0</v>
      </c>
      <c r="AK80">
        <v>0</v>
      </c>
    </row>
    <row r="81" spans="1:37" hidden="1" x14ac:dyDescent="0.35">
      <c r="A81" t="s">
        <v>212</v>
      </c>
      <c r="B81" t="s">
        <v>213</v>
      </c>
      <c r="C81" t="s">
        <v>213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4.9000000000000004</v>
      </c>
      <c r="AE81">
        <v>311</v>
      </c>
      <c r="AF81">
        <v>9.1102220321791272</v>
      </c>
      <c r="AG81">
        <v>11.35416666666667</v>
      </c>
      <c r="AH81">
        <v>10.475710494509929</v>
      </c>
      <c r="AI81">
        <v>1.9693950403712099</v>
      </c>
      <c r="AJ81">
        <v>0</v>
      </c>
      <c r="AK81">
        <v>0</v>
      </c>
    </row>
    <row r="82" spans="1:37" hidden="1" x14ac:dyDescent="0.35">
      <c r="A82" t="s">
        <v>214</v>
      </c>
      <c r="B82" t="s">
        <v>215</v>
      </c>
      <c r="C82" t="s">
        <v>216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4.8</v>
      </c>
      <c r="AE82">
        <v>315</v>
      </c>
      <c r="AF82">
        <v>11.32453241069058</v>
      </c>
      <c r="AG82">
        <v>12.96610169491526</v>
      </c>
      <c r="AH82">
        <v>12.410610471674721</v>
      </c>
      <c r="AI82">
        <v>2.2507958392980951</v>
      </c>
      <c r="AJ82">
        <v>0</v>
      </c>
      <c r="AK82">
        <v>0</v>
      </c>
    </row>
    <row r="83" spans="1:37" hidden="1" x14ac:dyDescent="0.35">
      <c r="A83" t="s">
        <v>217</v>
      </c>
      <c r="B83" t="s">
        <v>218</v>
      </c>
      <c r="C83" t="s">
        <v>218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5.4</v>
      </c>
      <c r="AE83">
        <v>318</v>
      </c>
      <c r="AF83">
        <v>14.8378017750425</v>
      </c>
      <c r="AG83">
        <v>14.66417910447761</v>
      </c>
      <c r="AH83">
        <v>15.02282289731412</v>
      </c>
      <c r="AI83">
        <v>3.0787161146055411</v>
      </c>
      <c r="AJ83">
        <v>0</v>
      </c>
      <c r="AK83">
        <v>0</v>
      </c>
    </row>
    <row r="84" spans="1:37" hidden="1" x14ac:dyDescent="0.35">
      <c r="A84" t="s">
        <v>219</v>
      </c>
      <c r="B84" t="s">
        <v>220</v>
      </c>
      <c r="C84" t="s">
        <v>220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4.8</v>
      </c>
      <c r="AE84">
        <v>320</v>
      </c>
      <c r="AF84">
        <v>12.0594342465136</v>
      </c>
      <c r="AG84">
        <v>13.25757575757576</v>
      </c>
      <c r="AH84">
        <v>12.92308908221383</v>
      </c>
      <c r="AI84">
        <v>2.829219118863382</v>
      </c>
      <c r="AJ84">
        <v>0</v>
      </c>
      <c r="AK84">
        <v>0</v>
      </c>
    </row>
    <row r="85" spans="1:37" hidden="1" x14ac:dyDescent="0.35">
      <c r="A85" t="s">
        <v>180</v>
      </c>
      <c r="B85" t="s">
        <v>221</v>
      </c>
      <c r="C85" t="s">
        <v>221</v>
      </c>
      <c r="D85" t="s">
        <v>3</v>
      </c>
      <c r="E85">
        <v>1</v>
      </c>
      <c r="F85">
        <v>0</v>
      </c>
      <c r="G85">
        <v>0</v>
      </c>
      <c r="H85">
        <v>0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4.4000000000000004</v>
      </c>
      <c r="AE85">
        <v>322</v>
      </c>
      <c r="AF85">
        <v>17.27027027027026</v>
      </c>
      <c r="AG85">
        <v>16.241496598639451</v>
      </c>
      <c r="AH85">
        <v>17.04533403579374</v>
      </c>
      <c r="AI85">
        <v>3.409066807158748</v>
      </c>
      <c r="AJ85">
        <v>0</v>
      </c>
      <c r="AK85">
        <v>0</v>
      </c>
    </row>
    <row r="86" spans="1:37" hidden="1" x14ac:dyDescent="0.35">
      <c r="A86" t="s">
        <v>212</v>
      </c>
      <c r="B86" t="s">
        <v>222</v>
      </c>
      <c r="C86" t="s">
        <v>222</v>
      </c>
      <c r="D86" t="s">
        <v>4</v>
      </c>
      <c r="E86">
        <v>0</v>
      </c>
      <c r="F86">
        <v>1</v>
      </c>
      <c r="G86">
        <v>0</v>
      </c>
      <c r="H86">
        <v>0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4.4000000000000004</v>
      </c>
      <c r="AE86">
        <v>324</v>
      </c>
      <c r="AF86">
        <v>15.939739113831759</v>
      </c>
      <c r="AG86">
        <v>14.746621621621619</v>
      </c>
      <c r="AH86">
        <v>15.60239114911664</v>
      </c>
      <c r="AI86">
        <v>3.313850690926333</v>
      </c>
      <c r="AJ86">
        <v>0</v>
      </c>
      <c r="AK86">
        <v>0</v>
      </c>
    </row>
    <row r="87" spans="1:37" hidden="1" x14ac:dyDescent="0.35">
      <c r="A87" t="s">
        <v>223</v>
      </c>
      <c r="B87" t="s">
        <v>224</v>
      </c>
      <c r="C87" t="s">
        <v>224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5.5</v>
      </c>
      <c r="AE87">
        <v>333</v>
      </c>
      <c r="AF87">
        <v>19.953703703703709</v>
      </c>
      <c r="AG87">
        <v>19.060125232073069</v>
      </c>
      <c r="AH87">
        <v>19.850956332391132</v>
      </c>
      <c r="AI87">
        <v>3.970191266478226</v>
      </c>
      <c r="AJ87">
        <v>0</v>
      </c>
      <c r="AK87">
        <v>0</v>
      </c>
    </row>
    <row r="88" spans="1:37" hidden="1" x14ac:dyDescent="0.35">
      <c r="A88" t="s">
        <v>225</v>
      </c>
      <c r="B88" t="s">
        <v>226</v>
      </c>
      <c r="C88" t="s">
        <v>226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5.3</v>
      </c>
      <c r="AE88">
        <v>336</v>
      </c>
      <c r="AF88">
        <v>13.35403726708074</v>
      </c>
      <c r="AG88">
        <v>13.90625</v>
      </c>
      <c r="AH88">
        <v>12.92804395313699</v>
      </c>
      <c r="AI88">
        <v>2.5856087906273979</v>
      </c>
      <c r="AJ88">
        <v>0</v>
      </c>
      <c r="AK88">
        <v>0</v>
      </c>
    </row>
    <row r="89" spans="1:37" hidden="1" x14ac:dyDescent="0.35">
      <c r="A89" t="s">
        <v>227</v>
      </c>
      <c r="B89" t="s">
        <v>228</v>
      </c>
      <c r="C89" t="s">
        <v>227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5.3</v>
      </c>
      <c r="AE89">
        <v>337</v>
      </c>
      <c r="AF89">
        <v>17.959790776790548</v>
      </c>
      <c r="AG89">
        <v>18.094752320437859</v>
      </c>
      <c r="AH89">
        <v>17.09803668020551</v>
      </c>
      <c r="AI89">
        <v>3.5877839703470782</v>
      </c>
      <c r="AJ89">
        <v>0</v>
      </c>
      <c r="AK89">
        <v>0</v>
      </c>
    </row>
    <row r="90" spans="1:37" hidden="1" x14ac:dyDescent="0.35">
      <c r="A90" t="s">
        <v>229</v>
      </c>
      <c r="B90" t="s">
        <v>230</v>
      </c>
      <c r="C90" t="s">
        <v>230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5.4</v>
      </c>
      <c r="AE90">
        <v>340</v>
      </c>
      <c r="AF90">
        <v>13.74909968478724</v>
      </c>
      <c r="AG90">
        <v>13.142857142857141</v>
      </c>
      <c r="AH90">
        <v>12.75213654568544</v>
      </c>
      <c r="AI90">
        <v>2.6891254552311281</v>
      </c>
      <c r="AJ90">
        <v>0</v>
      </c>
      <c r="AK90">
        <v>0</v>
      </c>
    </row>
    <row r="91" spans="1:37" hidden="1" x14ac:dyDescent="0.35">
      <c r="A91" t="s">
        <v>231</v>
      </c>
      <c r="B91" t="s">
        <v>232</v>
      </c>
      <c r="C91" t="s">
        <v>232</v>
      </c>
      <c r="D91" t="s">
        <v>4</v>
      </c>
      <c r="E91">
        <v>0</v>
      </c>
      <c r="F91">
        <v>1</v>
      </c>
      <c r="G91">
        <v>0</v>
      </c>
      <c r="H91">
        <v>0</v>
      </c>
      <c r="I91" t="s">
        <v>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4.4000000000000004</v>
      </c>
      <c r="AE91">
        <v>341</v>
      </c>
      <c r="AF91">
        <v>13.232274590492841</v>
      </c>
      <c r="AG91">
        <v>13.6</v>
      </c>
      <c r="AH91">
        <v>12.72487356897325</v>
      </c>
      <c r="AI91">
        <v>2.341568858863051</v>
      </c>
      <c r="AJ91">
        <v>0</v>
      </c>
      <c r="AK91">
        <v>0</v>
      </c>
    </row>
    <row r="92" spans="1:37" hidden="1" x14ac:dyDescent="0.35">
      <c r="A92" t="s">
        <v>233</v>
      </c>
      <c r="B92" t="s">
        <v>234</v>
      </c>
      <c r="C92" t="s">
        <v>234</v>
      </c>
      <c r="D92" t="s">
        <v>3</v>
      </c>
      <c r="E92">
        <v>1</v>
      </c>
      <c r="F92">
        <v>0</v>
      </c>
      <c r="G92">
        <v>0</v>
      </c>
      <c r="H92">
        <v>0</v>
      </c>
      <c r="I92" t="s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4.7</v>
      </c>
      <c r="AE92">
        <v>345</v>
      </c>
      <c r="AF92">
        <v>18.538260288011781</v>
      </c>
      <c r="AG92">
        <v>16.413043478260871</v>
      </c>
      <c r="AH92">
        <v>16.57244250365374</v>
      </c>
      <c r="AI92">
        <v>3.4100408498848771</v>
      </c>
      <c r="AJ92">
        <v>0</v>
      </c>
      <c r="AK92">
        <v>0</v>
      </c>
    </row>
    <row r="93" spans="1:37" hidden="1" x14ac:dyDescent="0.35">
      <c r="A93" t="s">
        <v>235</v>
      </c>
      <c r="B93" t="s">
        <v>236</v>
      </c>
      <c r="C93" t="s">
        <v>237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</v>
      </c>
      <c r="AE93">
        <v>350</v>
      </c>
      <c r="AF93">
        <v>12.90697674418605</v>
      </c>
      <c r="AG93">
        <v>12.803030303030299</v>
      </c>
      <c r="AH93">
        <v>12.192165008475239</v>
      </c>
      <c r="AI93">
        <v>2.438433001695048</v>
      </c>
      <c r="AJ93">
        <v>0</v>
      </c>
      <c r="AK93">
        <v>0</v>
      </c>
    </row>
    <row r="94" spans="1:37" hidden="1" x14ac:dyDescent="0.35">
      <c r="A94" t="s">
        <v>238</v>
      </c>
      <c r="B94" t="s">
        <v>239</v>
      </c>
      <c r="C94" t="s">
        <v>239</v>
      </c>
      <c r="D94" t="s">
        <v>4</v>
      </c>
      <c r="E94">
        <v>0</v>
      </c>
      <c r="F94">
        <v>1</v>
      </c>
      <c r="G94">
        <v>0</v>
      </c>
      <c r="H94">
        <v>0</v>
      </c>
      <c r="I94" t="s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4.5</v>
      </c>
      <c r="AE94">
        <v>351</v>
      </c>
      <c r="AF94">
        <v>11.88311688311688</v>
      </c>
      <c r="AG94">
        <v>13</v>
      </c>
      <c r="AH94">
        <v>11.80133793280069</v>
      </c>
      <c r="AI94">
        <v>2.360267586560139</v>
      </c>
      <c r="AJ94">
        <v>0</v>
      </c>
      <c r="AK94">
        <v>0</v>
      </c>
    </row>
    <row r="95" spans="1:37" hidden="1" x14ac:dyDescent="0.35">
      <c r="A95" t="s">
        <v>224</v>
      </c>
      <c r="B95" t="s">
        <v>240</v>
      </c>
      <c r="C95" t="s">
        <v>240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4.5999999999999996</v>
      </c>
      <c r="AE95">
        <v>352</v>
      </c>
      <c r="AF95">
        <v>12.2</v>
      </c>
      <c r="AG95">
        <v>13.64406779661017</v>
      </c>
      <c r="AH95">
        <v>12.257392201451371</v>
      </c>
      <c r="AI95">
        <v>2.4514784402902738</v>
      </c>
      <c r="AJ95">
        <v>0</v>
      </c>
      <c r="AK95">
        <v>0</v>
      </c>
    </row>
    <row r="96" spans="1:37" hidden="1" x14ac:dyDescent="0.35">
      <c r="A96" t="s">
        <v>241</v>
      </c>
      <c r="B96" t="s">
        <v>242</v>
      </c>
      <c r="C96" t="s">
        <v>242</v>
      </c>
      <c r="D96" t="s">
        <v>4</v>
      </c>
      <c r="E96">
        <v>0</v>
      </c>
      <c r="F96">
        <v>1</v>
      </c>
      <c r="G96">
        <v>0</v>
      </c>
      <c r="H96">
        <v>0</v>
      </c>
      <c r="I96" t="s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4.4000000000000004</v>
      </c>
      <c r="AE96">
        <v>353</v>
      </c>
      <c r="AF96">
        <v>11.52777777777777</v>
      </c>
      <c r="AG96">
        <v>13.21428571428571</v>
      </c>
      <c r="AH96">
        <v>11.735055249120689</v>
      </c>
      <c r="AI96">
        <v>2.347011049824137</v>
      </c>
      <c r="AJ96">
        <v>0</v>
      </c>
      <c r="AK96">
        <v>0</v>
      </c>
    </row>
    <row r="97" spans="1:37" hidden="1" x14ac:dyDescent="0.35">
      <c r="A97" t="s">
        <v>243</v>
      </c>
      <c r="B97" t="s">
        <v>244</v>
      </c>
      <c r="C97" t="s">
        <v>245</v>
      </c>
      <c r="D97" t="s">
        <v>6</v>
      </c>
      <c r="E97">
        <v>0</v>
      </c>
      <c r="F97">
        <v>0</v>
      </c>
      <c r="G97">
        <v>0</v>
      </c>
      <c r="H97">
        <v>1</v>
      </c>
      <c r="I97" t="s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4.7</v>
      </c>
      <c r="AE97">
        <v>357</v>
      </c>
      <c r="AF97">
        <v>11</v>
      </c>
      <c r="AG97">
        <v>12.68518518518519</v>
      </c>
      <c r="AH97">
        <v>11.2338578645606</v>
      </c>
      <c r="AI97">
        <v>2.2467715729121189</v>
      </c>
      <c r="AJ97">
        <v>0</v>
      </c>
      <c r="AK97">
        <v>0</v>
      </c>
    </row>
    <row r="98" spans="1:37" hidden="1" x14ac:dyDescent="0.35">
      <c r="A98" t="s">
        <v>246</v>
      </c>
      <c r="B98" t="s">
        <v>247</v>
      </c>
      <c r="C98" t="s">
        <v>247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5.3</v>
      </c>
      <c r="AE98">
        <v>358</v>
      </c>
      <c r="AF98">
        <v>12.6056338028169</v>
      </c>
      <c r="AG98">
        <v>13.482142857142859</v>
      </c>
      <c r="AH98">
        <v>12.37235867391116</v>
      </c>
      <c r="AI98">
        <v>2.4744717347822318</v>
      </c>
      <c r="AJ98">
        <v>0</v>
      </c>
      <c r="AK98">
        <v>0</v>
      </c>
    </row>
    <row r="99" spans="1:37" hidden="1" x14ac:dyDescent="0.35">
      <c r="A99" t="s">
        <v>248</v>
      </c>
      <c r="B99" t="s">
        <v>249</v>
      </c>
      <c r="C99" t="s">
        <v>248</v>
      </c>
      <c r="D99" t="s">
        <v>5</v>
      </c>
      <c r="E99">
        <v>0</v>
      </c>
      <c r="F99">
        <v>0</v>
      </c>
      <c r="G99">
        <v>1</v>
      </c>
      <c r="H99">
        <v>0</v>
      </c>
      <c r="I99" t="s">
        <v>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5.3</v>
      </c>
      <c r="AE99">
        <v>360</v>
      </c>
      <c r="AF99">
        <v>16.9441754044079</v>
      </c>
      <c r="AG99">
        <v>20.166530695673941</v>
      </c>
      <c r="AH99">
        <v>17.602189233290201</v>
      </c>
      <c r="AI99">
        <v>2.2374785101937231</v>
      </c>
      <c r="AJ99">
        <v>0</v>
      </c>
      <c r="AK99">
        <v>0</v>
      </c>
    </row>
    <row r="100" spans="1:37" hidden="1" x14ac:dyDescent="0.35">
      <c r="A100" t="s">
        <v>250</v>
      </c>
      <c r="B100" t="s">
        <v>251</v>
      </c>
      <c r="C100" t="s">
        <v>251</v>
      </c>
      <c r="D100" t="s">
        <v>4</v>
      </c>
      <c r="E100">
        <v>0</v>
      </c>
      <c r="F100">
        <v>1</v>
      </c>
      <c r="G100">
        <v>0</v>
      </c>
      <c r="H100">
        <v>0</v>
      </c>
      <c r="I100" t="s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4.5</v>
      </c>
      <c r="AE100">
        <v>367</v>
      </c>
      <c r="AF100">
        <v>15.0434437692585</v>
      </c>
      <c r="AG100">
        <v>15.366666666666671</v>
      </c>
      <c r="AH100">
        <v>14.421518013153589</v>
      </c>
      <c r="AI100">
        <v>2.718710445516932</v>
      </c>
      <c r="AJ100">
        <v>0</v>
      </c>
      <c r="AK100">
        <v>0</v>
      </c>
    </row>
    <row r="101" spans="1:37" hidden="1" x14ac:dyDescent="0.35">
      <c r="A101" t="s">
        <v>252</v>
      </c>
      <c r="B101" t="s">
        <v>253</v>
      </c>
      <c r="C101" t="s">
        <v>253</v>
      </c>
      <c r="D101" t="s">
        <v>4</v>
      </c>
      <c r="E101">
        <v>0</v>
      </c>
      <c r="F101">
        <v>1</v>
      </c>
      <c r="G101">
        <v>0</v>
      </c>
      <c r="H101">
        <v>0</v>
      </c>
      <c r="I101" t="s">
        <v>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7.9</v>
      </c>
      <c r="AE101">
        <v>372</v>
      </c>
      <c r="AF101">
        <v>26.620574446064659</v>
      </c>
      <c r="AG101">
        <v>25.41696026473457</v>
      </c>
      <c r="AH101">
        <v>24.591197360643381</v>
      </c>
      <c r="AI101">
        <v>5.1331565781897011</v>
      </c>
      <c r="AJ101">
        <v>0</v>
      </c>
      <c r="AK101">
        <v>0</v>
      </c>
    </row>
    <row r="102" spans="1:37" hidden="1" x14ac:dyDescent="0.35">
      <c r="A102" t="s">
        <v>254</v>
      </c>
      <c r="B102" t="s">
        <v>255</v>
      </c>
      <c r="C102" t="s">
        <v>256</v>
      </c>
      <c r="D102" t="s">
        <v>3</v>
      </c>
      <c r="E102">
        <v>1</v>
      </c>
      <c r="F102">
        <v>0</v>
      </c>
      <c r="G102">
        <v>0</v>
      </c>
      <c r="H102">
        <v>0</v>
      </c>
      <c r="I102" t="s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373</v>
      </c>
      <c r="AF102">
        <v>22.041419226262342</v>
      </c>
      <c r="AG102">
        <v>24.378921433887839</v>
      </c>
      <c r="AH102">
        <v>21.872600892301548</v>
      </c>
      <c r="AI102">
        <v>5.1735536793601042</v>
      </c>
      <c r="AJ102">
        <v>0</v>
      </c>
      <c r="AK102">
        <v>0</v>
      </c>
    </row>
    <row r="103" spans="1:37" hidden="1" x14ac:dyDescent="0.35">
      <c r="A103" t="s">
        <v>257</v>
      </c>
      <c r="B103" t="s">
        <v>258</v>
      </c>
      <c r="C103" t="s">
        <v>257</v>
      </c>
      <c r="D103" t="s">
        <v>6</v>
      </c>
      <c r="E103">
        <v>0</v>
      </c>
      <c r="F103">
        <v>0</v>
      </c>
      <c r="G103">
        <v>0</v>
      </c>
      <c r="H103">
        <v>1</v>
      </c>
      <c r="I103" t="s">
        <v>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7.6</v>
      </c>
      <c r="AE103">
        <v>375</v>
      </c>
      <c r="AF103">
        <v>19.61538461538462</v>
      </c>
      <c r="AG103">
        <v>18.316320161969841</v>
      </c>
      <c r="AH103">
        <v>17.933178505118331</v>
      </c>
      <c r="AI103">
        <v>3.586320492874568</v>
      </c>
      <c r="AJ103">
        <v>0</v>
      </c>
      <c r="AK103">
        <v>0</v>
      </c>
    </row>
    <row r="104" spans="1:37" hidden="1" x14ac:dyDescent="0.35">
      <c r="A104" t="s">
        <v>259</v>
      </c>
      <c r="B104" t="s">
        <v>260</v>
      </c>
      <c r="C104" t="s">
        <v>261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7.7</v>
      </c>
      <c r="AE104">
        <v>376</v>
      </c>
      <c r="AF104">
        <v>18.2258064516129</v>
      </c>
      <c r="AG104">
        <v>19.381400538506899</v>
      </c>
      <c r="AH104">
        <v>17.7338480923028</v>
      </c>
      <c r="AI104">
        <v>3.546769617745396</v>
      </c>
      <c r="AJ104">
        <v>0</v>
      </c>
      <c r="AK104">
        <v>0</v>
      </c>
    </row>
    <row r="105" spans="1:37" hidden="1" x14ac:dyDescent="0.35">
      <c r="A105" t="s">
        <v>262</v>
      </c>
      <c r="B105" t="s">
        <v>263</v>
      </c>
      <c r="C105" t="s">
        <v>263</v>
      </c>
      <c r="D105" t="s">
        <v>6</v>
      </c>
      <c r="E105">
        <v>0</v>
      </c>
      <c r="F105">
        <v>0</v>
      </c>
      <c r="G105">
        <v>0</v>
      </c>
      <c r="H105">
        <v>1</v>
      </c>
      <c r="I105" t="s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7.2</v>
      </c>
      <c r="AE105">
        <v>379</v>
      </c>
      <c r="AF105">
        <v>18.361814428087062</v>
      </c>
      <c r="AG105">
        <v>16.77173500366985</v>
      </c>
      <c r="AH105">
        <v>16.617548440449731</v>
      </c>
      <c r="AI105">
        <v>3.654772467001044</v>
      </c>
      <c r="AJ105">
        <v>0</v>
      </c>
      <c r="AK105">
        <v>0</v>
      </c>
    </row>
    <row r="106" spans="1:37" hidden="1" x14ac:dyDescent="0.35">
      <c r="A106" t="s">
        <v>264</v>
      </c>
      <c r="B106" t="s">
        <v>265</v>
      </c>
      <c r="C106" t="s">
        <v>265</v>
      </c>
      <c r="D106" t="s">
        <v>4</v>
      </c>
      <c r="E106">
        <v>0</v>
      </c>
      <c r="F106">
        <v>1</v>
      </c>
      <c r="G106">
        <v>0</v>
      </c>
      <c r="H106">
        <v>0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4.5</v>
      </c>
      <c r="AE106">
        <v>380</v>
      </c>
      <c r="AF106">
        <v>11.5</v>
      </c>
      <c r="AG106">
        <v>11.78571428571429</v>
      </c>
      <c r="AH106">
        <v>10.98856000235962</v>
      </c>
      <c r="AI106">
        <v>2.1977120004719239</v>
      </c>
      <c r="AJ106">
        <v>0</v>
      </c>
      <c r="AK106">
        <v>0</v>
      </c>
    </row>
    <row r="107" spans="1:37" hidden="1" x14ac:dyDescent="0.35">
      <c r="A107" t="s">
        <v>266</v>
      </c>
      <c r="B107" t="s">
        <v>267</v>
      </c>
      <c r="C107" t="s">
        <v>267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4.9000000000000004</v>
      </c>
      <c r="AE107">
        <v>384</v>
      </c>
      <c r="AF107">
        <v>14.571428571428569</v>
      </c>
      <c r="AG107">
        <v>14.90740740740741</v>
      </c>
      <c r="AH107">
        <v>13.91158587235531</v>
      </c>
      <c r="AI107">
        <v>2.7823171744710629</v>
      </c>
      <c r="AJ107">
        <v>0</v>
      </c>
      <c r="AK107">
        <v>0</v>
      </c>
    </row>
    <row r="108" spans="1:37" hidden="1" x14ac:dyDescent="0.35">
      <c r="A108" t="s">
        <v>268</v>
      </c>
      <c r="B108" t="s">
        <v>269</v>
      </c>
      <c r="C108" t="s">
        <v>270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7.4</v>
      </c>
      <c r="AE108">
        <v>385</v>
      </c>
      <c r="AF108">
        <v>16.973684210526319</v>
      </c>
      <c r="AG108">
        <v>18.079952239859491</v>
      </c>
      <c r="AH108">
        <v>16.52915282512345</v>
      </c>
      <c r="AI108">
        <v>3.305830564691087</v>
      </c>
      <c r="AJ108">
        <v>0</v>
      </c>
      <c r="AK108">
        <v>0</v>
      </c>
    </row>
    <row r="109" spans="1:37" hidden="1" x14ac:dyDescent="0.35">
      <c r="A109" t="s">
        <v>205</v>
      </c>
      <c r="B109" t="s">
        <v>271</v>
      </c>
      <c r="C109" t="s">
        <v>271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4.9000000000000004</v>
      </c>
      <c r="AE109">
        <v>387</v>
      </c>
      <c r="AF109">
        <v>20.215053763440849</v>
      </c>
      <c r="AG109">
        <v>19.023943879997251</v>
      </c>
      <c r="AH109">
        <v>18.548364645393701</v>
      </c>
      <c r="AI109">
        <v>3.7131125977458121</v>
      </c>
      <c r="AJ109">
        <v>0</v>
      </c>
      <c r="AK109">
        <v>0</v>
      </c>
    </row>
    <row r="110" spans="1:37" hidden="1" x14ac:dyDescent="0.35">
      <c r="A110" t="s">
        <v>272</v>
      </c>
      <c r="B110" t="s">
        <v>273</v>
      </c>
      <c r="C110" t="s">
        <v>273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6.4</v>
      </c>
      <c r="AE110">
        <v>389</v>
      </c>
      <c r="AF110">
        <v>24.712643678160919</v>
      </c>
      <c r="AG110">
        <v>21.901257479048741</v>
      </c>
      <c r="AH110">
        <v>22.060737988144918</v>
      </c>
      <c r="AI110">
        <v>4.4795100441995999</v>
      </c>
      <c r="AJ110">
        <v>0</v>
      </c>
      <c r="AK110">
        <v>0</v>
      </c>
    </row>
    <row r="111" spans="1:37" hidden="1" x14ac:dyDescent="0.35">
      <c r="A111" t="s">
        <v>274</v>
      </c>
      <c r="B111" t="s">
        <v>275</v>
      </c>
      <c r="C111" t="s">
        <v>275</v>
      </c>
      <c r="D111" t="s">
        <v>5</v>
      </c>
      <c r="E111">
        <v>0</v>
      </c>
      <c r="F111">
        <v>0</v>
      </c>
      <c r="G111">
        <v>1</v>
      </c>
      <c r="H111">
        <v>0</v>
      </c>
      <c r="I111" t="s">
        <v>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13</v>
      </c>
      <c r="AE111">
        <v>390</v>
      </c>
      <c r="AF111">
        <v>34.648648648648653</v>
      </c>
      <c r="AG111">
        <v>33.313699588208557</v>
      </c>
      <c r="AH111">
        <v>32.112277856615478</v>
      </c>
      <c r="AI111">
        <v>6.4224555713242619</v>
      </c>
      <c r="AJ111">
        <v>0</v>
      </c>
      <c r="AK111">
        <v>0</v>
      </c>
    </row>
    <row r="112" spans="1:37" hidden="1" x14ac:dyDescent="0.35">
      <c r="A112" t="s">
        <v>276</v>
      </c>
      <c r="B112" t="s">
        <v>277</v>
      </c>
      <c r="C112" t="s">
        <v>277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7.1</v>
      </c>
      <c r="AE112">
        <v>391</v>
      </c>
      <c r="AF112">
        <v>20.000000000000011</v>
      </c>
      <c r="AG112">
        <v>17.708691307669891</v>
      </c>
      <c r="AH112">
        <v>17.846531653309729</v>
      </c>
      <c r="AI112">
        <v>3.5698567449241749</v>
      </c>
      <c r="AJ112">
        <v>0</v>
      </c>
      <c r="AK112">
        <v>0</v>
      </c>
    </row>
    <row r="113" spans="1:37" hidden="1" x14ac:dyDescent="0.35">
      <c r="A113" t="s">
        <v>278</v>
      </c>
      <c r="B113" t="s">
        <v>279</v>
      </c>
      <c r="C113" t="s">
        <v>278</v>
      </c>
      <c r="D113" t="s">
        <v>4</v>
      </c>
      <c r="E113">
        <v>0</v>
      </c>
      <c r="F113">
        <v>1</v>
      </c>
      <c r="G113">
        <v>0</v>
      </c>
      <c r="H113">
        <v>0</v>
      </c>
      <c r="I113" t="s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6.1</v>
      </c>
      <c r="AE113">
        <v>395</v>
      </c>
      <c r="AF113">
        <v>23.53467853188328</v>
      </c>
      <c r="AG113">
        <v>20.95866263166057</v>
      </c>
      <c r="AH113">
        <v>21.05513118486116</v>
      </c>
      <c r="AI113">
        <v>4.1470026659885226</v>
      </c>
      <c r="AJ113">
        <v>0</v>
      </c>
      <c r="AK113">
        <v>0</v>
      </c>
    </row>
    <row r="114" spans="1:37" hidden="1" x14ac:dyDescent="0.35">
      <c r="A114" t="s">
        <v>280</v>
      </c>
      <c r="B114" t="s">
        <v>281</v>
      </c>
      <c r="C114" t="s">
        <v>281</v>
      </c>
      <c r="D114" t="s">
        <v>6</v>
      </c>
      <c r="E114">
        <v>0</v>
      </c>
      <c r="F114">
        <v>0</v>
      </c>
      <c r="G114">
        <v>0</v>
      </c>
      <c r="H114">
        <v>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4.8</v>
      </c>
      <c r="AE114">
        <v>407</v>
      </c>
      <c r="AF114">
        <v>10.41666666666667</v>
      </c>
      <c r="AG114">
        <v>12.8125</v>
      </c>
      <c r="AH114">
        <v>0</v>
      </c>
      <c r="AI114">
        <v>0</v>
      </c>
      <c r="AJ114">
        <v>0</v>
      </c>
      <c r="AK114">
        <v>0</v>
      </c>
    </row>
    <row r="115" spans="1:37" hidden="1" x14ac:dyDescent="0.35">
      <c r="A115" t="s">
        <v>282</v>
      </c>
      <c r="B115" t="s">
        <v>283</v>
      </c>
      <c r="C115" t="s">
        <v>283</v>
      </c>
      <c r="D115" t="s">
        <v>6</v>
      </c>
      <c r="E115">
        <v>0</v>
      </c>
      <c r="F115">
        <v>0</v>
      </c>
      <c r="G115">
        <v>0</v>
      </c>
      <c r="H115">
        <v>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5.3</v>
      </c>
      <c r="AE115">
        <v>419</v>
      </c>
      <c r="AF115">
        <v>17.5</v>
      </c>
      <c r="AG115">
        <v>15.625</v>
      </c>
      <c r="AH115">
        <v>0</v>
      </c>
      <c r="AI115">
        <v>0</v>
      </c>
      <c r="AJ115">
        <v>0</v>
      </c>
      <c r="AK115">
        <v>0</v>
      </c>
    </row>
    <row r="116" spans="1:37" hidden="1" x14ac:dyDescent="0.35">
      <c r="A116" t="s">
        <v>284</v>
      </c>
      <c r="B116" t="s">
        <v>285</v>
      </c>
      <c r="C116" t="s">
        <v>285</v>
      </c>
      <c r="D116" t="s">
        <v>6</v>
      </c>
      <c r="E116">
        <v>0</v>
      </c>
      <c r="F116">
        <v>0</v>
      </c>
      <c r="G116">
        <v>0</v>
      </c>
      <c r="H116">
        <v>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4.9000000000000004</v>
      </c>
      <c r="AE116">
        <v>421</v>
      </c>
      <c r="AF116">
        <v>12.083333333333339</v>
      </c>
      <c r="AG116">
        <v>11.5625</v>
      </c>
      <c r="AH116">
        <v>0</v>
      </c>
      <c r="AI116">
        <v>0</v>
      </c>
      <c r="AJ116">
        <v>0</v>
      </c>
      <c r="AK116">
        <v>0</v>
      </c>
    </row>
    <row r="117" spans="1:37" hidden="1" x14ac:dyDescent="0.35">
      <c r="A117" t="s">
        <v>231</v>
      </c>
      <c r="B117" t="s">
        <v>286</v>
      </c>
      <c r="C117" t="s">
        <v>286</v>
      </c>
      <c r="D117" t="s">
        <v>4</v>
      </c>
      <c r="E117">
        <v>0</v>
      </c>
      <c r="F117">
        <v>1</v>
      </c>
      <c r="G117">
        <v>0</v>
      </c>
      <c r="H117">
        <v>0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439</v>
      </c>
      <c r="AF117">
        <v>11</v>
      </c>
      <c r="AG117">
        <v>10.357142857142859</v>
      </c>
      <c r="AH117">
        <v>0</v>
      </c>
      <c r="AI117">
        <v>0</v>
      </c>
      <c r="AJ117">
        <v>0</v>
      </c>
      <c r="AK117">
        <v>0</v>
      </c>
    </row>
    <row r="118" spans="1:37" hidden="1" x14ac:dyDescent="0.35">
      <c r="A118" t="s">
        <v>287</v>
      </c>
      <c r="B118" t="s">
        <v>288</v>
      </c>
      <c r="C118" t="s">
        <v>288</v>
      </c>
      <c r="D118" t="s">
        <v>3</v>
      </c>
      <c r="E118">
        <v>1</v>
      </c>
      <c r="F118">
        <v>0</v>
      </c>
      <c r="G118">
        <v>0</v>
      </c>
      <c r="H118">
        <v>0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4.5</v>
      </c>
      <c r="AE118">
        <v>440</v>
      </c>
      <c r="AF118">
        <v>11.249999994132279</v>
      </c>
      <c r="AG118">
        <v>10.9375</v>
      </c>
      <c r="AH118">
        <v>0</v>
      </c>
      <c r="AI118">
        <v>0</v>
      </c>
      <c r="AJ118">
        <v>0</v>
      </c>
      <c r="AK118">
        <v>0</v>
      </c>
    </row>
    <row r="119" spans="1:37" hidden="1" x14ac:dyDescent="0.35">
      <c r="A119" t="s">
        <v>289</v>
      </c>
      <c r="B119" t="s">
        <v>290</v>
      </c>
      <c r="C119" t="s">
        <v>290</v>
      </c>
      <c r="D119" t="s">
        <v>6</v>
      </c>
      <c r="E119">
        <v>0</v>
      </c>
      <c r="F119">
        <v>0</v>
      </c>
      <c r="G119">
        <v>0</v>
      </c>
      <c r="H119">
        <v>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4.9000000000000004</v>
      </c>
      <c r="AE119">
        <v>442</v>
      </c>
      <c r="AF119">
        <v>10.45454545454545</v>
      </c>
      <c r="AG119">
        <v>10.3125</v>
      </c>
      <c r="AH119">
        <v>0</v>
      </c>
      <c r="AI119">
        <v>0</v>
      </c>
      <c r="AJ119">
        <v>0</v>
      </c>
      <c r="AK119">
        <v>0</v>
      </c>
    </row>
    <row r="120" spans="1:37" hidden="1" x14ac:dyDescent="0.35">
      <c r="A120" t="s">
        <v>291</v>
      </c>
      <c r="B120" t="s">
        <v>292</v>
      </c>
      <c r="C120" t="s">
        <v>292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4.9000000000000004</v>
      </c>
      <c r="AE120">
        <v>449</v>
      </c>
      <c r="AF120">
        <v>12.617998201802269</v>
      </c>
      <c r="AG120">
        <v>12.071428571428569</v>
      </c>
      <c r="AH120">
        <v>13.30366077873146</v>
      </c>
      <c r="AI120">
        <v>3.0262977843420789</v>
      </c>
      <c r="AJ120">
        <v>0</v>
      </c>
      <c r="AK120">
        <v>0</v>
      </c>
    </row>
    <row r="121" spans="1:37" hidden="1" x14ac:dyDescent="0.35">
      <c r="A121" t="s">
        <v>116</v>
      </c>
      <c r="B121" t="s">
        <v>293</v>
      </c>
      <c r="C121" t="s">
        <v>293</v>
      </c>
      <c r="D121" t="s">
        <v>4</v>
      </c>
      <c r="E121">
        <v>0</v>
      </c>
      <c r="F121">
        <v>1</v>
      </c>
      <c r="G121">
        <v>0</v>
      </c>
      <c r="H121">
        <v>0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450</v>
      </c>
      <c r="AF121">
        <v>13.15200000000001</v>
      </c>
      <c r="AG121">
        <v>11.939393939393939</v>
      </c>
      <c r="AH121">
        <v>13.52865709943357</v>
      </c>
      <c r="AI121">
        <v>3.382164274858392</v>
      </c>
      <c r="AJ121">
        <v>0</v>
      </c>
      <c r="AK121">
        <v>0</v>
      </c>
    </row>
    <row r="122" spans="1:37" hidden="1" x14ac:dyDescent="0.35">
      <c r="A122" t="s">
        <v>294</v>
      </c>
      <c r="B122" t="s">
        <v>295</v>
      </c>
      <c r="C122" t="s">
        <v>296</v>
      </c>
      <c r="D122" t="s">
        <v>6</v>
      </c>
      <c r="E122">
        <v>0</v>
      </c>
      <c r="F122">
        <v>0</v>
      </c>
      <c r="G122">
        <v>0</v>
      </c>
      <c r="H122">
        <v>1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</v>
      </c>
      <c r="AE122">
        <v>451</v>
      </c>
      <c r="AF122">
        <v>14.38095238095238</v>
      </c>
      <c r="AG122">
        <v>13.77345931990733</v>
      </c>
      <c r="AH122">
        <v>15.170532905737829</v>
      </c>
      <c r="AI122">
        <v>3.800154574639401</v>
      </c>
      <c r="AJ122">
        <v>0</v>
      </c>
      <c r="AK122">
        <v>0</v>
      </c>
    </row>
    <row r="123" spans="1:37" hidden="1" x14ac:dyDescent="0.35">
      <c r="A123" t="s">
        <v>297</v>
      </c>
      <c r="B123" t="s">
        <v>298</v>
      </c>
      <c r="C123" t="s">
        <v>297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6.4</v>
      </c>
      <c r="AE123">
        <v>452</v>
      </c>
      <c r="AF123">
        <v>13.887427441698129</v>
      </c>
      <c r="AG123">
        <v>13.11302030452379</v>
      </c>
      <c r="AH123">
        <v>14.55119071174172</v>
      </c>
      <c r="AI123">
        <v>3.3334279375135458</v>
      </c>
      <c r="AJ123">
        <v>0</v>
      </c>
      <c r="AK123">
        <v>0</v>
      </c>
    </row>
    <row r="124" spans="1:37" hidden="1" x14ac:dyDescent="0.35">
      <c r="A124" t="s">
        <v>299</v>
      </c>
      <c r="B124" t="s">
        <v>300</v>
      </c>
      <c r="C124" t="s">
        <v>299</v>
      </c>
      <c r="D124" t="s">
        <v>4</v>
      </c>
      <c r="E124">
        <v>0</v>
      </c>
      <c r="F124">
        <v>1</v>
      </c>
      <c r="G124">
        <v>0</v>
      </c>
      <c r="H124">
        <v>0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5.5</v>
      </c>
      <c r="AE124">
        <v>458</v>
      </c>
      <c r="AF124">
        <v>12.22857142857143</v>
      </c>
      <c r="AG124">
        <v>11.925925925925929</v>
      </c>
      <c r="AH124">
        <v>13.0124524971474</v>
      </c>
      <c r="AI124">
        <v>3.253113124286851</v>
      </c>
      <c r="AJ124">
        <v>0</v>
      </c>
      <c r="AK124">
        <v>0</v>
      </c>
    </row>
    <row r="125" spans="1:37" hidden="1" x14ac:dyDescent="0.35">
      <c r="A125" t="s">
        <v>301</v>
      </c>
      <c r="B125" t="s">
        <v>302</v>
      </c>
      <c r="C125" t="s">
        <v>303</v>
      </c>
      <c r="D125" t="s">
        <v>3</v>
      </c>
      <c r="E125">
        <v>1</v>
      </c>
      <c r="F125">
        <v>0</v>
      </c>
      <c r="G125">
        <v>0</v>
      </c>
      <c r="H125">
        <v>0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5.5</v>
      </c>
      <c r="AE125">
        <v>459</v>
      </c>
      <c r="AF125">
        <v>15.868131868131851</v>
      </c>
      <c r="AG125">
        <v>13.83333333333333</v>
      </c>
      <c r="AH125">
        <v>16.021955244766851</v>
      </c>
      <c r="AI125">
        <v>4.0054888111917126</v>
      </c>
      <c r="AJ125">
        <v>0</v>
      </c>
      <c r="AK125">
        <v>0</v>
      </c>
    </row>
    <row r="126" spans="1:37" hidden="1" x14ac:dyDescent="0.35">
      <c r="A126" t="s">
        <v>304</v>
      </c>
      <c r="B126" t="s">
        <v>305</v>
      </c>
      <c r="C126" t="s">
        <v>305</v>
      </c>
      <c r="D126" t="s">
        <v>5</v>
      </c>
      <c r="E126">
        <v>0</v>
      </c>
      <c r="F126">
        <v>0</v>
      </c>
      <c r="G126">
        <v>1</v>
      </c>
      <c r="H126">
        <v>0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7.5</v>
      </c>
      <c r="AE126">
        <v>460</v>
      </c>
      <c r="AF126">
        <v>17.79775422386993</v>
      </c>
      <c r="AG126">
        <v>16.27871819749355</v>
      </c>
      <c r="AH126">
        <v>18.37155487383205</v>
      </c>
      <c r="AI126">
        <v>4.592888718456221</v>
      </c>
      <c r="AJ126">
        <v>0</v>
      </c>
      <c r="AK126">
        <v>0</v>
      </c>
    </row>
    <row r="127" spans="1:37" x14ac:dyDescent="0.35">
      <c r="A127" t="s">
        <v>395</v>
      </c>
      <c r="B127" t="s">
        <v>396</v>
      </c>
      <c r="C127" t="s">
        <v>396</v>
      </c>
      <c r="D127" t="s">
        <v>5</v>
      </c>
      <c r="E127">
        <v>0</v>
      </c>
      <c r="F127">
        <v>0</v>
      </c>
      <c r="G127">
        <v>1</v>
      </c>
      <c r="H127">
        <v>0</v>
      </c>
      <c r="I127" t="s">
        <v>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7</v>
      </c>
      <c r="AE127">
        <v>658</v>
      </c>
      <c r="AF127">
        <v>19.905667636699359</v>
      </c>
      <c r="AG127">
        <v>20.113300774652679</v>
      </c>
      <c r="AH127">
        <v>19.018087701860171</v>
      </c>
      <c r="AI127">
        <v>4.1813776289209281</v>
      </c>
      <c r="AJ127">
        <v>1</v>
      </c>
      <c r="AK127">
        <v>1</v>
      </c>
    </row>
    <row r="128" spans="1:37" hidden="1" x14ac:dyDescent="0.35">
      <c r="A128" t="s">
        <v>308</v>
      </c>
      <c r="B128" t="s">
        <v>309</v>
      </c>
      <c r="C128" t="s">
        <v>308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5.6</v>
      </c>
      <c r="AE128">
        <v>470</v>
      </c>
      <c r="AF128">
        <v>12.25531914893617</v>
      </c>
      <c r="AG128">
        <v>12.04733634764008</v>
      </c>
      <c r="AH128">
        <v>13.091034093958831</v>
      </c>
      <c r="AI128">
        <v>3.272760025253187</v>
      </c>
      <c r="AJ128">
        <v>0</v>
      </c>
      <c r="AK128">
        <v>0</v>
      </c>
    </row>
    <row r="129" spans="1:37" hidden="1" x14ac:dyDescent="0.35">
      <c r="A129" t="s">
        <v>310</v>
      </c>
      <c r="B129" t="s">
        <v>311</v>
      </c>
      <c r="C129" t="s">
        <v>311</v>
      </c>
      <c r="D129" t="s">
        <v>4</v>
      </c>
      <c r="E129">
        <v>0</v>
      </c>
      <c r="F129">
        <v>1</v>
      </c>
      <c r="G129">
        <v>0</v>
      </c>
      <c r="H129">
        <v>0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5.3</v>
      </c>
      <c r="AE129">
        <v>474</v>
      </c>
      <c r="AF129">
        <v>15.323529411764699</v>
      </c>
      <c r="AG129">
        <v>14.73763986659192</v>
      </c>
      <c r="AH129">
        <v>16.197155191318501</v>
      </c>
      <c r="AI129">
        <v>4.0591519768697921</v>
      </c>
      <c r="AJ129">
        <v>0</v>
      </c>
      <c r="AK129">
        <v>0</v>
      </c>
    </row>
    <row r="130" spans="1:37" hidden="1" x14ac:dyDescent="0.35">
      <c r="A130" t="s">
        <v>312</v>
      </c>
      <c r="B130" t="s">
        <v>313</v>
      </c>
      <c r="C130" t="s">
        <v>313</v>
      </c>
      <c r="D130" t="s">
        <v>5</v>
      </c>
      <c r="E130">
        <v>0</v>
      </c>
      <c r="F130">
        <v>0</v>
      </c>
      <c r="G130">
        <v>1</v>
      </c>
      <c r="H130">
        <v>0</v>
      </c>
      <c r="I130" t="s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6.7</v>
      </c>
      <c r="AE130">
        <v>477</v>
      </c>
      <c r="AF130">
        <v>19.2</v>
      </c>
      <c r="AG130">
        <v>14.824829659124161</v>
      </c>
      <c r="AH130">
        <v>18.380252146700851</v>
      </c>
      <c r="AI130">
        <v>4.6004718002827536</v>
      </c>
      <c r="AJ130">
        <v>0</v>
      </c>
      <c r="AK130">
        <v>0</v>
      </c>
    </row>
    <row r="131" spans="1:37" hidden="1" x14ac:dyDescent="0.35">
      <c r="A131" t="s">
        <v>314</v>
      </c>
      <c r="B131" t="s">
        <v>315</v>
      </c>
      <c r="C131" t="s">
        <v>316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6.8</v>
      </c>
      <c r="AE131">
        <v>481</v>
      </c>
      <c r="AF131">
        <v>14.83333333333333</v>
      </c>
      <c r="AG131">
        <v>15.434782608695651</v>
      </c>
      <c r="AH131">
        <v>14.986888415887609</v>
      </c>
      <c r="AI131">
        <v>2.9973776831775218</v>
      </c>
      <c r="AJ131">
        <v>0</v>
      </c>
      <c r="AK131">
        <v>0</v>
      </c>
    </row>
    <row r="132" spans="1:37" hidden="1" x14ac:dyDescent="0.35">
      <c r="A132" t="s">
        <v>317</v>
      </c>
      <c r="B132" t="s">
        <v>318</v>
      </c>
      <c r="C132" t="s">
        <v>319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8.3000000000000007</v>
      </c>
      <c r="AE132">
        <v>482</v>
      </c>
      <c r="AF132">
        <v>21.982643383037122</v>
      </c>
      <c r="AG132">
        <v>22.169673451107659</v>
      </c>
      <c r="AH132">
        <v>21.861285430195291</v>
      </c>
      <c r="AI132">
        <v>4.1537999506574561</v>
      </c>
      <c r="AJ132">
        <v>0</v>
      </c>
      <c r="AK132">
        <v>0</v>
      </c>
    </row>
    <row r="133" spans="1:37" hidden="1" x14ac:dyDescent="0.35">
      <c r="A133" t="s">
        <v>320</v>
      </c>
      <c r="B133" t="s">
        <v>321</v>
      </c>
      <c r="C133" t="s">
        <v>322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5.4</v>
      </c>
      <c r="AE133">
        <v>485</v>
      </c>
      <c r="AF133">
        <v>13.63636363636363</v>
      </c>
      <c r="AG133">
        <v>14.2005109913379</v>
      </c>
      <c r="AH133">
        <v>13.78309205495588</v>
      </c>
      <c r="AI133">
        <v>2.756618410928763</v>
      </c>
      <c r="AJ133">
        <v>0</v>
      </c>
      <c r="AK133">
        <v>0</v>
      </c>
    </row>
    <row r="134" spans="1:37" hidden="1" x14ac:dyDescent="0.35">
      <c r="A134" t="s">
        <v>259</v>
      </c>
      <c r="B134" t="s">
        <v>323</v>
      </c>
      <c r="C134" t="s">
        <v>324</v>
      </c>
      <c r="D134" t="s">
        <v>4</v>
      </c>
      <c r="E134">
        <v>0</v>
      </c>
      <c r="F134">
        <v>1</v>
      </c>
      <c r="G134">
        <v>0</v>
      </c>
      <c r="H134">
        <v>0</v>
      </c>
      <c r="I134" t="s">
        <v>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486</v>
      </c>
      <c r="AF134">
        <v>19.722222222222221</v>
      </c>
      <c r="AG134">
        <v>15.803571428571431</v>
      </c>
      <c r="AH134">
        <v>17.588852312156359</v>
      </c>
      <c r="AI134">
        <v>3.5177704624312711</v>
      </c>
      <c r="AJ134">
        <v>0</v>
      </c>
      <c r="AK134">
        <v>0</v>
      </c>
    </row>
    <row r="135" spans="1:37" hidden="1" x14ac:dyDescent="0.35">
      <c r="A135" t="s">
        <v>128</v>
      </c>
      <c r="B135" t="s">
        <v>325</v>
      </c>
      <c r="C135" t="s">
        <v>325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5.9</v>
      </c>
      <c r="AE135">
        <v>487</v>
      </c>
      <c r="AF135">
        <v>18.168316831683171</v>
      </c>
      <c r="AG135">
        <v>19.578788885605601</v>
      </c>
      <c r="AH135">
        <v>18.69020620844222</v>
      </c>
      <c r="AI135">
        <v>3.738041241693725</v>
      </c>
      <c r="AJ135">
        <v>0</v>
      </c>
      <c r="AK135">
        <v>0</v>
      </c>
    </row>
    <row r="136" spans="1:37" hidden="1" x14ac:dyDescent="0.35">
      <c r="A136" t="s">
        <v>326</v>
      </c>
      <c r="B136" t="s">
        <v>327</v>
      </c>
      <c r="C136" t="s">
        <v>327</v>
      </c>
      <c r="D136" t="s">
        <v>5</v>
      </c>
      <c r="E136">
        <v>0</v>
      </c>
      <c r="F136">
        <v>0</v>
      </c>
      <c r="G136">
        <v>1</v>
      </c>
      <c r="H136">
        <v>0</v>
      </c>
      <c r="I136" t="s">
        <v>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4.7</v>
      </c>
      <c r="AE136">
        <v>490</v>
      </c>
      <c r="AF136">
        <v>10.555555555555561</v>
      </c>
      <c r="AG136">
        <v>11.25</v>
      </c>
      <c r="AH136">
        <v>10.796828899965581</v>
      </c>
      <c r="AI136">
        <v>2.159365779993117</v>
      </c>
      <c r="AJ136">
        <v>0</v>
      </c>
      <c r="AK136">
        <v>0</v>
      </c>
    </row>
    <row r="137" spans="1:37" hidden="1" x14ac:dyDescent="0.35">
      <c r="A137" t="s">
        <v>328</v>
      </c>
      <c r="B137" t="s">
        <v>329</v>
      </c>
      <c r="C137" t="s">
        <v>330</v>
      </c>
      <c r="D137" t="s">
        <v>4</v>
      </c>
      <c r="E137">
        <v>0</v>
      </c>
      <c r="F137">
        <v>1</v>
      </c>
      <c r="G137">
        <v>0</v>
      </c>
      <c r="H137">
        <v>0</v>
      </c>
      <c r="I137" t="s">
        <v>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4.5</v>
      </c>
      <c r="AE137">
        <v>493</v>
      </c>
      <c r="AF137">
        <v>19.29293551888372</v>
      </c>
      <c r="AG137">
        <v>15.28508771929824</v>
      </c>
      <c r="AH137">
        <v>17.119555404100641</v>
      </c>
      <c r="AI137">
        <v>4.2575422828076546</v>
      </c>
      <c r="AJ137">
        <v>0</v>
      </c>
      <c r="AK137">
        <v>0</v>
      </c>
    </row>
    <row r="138" spans="1:37" hidden="1" x14ac:dyDescent="0.35">
      <c r="A138" t="s">
        <v>246</v>
      </c>
      <c r="B138" t="s">
        <v>331</v>
      </c>
      <c r="C138" t="s">
        <v>331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4.3</v>
      </c>
      <c r="AE138">
        <v>494</v>
      </c>
      <c r="AF138">
        <v>15.574370534510919</v>
      </c>
      <c r="AG138">
        <v>15.10330578512397</v>
      </c>
      <c r="AH138">
        <v>15.18937087064748</v>
      </c>
      <c r="AI138">
        <v>2.7215270771371172</v>
      </c>
      <c r="AJ138">
        <v>0</v>
      </c>
      <c r="AK138">
        <v>0</v>
      </c>
    </row>
    <row r="139" spans="1:37" hidden="1" x14ac:dyDescent="0.35">
      <c r="A139" t="s">
        <v>332</v>
      </c>
      <c r="B139" t="s">
        <v>333</v>
      </c>
      <c r="C139" t="s">
        <v>333</v>
      </c>
      <c r="D139" t="s">
        <v>6</v>
      </c>
      <c r="E139">
        <v>0</v>
      </c>
      <c r="F139">
        <v>0</v>
      </c>
      <c r="G139">
        <v>0</v>
      </c>
      <c r="H139">
        <v>1</v>
      </c>
      <c r="I139" t="s">
        <v>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6.4</v>
      </c>
      <c r="AE139">
        <v>497</v>
      </c>
      <c r="AF139">
        <v>14.160819301649269</v>
      </c>
      <c r="AG139">
        <v>21.043980590590689</v>
      </c>
      <c r="AH139">
        <v>17.43298034701338</v>
      </c>
      <c r="AI139">
        <v>3.4865418008901599</v>
      </c>
      <c r="AJ139">
        <v>0</v>
      </c>
      <c r="AK139">
        <v>0</v>
      </c>
    </row>
    <row r="140" spans="1:37" hidden="1" x14ac:dyDescent="0.35">
      <c r="A140" t="s">
        <v>334</v>
      </c>
      <c r="B140" t="s">
        <v>335</v>
      </c>
      <c r="C140" t="s">
        <v>335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4.8</v>
      </c>
      <c r="AE140">
        <v>499</v>
      </c>
      <c r="AF140">
        <v>12.63358778625955</v>
      </c>
      <c r="AG140">
        <v>13.46153846153846</v>
      </c>
      <c r="AH140">
        <v>12.920771191171831</v>
      </c>
      <c r="AI140">
        <v>2.584154238234365</v>
      </c>
      <c r="AJ140">
        <v>0</v>
      </c>
      <c r="AK140">
        <v>0</v>
      </c>
    </row>
    <row r="141" spans="1:37" hidden="1" x14ac:dyDescent="0.35">
      <c r="A141" t="s">
        <v>336</v>
      </c>
      <c r="B141" t="s">
        <v>337</v>
      </c>
      <c r="C141" t="s">
        <v>338</v>
      </c>
      <c r="D141" t="s">
        <v>4</v>
      </c>
      <c r="E141">
        <v>0</v>
      </c>
      <c r="F141">
        <v>1</v>
      </c>
      <c r="G141">
        <v>0</v>
      </c>
      <c r="H141">
        <v>0</v>
      </c>
      <c r="I141" t="s">
        <v>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501</v>
      </c>
      <c r="AF141">
        <v>16.5625</v>
      </c>
      <c r="AG141">
        <v>15.13513513513514</v>
      </c>
      <c r="AH141">
        <v>15.69411417525264</v>
      </c>
      <c r="AI141">
        <v>3.1388228350505289</v>
      </c>
      <c r="AJ141">
        <v>0</v>
      </c>
      <c r="AK141">
        <v>0</v>
      </c>
    </row>
    <row r="142" spans="1:37" hidden="1" x14ac:dyDescent="0.35">
      <c r="A142" t="s">
        <v>112</v>
      </c>
      <c r="B142" t="s">
        <v>339</v>
      </c>
      <c r="C142" t="s">
        <v>339</v>
      </c>
      <c r="D142" t="s">
        <v>5</v>
      </c>
      <c r="E142">
        <v>0</v>
      </c>
      <c r="F142">
        <v>0</v>
      </c>
      <c r="G142">
        <v>1</v>
      </c>
      <c r="H142">
        <v>0</v>
      </c>
      <c r="I142" t="s">
        <v>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8.6</v>
      </c>
      <c r="AE142">
        <v>502</v>
      </c>
      <c r="AF142">
        <v>23.028563171469042</v>
      </c>
      <c r="AG142">
        <v>22.163031123207681</v>
      </c>
      <c r="AH142">
        <v>22.375566726633689</v>
      </c>
      <c r="AI142">
        <v>4.2893918816294168</v>
      </c>
      <c r="AJ142">
        <v>0</v>
      </c>
      <c r="AK142">
        <v>0</v>
      </c>
    </row>
    <row r="143" spans="1:37" hidden="1" x14ac:dyDescent="0.35">
      <c r="A143" t="s">
        <v>340</v>
      </c>
      <c r="B143" t="s">
        <v>220</v>
      </c>
      <c r="C143" t="s">
        <v>220</v>
      </c>
      <c r="D143" t="s">
        <v>3</v>
      </c>
      <c r="E143">
        <v>1</v>
      </c>
      <c r="F143">
        <v>0</v>
      </c>
      <c r="G143">
        <v>0</v>
      </c>
      <c r="H143">
        <v>0</v>
      </c>
      <c r="I143" t="s">
        <v>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4.8</v>
      </c>
      <c r="AE143">
        <v>509</v>
      </c>
      <c r="AF143">
        <v>27.110464815039279</v>
      </c>
      <c r="AG143">
        <v>14.72222222222222</v>
      </c>
      <c r="AH143">
        <v>20.70919694103468</v>
      </c>
      <c r="AI143">
        <v>4.7930110328575024</v>
      </c>
      <c r="AJ143">
        <v>1</v>
      </c>
      <c r="AK143">
        <v>0</v>
      </c>
    </row>
    <row r="144" spans="1:37" hidden="1" x14ac:dyDescent="0.35">
      <c r="A144" t="s">
        <v>341</v>
      </c>
      <c r="B144" t="s">
        <v>342</v>
      </c>
      <c r="C144" t="s">
        <v>343</v>
      </c>
      <c r="D144" t="s">
        <v>5</v>
      </c>
      <c r="E144">
        <v>0</v>
      </c>
      <c r="F144">
        <v>0</v>
      </c>
      <c r="G144">
        <v>1</v>
      </c>
      <c r="H144">
        <v>0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6.2</v>
      </c>
      <c r="AE144">
        <v>519</v>
      </c>
      <c r="AF144">
        <v>22.59763030033962</v>
      </c>
      <c r="AG144">
        <v>18.611111111111111</v>
      </c>
      <c r="AH144">
        <v>26.29025856165714</v>
      </c>
      <c r="AI144">
        <v>6.1091699532979966</v>
      </c>
      <c r="AJ144">
        <v>0</v>
      </c>
      <c r="AK144">
        <v>0</v>
      </c>
    </row>
    <row r="145" spans="1:37" hidden="1" x14ac:dyDescent="0.35">
      <c r="A145" t="s">
        <v>344</v>
      </c>
      <c r="B145" t="s">
        <v>345</v>
      </c>
      <c r="C145" t="s">
        <v>345</v>
      </c>
      <c r="D145" t="s">
        <v>5</v>
      </c>
      <c r="E145">
        <v>0</v>
      </c>
      <c r="F145">
        <v>0</v>
      </c>
      <c r="G145">
        <v>1</v>
      </c>
      <c r="H145">
        <v>0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4.3</v>
      </c>
      <c r="AE145">
        <v>520</v>
      </c>
      <c r="AF145">
        <v>7.5209299434425434</v>
      </c>
      <c r="AG145">
        <v>10.41666666666667</v>
      </c>
      <c r="AH145">
        <v>11.37838603779948</v>
      </c>
      <c r="AI145">
        <v>2.1160787948250368</v>
      </c>
      <c r="AJ145">
        <v>0</v>
      </c>
      <c r="AK145">
        <v>0</v>
      </c>
    </row>
    <row r="146" spans="1:37" hidden="1" x14ac:dyDescent="0.35">
      <c r="A146" t="s">
        <v>317</v>
      </c>
      <c r="B146" t="s">
        <v>346</v>
      </c>
      <c r="C146" t="s">
        <v>347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5.8</v>
      </c>
      <c r="AE146">
        <v>523</v>
      </c>
      <c r="AF146">
        <v>16.771096529130379</v>
      </c>
      <c r="AG146">
        <v>17.35622377011364</v>
      </c>
      <c r="AH146">
        <v>21.717581895657791</v>
      </c>
      <c r="AI146">
        <v>4.4244798322965959</v>
      </c>
      <c r="AJ146">
        <v>0</v>
      </c>
      <c r="AK146">
        <v>0</v>
      </c>
    </row>
    <row r="147" spans="1:37" hidden="1" x14ac:dyDescent="0.35">
      <c r="A147" t="s">
        <v>348</v>
      </c>
      <c r="B147" t="s">
        <v>349</v>
      </c>
      <c r="C147" t="s">
        <v>349</v>
      </c>
      <c r="D147" t="s">
        <v>4</v>
      </c>
      <c r="E147">
        <v>0</v>
      </c>
      <c r="F147">
        <v>1</v>
      </c>
      <c r="G147">
        <v>0</v>
      </c>
      <c r="H147">
        <v>0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4.5</v>
      </c>
      <c r="AE147">
        <v>524</v>
      </c>
      <c r="AF147">
        <v>14.77443609022558</v>
      </c>
      <c r="AG147">
        <v>14.952380952380951</v>
      </c>
      <c r="AH147">
        <v>18.92192119935418</v>
      </c>
      <c r="AI147">
        <v>3.7843842398708349</v>
      </c>
      <c r="AJ147">
        <v>0</v>
      </c>
      <c r="AK147">
        <v>0</v>
      </c>
    </row>
    <row r="148" spans="1:37" hidden="1" x14ac:dyDescent="0.35">
      <c r="A148" t="s">
        <v>332</v>
      </c>
      <c r="B148" t="s">
        <v>350</v>
      </c>
      <c r="C148" t="s">
        <v>350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5.9</v>
      </c>
      <c r="AE148">
        <v>529</v>
      </c>
      <c r="AF148">
        <v>24.096709124841791</v>
      </c>
      <c r="AG148">
        <v>13.08823529411765</v>
      </c>
      <c r="AH148">
        <v>23.827829560755919</v>
      </c>
      <c r="AI148">
        <v>4.9872004799708947</v>
      </c>
      <c r="AJ148">
        <v>0</v>
      </c>
      <c r="AK148">
        <v>0</v>
      </c>
    </row>
    <row r="149" spans="1:37" hidden="1" x14ac:dyDescent="0.35">
      <c r="A149" t="s">
        <v>351</v>
      </c>
      <c r="B149" t="s">
        <v>352</v>
      </c>
      <c r="C149" t="s">
        <v>352</v>
      </c>
      <c r="D149" t="s">
        <v>6</v>
      </c>
      <c r="E149">
        <v>0</v>
      </c>
      <c r="F149">
        <v>0</v>
      </c>
      <c r="G149">
        <v>0</v>
      </c>
      <c r="H149">
        <v>1</v>
      </c>
      <c r="I149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7.4</v>
      </c>
      <c r="AE149">
        <v>532</v>
      </c>
      <c r="AF149">
        <v>24.999999999999989</v>
      </c>
      <c r="AG149">
        <v>19.54545454545455</v>
      </c>
      <c r="AH149">
        <v>28.43518056851287</v>
      </c>
      <c r="AI149">
        <v>5.6870361137025736</v>
      </c>
      <c r="AJ149">
        <v>0</v>
      </c>
      <c r="AK149">
        <v>0</v>
      </c>
    </row>
    <row r="150" spans="1:37" hidden="1" x14ac:dyDescent="0.35">
      <c r="A150" t="s">
        <v>353</v>
      </c>
      <c r="B150" t="s">
        <v>354</v>
      </c>
      <c r="C150" t="s">
        <v>355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5.8</v>
      </c>
      <c r="AE150">
        <v>533</v>
      </c>
      <c r="AF150">
        <v>16.55485602620351</v>
      </c>
      <c r="AG150">
        <v>13.09734513274336</v>
      </c>
      <c r="AH150">
        <v>18.925761057070819</v>
      </c>
      <c r="AI150">
        <v>3.785152211414164</v>
      </c>
      <c r="AJ150">
        <v>0</v>
      </c>
      <c r="AK150">
        <v>0</v>
      </c>
    </row>
    <row r="151" spans="1:37" hidden="1" x14ac:dyDescent="0.35">
      <c r="A151" t="s">
        <v>356</v>
      </c>
      <c r="B151" t="s">
        <v>357</v>
      </c>
      <c r="C151" t="s">
        <v>357</v>
      </c>
      <c r="D151" t="s">
        <v>5</v>
      </c>
      <c r="E151">
        <v>0</v>
      </c>
      <c r="F151">
        <v>0</v>
      </c>
      <c r="G151">
        <v>1</v>
      </c>
      <c r="H151">
        <v>0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4.9000000000000004</v>
      </c>
      <c r="AE151">
        <v>538</v>
      </c>
      <c r="AF151">
        <v>14.18957348485594</v>
      </c>
      <c r="AG151">
        <v>12.83854166666667</v>
      </c>
      <c r="AH151">
        <v>17.225489233026671</v>
      </c>
      <c r="AI151">
        <v>3.445097846605333</v>
      </c>
      <c r="AJ151">
        <v>0</v>
      </c>
      <c r="AK151">
        <v>0</v>
      </c>
    </row>
    <row r="152" spans="1:37" x14ac:dyDescent="0.35">
      <c r="A152" t="s">
        <v>126</v>
      </c>
      <c r="B152" t="s">
        <v>127</v>
      </c>
      <c r="C152" t="s">
        <v>127</v>
      </c>
      <c r="D152" t="s">
        <v>5</v>
      </c>
      <c r="E152">
        <v>0</v>
      </c>
      <c r="F152">
        <v>0</v>
      </c>
      <c r="G152">
        <v>1</v>
      </c>
      <c r="H152">
        <v>0</v>
      </c>
      <c r="I152" t="s">
        <v>14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</v>
      </c>
      <c r="AE152">
        <v>122</v>
      </c>
      <c r="AF152">
        <v>16</v>
      </c>
      <c r="AG152">
        <v>12.30769230769231</v>
      </c>
      <c r="AH152">
        <v>15.09090155926676</v>
      </c>
      <c r="AI152">
        <v>3.7727253898166899</v>
      </c>
      <c r="AJ152">
        <v>1</v>
      </c>
      <c r="AK152">
        <v>1</v>
      </c>
    </row>
    <row r="153" spans="1:37" hidden="1" x14ac:dyDescent="0.35">
      <c r="A153" t="s">
        <v>360</v>
      </c>
      <c r="B153" t="s">
        <v>361</v>
      </c>
      <c r="C153" t="s">
        <v>361</v>
      </c>
      <c r="D153" t="s">
        <v>4</v>
      </c>
      <c r="E153">
        <v>0</v>
      </c>
      <c r="F153">
        <v>1</v>
      </c>
      <c r="G153">
        <v>0</v>
      </c>
      <c r="H153">
        <v>0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5.2</v>
      </c>
      <c r="AE153">
        <v>544</v>
      </c>
      <c r="AF153">
        <v>16.920756614640901</v>
      </c>
      <c r="AG153">
        <v>15.47619047619048</v>
      </c>
      <c r="AH153">
        <v>20.64467042231794</v>
      </c>
      <c r="AI153">
        <v>5.1023923437095977</v>
      </c>
      <c r="AJ153">
        <v>0</v>
      </c>
      <c r="AK153">
        <v>0</v>
      </c>
    </row>
    <row r="154" spans="1:37" x14ac:dyDescent="0.35">
      <c r="A154" t="s">
        <v>173</v>
      </c>
      <c r="B154" t="s">
        <v>174</v>
      </c>
      <c r="C154" t="s">
        <v>175</v>
      </c>
      <c r="D154" t="s">
        <v>4</v>
      </c>
      <c r="E154">
        <v>0</v>
      </c>
      <c r="F154">
        <v>1</v>
      </c>
      <c r="G154">
        <v>0</v>
      </c>
      <c r="H154">
        <v>0</v>
      </c>
      <c r="I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</v>
      </c>
      <c r="AE154">
        <v>253</v>
      </c>
      <c r="AF154">
        <v>14.03567625233787</v>
      </c>
      <c r="AG154">
        <v>16.06320455463398</v>
      </c>
      <c r="AH154">
        <v>18.680493277452609</v>
      </c>
      <c r="AI154">
        <v>3.7179888553791489</v>
      </c>
      <c r="AJ154">
        <v>1</v>
      </c>
      <c r="AK154">
        <v>1</v>
      </c>
    </row>
    <row r="155" spans="1:37" hidden="1" x14ac:dyDescent="0.35">
      <c r="A155" t="s">
        <v>364</v>
      </c>
      <c r="B155" t="s">
        <v>247</v>
      </c>
      <c r="C155" t="s">
        <v>247</v>
      </c>
      <c r="D155" t="s">
        <v>6</v>
      </c>
      <c r="E155">
        <v>0</v>
      </c>
      <c r="F155">
        <v>0</v>
      </c>
      <c r="G155">
        <v>0</v>
      </c>
      <c r="H155">
        <v>1</v>
      </c>
      <c r="I155" t="s">
        <v>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7.8</v>
      </c>
      <c r="AE155">
        <v>550</v>
      </c>
      <c r="AF155">
        <v>22.99319727891157</v>
      </c>
      <c r="AG155">
        <v>22.417070518081481</v>
      </c>
      <c r="AH155">
        <v>28.916835897555089</v>
      </c>
      <c r="AI155">
        <v>5.7660665174053332</v>
      </c>
      <c r="AJ155">
        <v>0</v>
      </c>
      <c r="AK155">
        <v>0</v>
      </c>
    </row>
    <row r="156" spans="1:37" hidden="1" x14ac:dyDescent="0.35">
      <c r="A156" t="s">
        <v>365</v>
      </c>
      <c r="B156" t="s">
        <v>366</v>
      </c>
      <c r="C156" t="s">
        <v>366</v>
      </c>
      <c r="D156" t="s">
        <v>3</v>
      </c>
      <c r="E156">
        <v>1</v>
      </c>
      <c r="F156">
        <v>0</v>
      </c>
      <c r="G156">
        <v>0</v>
      </c>
      <c r="H156">
        <v>0</v>
      </c>
      <c r="I156" t="s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4.0999999999999996</v>
      </c>
      <c r="AE156">
        <v>561</v>
      </c>
      <c r="AF156">
        <v>13.5</v>
      </c>
      <c r="AG156">
        <v>13.928571428571431</v>
      </c>
      <c r="AH156">
        <v>14.722266737102689</v>
      </c>
      <c r="AI156">
        <v>2.9444533474205379</v>
      </c>
      <c r="AJ156">
        <v>0</v>
      </c>
      <c r="AK156">
        <v>0</v>
      </c>
    </row>
    <row r="157" spans="1:37" hidden="1" x14ac:dyDescent="0.35">
      <c r="A157" t="s">
        <v>332</v>
      </c>
      <c r="B157" t="s">
        <v>367</v>
      </c>
      <c r="C157" t="s">
        <v>367</v>
      </c>
      <c r="D157" t="s">
        <v>5</v>
      </c>
      <c r="E157">
        <v>0</v>
      </c>
      <c r="F157">
        <v>0</v>
      </c>
      <c r="G157">
        <v>1</v>
      </c>
      <c r="H157">
        <v>0</v>
      </c>
      <c r="I157" t="s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5</v>
      </c>
      <c r="AE157">
        <v>564</v>
      </c>
      <c r="AF157">
        <v>18.503569364047269</v>
      </c>
      <c r="AG157">
        <v>12.43243243243243</v>
      </c>
      <c r="AH157">
        <v>16.746809962258119</v>
      </c>
      <c r="AI157">
        <v>2.735681300523948</v>
      </c>
      <c r="AJ157">
        <v>0</v>
      </c>
      <c r="AK157">
        <v>0</v>
      </c>
    </row>
    <row r="158" spans="1:37" hidden="1" x14ac:dyDescent="0.35">
      <c r="A158" t="s">
        <v>368</v>
      </c>
      <c r="B158" t="s">
        <v>369</v>
      </c>
      <c r="C158" t="s">
        <v>369</v>
      </c>
      <c r="D158" t="s">
        <v>4</v>
      </c>
      <c r="E158">
        <v>0</v>
      </c>
      <c r="F158">
        <v>1</v>
      </c>
      <c r="G158">
        <v>0</v>
      </c>
      <c r="H158">
        <v>0</v>
      </c>
      <c r="I158" t="s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4.5</v>
      </c>
      <c r="AE158">
        <v>567</v>
      </c>
      <c r="AF158">
        <v>17.12765957446809</v>
      </c>
      <c r="AG158">
        <v>17.670803531759219</v>
      </c>
      <c r="AH158">
        <v>18.678063599369089</v>
      </c>
      <c r="AI158">
        <v>3.7445072518256</v>
      </c>
      <c r="AJ158">
        <v>0</v>
      </c>
      <c r="AK158">
        <v>0</v>
      </c>
    </row>
    <row r="159" spans="1:37" hidden="1" x14ac:dyDescent="0.35">
      <c r="A159" t="s">
        <v>370</v>
      </c>
      <c r="B159" t="s">
        <v>371</v>
      </c>
      <c r="C159" t="s">
        <v>371</v>
      </c>
      <c r="D159" t="s">
        <v>6</v>
      </c>
      <c r="E159">
        <v>0</v>
      </c>
      <c r="F159">
        <v>0</v>
      </c>
      <c r="G159">
        <v>0</v>
      </c>
      <c r="H159">
        <v>1</v>
      </c>
      <c r="I159" t="s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6.4</v>
      </c>
      <c r="AE159">
        <v>568</v>
      </c>
      <c r="AF159">
        <v>20.186792445656071</v>
      </c>
      <c r="AG159">
        <v>19.102710726746601</v>
      </c>
      <c r="AH159">
        <v>21.125381966717779</v>
      </c>
      <c r="AI159">
        <v>4.4290500387868876</v>
      </c>
      <c r="AJ159">
        <v>0</v>
      </c>
      <c r="AK159">
        <v>0</v>
      </c>
    </row>
    <row r="160" spans="1:37" hidden="1" x14ac:dyDescent="0.35">
      <c r="A160" t="s">
        <v>372</v>
      </c>
      <c r="B160" t="s">
        <v>373</v>
      </c>
      <c r="C160" t="s">
        <v>373</v>
      </c>
      <c r="D160" t="s">
        <v>4</v>
      </c>
      <c r="E160">
        <v>0</v>
      </c>
      <c r="F160">
        <v>1</v>
      </c>
      <c r="G160">
        <v>0</v>
      </c>
      <c r="H160">
        <v>0</v>
      </c>
      <c r="I160" t="s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4.5</v>
      </c>
      <c r="AE160">
        <v>570</v>
      </c>
      <c r="AF160">
        <v>17.796922370858539</v>
      </c>
      <c r="AG160">
        <v>16.011904761904759</v>
      </c>
      <c r="AH160">
        <v>18.196956701537601</v>
      </c>
      <c r="AI160">
        <v>3.786441603783762</v>
      </c>
      <c r="AJ160">
        <v>0</v>
      </c>
      <c r="AK160">
        <v>0</v>
      </c>
    </row>
    <row r="161" spans="1:37" hidden="1" x14ac:dyDescent="0.35">
      <c r="A161" t="s">
        <v>374</v>
      </c>
      <c r="B161" t="s">
        <v>375</v>
      </c>
      <c r="C161" t="s">
        <v>375</v>
      </c>
      <c r="D161" t="s">
        <v>5</v>
      </c>
      <c r="E161">
        <v>0</v>
      </c>
      <c r="F161">
        <v>0</v>
      </c>
      <c r="G161">
        <v>1</v>
      </c>
      <c r="H161">
        <v>0</v>
      </c>
      <c r="I161" t="s">
        <v>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5.7</v>
      </c>
      <c r="AE161">
        <v>578</v>
      </c>
      <c r="AF161">
        <v>20.760670020708751</v>
      </c>
      <c r="AG161">
        <v>12.939189189189189</v>
      </c>
      <c r="AH161">
        <v>18.269145870961999</v>
      </c>
      <c r="AI161">
        <v>3.6538291741924001</v>
      </c>
      <c r="AJ161">
        <v>0</v>
      </c>
      <c r="AK161">
        <v>0</v>
      </c>
    </row>
    <row r="162" spans="1:37" hidden="1" x14ac:dyDescent="0.35">
      <c r="A162" t="s">
        <v>376</v>
      </c>
      <c r="B162" t="s">
        <v>377</v>
      </c>
      <c r="C162" t="s">
        <v>377</v>
      </c>
      <c r="D162" t="s">
        <v>5</v>
      </c>
      <c r="E162">
        <v>0</v>
      </c>
      <c r="F162">
        <v>0</v>
      </c>
      <c r="G162">
        <v>1</v>
      </c>
      <c r="H162">
        <v>0</v>
      </c>
      <c r="I162" t="s">
        <v>26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5</v>
      </c>
      <c r="AE162">
        <v>583</v>
      </c>
      <c r="AF162">
        <v>10</v>
      </c>
      <c r="AG162">
        <v>11.81034482758621</v>
      </c>
      <c r="AH162">
        <v>11.674865458917489</v>
      </c>
      <c r="AI162">
        <v>2.3349730917834992</v>
      </c>
      <c r="AJ162">
        <v>0</v>
      </c>
      <c r="AK162">
        <v>0</v>
      </c>
    </row>
    <row r="163" spans="1:37" hidden="1" x14ac:dyDescent="0.35">
      <c r="A163" t="s">
        <v>378</v>
      </c>
      <c r="B163" t="s">
        <v>379</v>
      </c>
      <c r="C163" t="s">
        <v>379</v>
      </c>
      <c r="D163" t="s">
        <v>6</v>
      </c>
      <c r="E163">
        <v>0</v>
      </c>
      <c r="F163">
        <v>0</v>
      </c>
      <c r="G163">
        <v>0</v>
      </c>
      <c r="H163">
        <v>1</v>
      </c>
      <c r="I163" t="s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4.9000000000000004</v>
      </c>
      <c r="AE163">
        <v>598</v>
      </c>
      <c r="AF163">
        <v>16.67583827267476</v>
      </c>
      <c r="AG163">
        <v>16.560150375939848</v>
      </c>
      <c r="AH163">
        <v>17.853144303567351</v>
      </c>
      <c r="AI163">
        <v>3.4661020272716949</v>
      </c>
      <c r="AJ163">
        <v>0</v>
      </c>
      <c r="AK163">
        <v>0</v>
      </c>
    </row>
    <row r="164" spans="1:37" hidden="1" x14ac:dyDescent="0.35">
      <c r="A164" t="s">
        <v>380</v>
      </c>
      <c r="B164" t="s">
        <v>381</v>
      </c>
      <c r="C164" t="s">
        <v>381</v>
      </c>
      <c r="D164" t="s">
        <v>4</v>
      </c>
      <c r="E164">
        <v>0</v>
      </c>
      <c r="F164">
        <v>1</v>
      </c>
      <c r="G164">
        <v>0</v>
      </c>
      <c r="H164">
        <v>0</v>
      </c>
      <c r="I164" t="s">
        <v>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4.5</v>
      </c>
      <c r="AE164">
        <v>601</v>
      </c>
      <c r="AF164">
        <v>14.5</v>
      </c>
      <c r="AG164">
        <v>11.948224863504979</v>
      </c>
      <c r="AH164">
        <v>14.260271579294511</v>
      </c>
      <c r="AI164">
        <v>2.8560784976517972</v>
      </c>
      <c r="AJ164">
        <v>0</v>
      </c>
      <c r="AK164">
        <v>0</v>
      </c>
    </row>
    <row r="165" spans="1:37" hidden="1" x14ac:dyDescent="0.35">
      <c r="A165" t="s">
        <v>382</v>
      </c>
      <c r="B165" t="s">
        <v>383</v>
      </c>
      <c r="C165" t="s">
        <v>383</v>
      </c>
      <c r="D165" t="s">
        <v>6</v>
      </c>
      <c r="E165">
        <v>0</v>
      </c>
      <c r="F165">
        <v>0</v>
      </c>
      <c r="G165">
        <v>0</v>
      </c>
      <c r="H165">
        <v>1</v>
      </c>
      <c r="I165" t="s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4.5999999999999996</v>
      </c>
      <c r="AE165">
        <v>612</v>
      </c>
      <c r="AF165">
        <v>11</v>
      </c>
      <c r="AG165">
        <v>11.33333333333333</v>
      </c>
      <c r="AH165">
        <v>11.695702593128781</v>
      </c>
      <c r="AI165">
        <v>2.339140518625757</v>
      </c>
      <c r="AJ165">
        <v>0</v>
      </c>
      <c r="AK165">
        <v>0</v>
      </c>
    </row>
    <row r="166" spans="1:37" hidden="1" x14ac:dyDescent="0.35">
      <c r="A166" t="s">
        <v>212</v>
      </c>
      <c r="B166" t="s">
        <v>384</v>
      </c>
      <c r="C166" t="s">
        <v>384</v>
      </c>
      <c r="D166" t="s">
        <v>5</v>
      </c>
      <c r="E166">
        <v>0</v>
      </c>
      <c r="F166">
        <v>0</v>
      </c>
      <c r="G166">
        <v>1</v>
      </c>
      <c r="H166">
        <v>0</v>
      </c>
      <c r="I166" t="s">
        <v>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4.4000000000000004</v>
      </c>
      <c r="AE166">
        <v>613</v>
      </c>
      <c r="AF166">
        <v>10.86808564810358</v>
      </c>
      <c r="AG166">
        <v>11.875</v>
      </c>
      <c r="AH166">
        <v>11.96170359754052</v>
      </c>
      <c r="AI166">
        <v>2.4209778164552769</v>
      </c>
      <c r="AJ166">
        <v>0</v>
      </c>
      <c r="AK166">
        <v>0</v>
      </c>
    </row>
    <row r="167" spans="1:37" hidden="1" x14ac:dyDescent="0.35">
      <c r="A167" t="s">
        <v>385</v>
      </c>
      <c r="B167" t="s">
        <v>386</v>
      </c>
      <c r="C167" t="s">
        <v>386</v>
      </c>
      <c r="D167" t="s">
        <v>4</v>
      </c>
      <c r="E167">
        <v>0</v>
      </c>
      <c r="F167">
        <v>1</v>
      </c>
      <c r="G167">
        <v>0</v>
      </c>
      <c r="H167">
        <v>0</v>
      </c>
      <c r="I167" t="s">
        <v>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4.5</v>
      </c>
      <c r="AE167">
        <v>618</v>
      </c>
      <c r="AF167">
        <v>12.307692307692299</v>
      </c>
      <c r="AG167">
        <v>14.5</v>
      </c>
      <c r="AH167">
        <v>14.17693405933715</v>
      </c>
      <c r="AI167">
        <v>2.8353868118674299</v>
      </c>
      <c r="AJ167">
        <v>0</v>
      </c>
      <c r="AK167">
        <v>0</v>
      </c>
    </row>
    <row r="168" spans="1:37" hidden="1" x14ac:dyDescent="0.35">
      <c r="A168" t="s">
        <v>387</v>
      </c>
      <c r="B168" t="s">
        <v>388</v>
      </c>
      <c r="C168" t="s">
        <v>388</v>
      </c>
      <c r="D168" t="s">
        <v>3</v>
      </c>
      <c r="E168">
        <v>1</v>
      </c>
      <c r="F168">
        <v>0</v>
      </c>
      <c r="G168">
        <v>0</v>
      </c>
      <c r="H168">
        <v>0</v>
      </c>
      <c r="I168" t="s">
        <v>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4.5</v>
      </c>
      <c r="AE168">
        <v>624</v>
      </c>
      <c r="AF168">
        <v>11.15384615384616</v>
      </c>
      <c r="AG168">
        <v>13.055555555555561</v>
      </c>
      <c r="AH168">
        <v>12.796841068577541</v>
      </c>
      <c r="AI168">
        <v>2.5593682137155072</v>
      </c>
      <c r="AJ168">
        <v>0</v>
      </c>
      <c r="AK168">
        <v>0</v>
      </c>
    </row>
    <row r="169" spans="1:37" hidden="1" x14ac:dyDescent="0.35">
      <c r="A169" t="s">
        <v>389</v>
      </c>
      <c r="B169" t="s">
        <v>390</v>
      </c>
      <c r="C169" t="s">
        <v>390</v>
      </c>
      <c r="D169" t="s">
        <v>5</v>
      </c>
      <c r="E169">
        <v>0</v>
      </c>
      <c r="F169">
        <v>0</v>
      </c>
      <c r="G169">
        <v>1</v>
      </c>
      <c r="H169">
        <v>0</v>
      </c>
      <c r="I169" t="s">
        <v>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4.8</v>
      </c>
      <c r="AE169">
        <v>630</v>
      </c>
      <c r="AF169">
        <v>10.874999999999989</v>
      </c>
      <c r="AG169">
        <v>13.055555555555561</v>
      </c>
      <c r="AH169">
        <v>12.67261431669964</v>
      </c>
      <c r="AI169">
        <v>2.5345228633399288</v>
      </c>
      <c r="AJ169">
        <v>0</v>
      </c>
      <c r="AK169">
        <v>0</v>
      </c>
    </row>
    <row r="170" spans="1:37" hidden="1" x14ac:dyDescent="0.35">
      <c r="A170" t="s">
        <v>391</v>
      </c>
      <c r="B170" t="s">
        <v>392</v>
      </c>
      <c r="C170" t="s">
        <v>392</v>
      </c>
      <c r="D170" t="s">
        <v>5</v>
      </c>
      <c r="E170">
        <v>0</v>
      </c>
      <c r="F170">
        <v>0</v>
      </c>
      <c r="G170">
        <v>1</v>
      </c>
      <c r="H170">
        <v>0</v>
      </c>
      <c r="I170" t="s">
        <v>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5</v>
      </c>
      <c r="AE170">
        <v>642</v>
      </c>
      <c r="AF170">
        <v>14.583333333333339</v>
      </c>
      <c r="AG170">
        <v>16.875</v>
      </c>
      <c r="AH170">
        <v>16.61472671369075</v>
      </c>
      <c r="AI170">
        <v>3.3229453427381501</v>
      </c>
      <c r="AJ170">
        <v>0</v>
      </c>
      <c r="AK170">
        <v>0</v>
      </c>
    </row>
    <row r="171" spans="1:37" hidden="1" x14ac:dyDescent="0.35">
      <c r="A171" t="s">
        <v>393</v>
      </c>
      <c r="B171" t="s">
        <v>394</v>
      </c>
      <c r="C171" t="s">
        <v>394</v>
      </c>
      <c r="D171" t="s">
        <v>5</v>
      </c>
      <c r="E171">
        <v>0</v>
      </c>
      <c r="F171">
        <v>0</v>
      </c>
      <c r="G171">
        <v>1</v>
      </c>
      <c r="H171">
        <v>0</v>
      </c>
      <c r="I171" t="s">
        <v>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5.8</v>
      </c>
      <c r="AE171">
        <v>647</v>
      </c>
      <c r="AF171">
        <v>14.89361702127659</v>
      </c>
      <c r="AG171">
        <v>16.15617909622193</v>
      </c>
      <c r="AH171">
        <v>14.7078132997946</v>
      </c>
      <c r="AI171">
        <v>2.9415627106986388</v>
      </c>
      <c r="AJ171">
        <v>0</v>
      </c>
      <c r="AK171">
        <v>0</v>
      </c>
    </row>
    <row r="172" spans="1:37" x14ac:dyDescent="0.35">
      <c r="A172" t="s">
        <v>93</v>
      </c>
      <c r="B172" t="s">
        <v>94</v>
      </c>
      <c r="C172" t="s">
        <v>93</v>
      </c>
      <c r="D172" t="s">
        <v>4</v>
      </c>
      <c r="E172">
        <v>0</v>
      </c>
      <c r="F172">
        <v>1</v>
      </c>
      <c r="G172">
        <v>0</v>
      </c>
      <c r="H172">
        <v>0</v>
      </c>
      <c r="I172" t="s">
        <v>12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4.5999999999999996</v>
      </c>
      <c r="AE172">
        <v>62</v>
      </c>
      <c r="AF172">
        <v>17.692307692307701</v>
      </c>
      <c r="AG172">
        <v>15.27777777777778</v>
      </c>
      <c r="AH172">
        <v>18.13588106929992</v>
      </c>
      <c r="AI172">
        <v>3.6271762138599839</v>
      </c>
      <c r="AJ172">
        <v>1</v>
      </c>
      <c r="AK172">
        <v>1</v>
      </c>
    </row>
    <row r="173" spans="1:37" hidden="1" x14ac:dyDescent="0.35">
      <c r="A173" t="s">
        <v>212</v>
      </c>
      <c r="B173" t="s">
        <v>397</v>
      </c>
      <c r="C173" t="s">
        <v>397</v>
      </c>
      <c r="D173" t="s">
        <v>5</v>
      </c>
      <c r="E173">
        <v>0</v>
      </c>
      <c r="F173">
        <v>0</v>
      </c>
      <c r="G173">
        <v>1</v>
      </c>
      <c r="H173">
        <v>0</v>
      </c>
      <c r="I173" t="s">
        <v>28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7.9</v>
      </c>
      <c r="AE173">
        <v>661</v>
      </c>
      <c r="AF173">
        <v>21.619389819648969</v>
      </c>
      <c r="AG173">
        <v>21.4098392053921</v>
      </c>
      <c r="AH173">
        <v>20.467459170657811</v>
      </c>
      <c r="AI173">
        <v>3.8302928580872782</v>
      </c>
      <c r="AJ173">
        <v>0</v>
      </c>
      <c r="AK173">
        <v>0</v>
      </c>
    </row>
    <row r="174" spans="1:37" hidden="1" x14ac:dyDescent="0.35">
      <c r="A174" t="s">
        <v>398</v>
      </c>
      <c r="B174" t="s">
        <v>399</v>
      </c>
      <c r="C174" t="s">
        <v>400</v>
      </c>
      <c r="D174" t="s">
        <v>4</v>
      </c>
      <c r="E174">
        <v>0</v>
      </c>
      <c r="F174">
        <v>1</v>
      </c>
      <c r="G174">
        <v>0</v>
      </c>
      <c r="H174">
        <v>0</v>
      </c>
      <c r="I174" t="s">
        <v>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5.3</v>
      </c>
      <c r="AE174">
        <v>663</v>
      </c>
      <c r="AF174">
        <v>20.18518518518519</v>
      </c>
      <c r="AG174">
        <v>18.05561124896332</v>
      </c>
      <c r="AH174">
        <v>18.274255049593432</v>
      </c>
      <c r="AI174">
        <v>3.604669195747217</v>
      </c>
      <c r="AJ174">
        <v>0</v>
      </c>
      <c r="AK174">
        <v>0</v>
      </c>
    </row>
    <row r="175" spans="1:37" hidden="1" x14ac:dyDescent="0.35">
      <c r="A175" t="s">
        <v>401</v>
      </c>
      <c r="B175" t="s">
        <v>402</v>
      </c>
      <c r="C175" t="s">
        <v>401</v>
      </c>
      <c r="D175" t="s">
        <v>5</v>
      </c>
      <c r="E175">
        <v>0</v>
      </c>
      <c r="F175">
        <v>0</v>
      </c>
      <c r="G175">
        <v>1</v>
      </c>
      <c r="H175">
        <v>0</v>
      </c>
      <c r="I175" t="s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6.6</v>
      </c>
      <c r="AE175">
        <v>665</v>
      </c>
      <c r="AF175">
        <v>13.41546393800607</v>
      </c>
      <c r="AG175">
        <v>19.76073059328542</v>
      </c>
      <c r="AH175">
        <v>15.497858317487919</v>
      </c>
      <c r="AI175">
        <v>3.1883180658848298</v>
      </c>
      <c r="AJ175">
        <v>0</v>
      </c>
      <c r="AK175">
        <v>0</v>
      </c>
    </row>
    <row r="176" spans="1:37" hidden="1" x14ac:dyDescent="0.35">
      <c r="A176" t="s">
        <v>403</v>
      </c>
      <c r="B176" t="s">
        <v>404</v>
      </c>
      <c r="C176" t="s">
        <v>404</v>
      </c>
      <c r="D176" t="s">
        <v>4</v>
      </c>
      <c r="E176">
        <v>0</v>
      </c>
      <c r="F176">
        <v>1</v>
      </c>
      <c r="G176">
        <v>0</v>
      </c>
      <c r="H176">
        <v>0</v>
      </c>
      <c r="I176" t="s">
        <v>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4.9000000000000004</v>
      </c>
      <c r="AE176">
        <v>667</v>
      </c>
      <c r="AF176">
        <v>15.08771929824562</v>
      </c>
      <c r="AG176">
        <v>13.63636363636363</v>
      </c>
      <c r="AH176">
        <v>13.720027304153801</v>
      </c>
      <c r="AI176">
        <v>2.7440054608307589</v>
      </c>
      <c r="AJ176">
        <v>0</v>
      </c>
      <c r="AK176">
        <v>0</v>
      </c>
    </row>
    <row r="177" spans="1:37" hidden="1" x14ac:dyDescent="0.35">
      <c r="A177" t="s">
        <v>405</v>
      </c>
      <c r="B177" t="s">
        <v>406</v>
      </c>
      <c r="C177" t="s">
        <v>406</v>
      </c>
      <c r="D177" t="s">
        <v>5</v>
      </c>
      <c r="E177">
        <v>0</v>
      </c>
      <c r="F177">
        <v>0</v>
      </c>
      <c r="G177">
        <v>1</v>
      </c>
      <c r="H177">
        <v>0</v>
      </c>
      <c r="I177" t="s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4.5999999999999996</v>
      </c>
      <c r="AE177">
        <v>669</v>
      </c>
      <c r="AF177">
        <v>10.869565217391299</v>
      </c>
      <c r="AG177">
        <v>11.93207620165931</v>
      </c>
      <c r="AH177">
        <v>10.79490513338239</v>
      </c>
      <c r="AI177">
        <v>2.159063955192476</v>
      </c>
      <c r="AJ177">
        <v>0</v>
      </c>
      <c r="AK177">
        <v>0</v>
      </c>
    </row>
    <row r="178" spans="1:37" hidden="1" x14ac:dyDescent="0.35">
      <c r="A178" t="s">
        <v>407</v>
      </c>
      <c r="B178" t="s">
        <v>408</v>
      </c>
      <c r="C178" t="s">
        <v>407</v>
      </c>
      <c r="D178" t="s">
        <v>5</v>
      </c>
      <c r="E178">
        <v>0</v>
      </c>
      <c r="F178">
        <v>0</v>
      </c>
      <c r="G178">
        <v>1</v>
      </c>
      <c r="H178">
        <v>0</v>
      </c>
      <c r="I178" t="s">
        <v>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9.6</v>
      </c>
      <c r="AE178">
        <v>672</v>
      </c>
      <c r="AF178">
        <v>24.375000000000011</v>
      </c>
      <c r="AG178">
        <v>20.28549812552944</v>
      </c>
      <c r="AH178">
        <v>21.411719841122949</v>
      </c>
      <c r="AI178">
        <v>4.2823446412212487</v>
      </c>
      <c r="AJ178">
        <v>0</v>
      </c>
      <c r="AK178">
        <v>0</v>
      </c>
    </row>
    <row r="179" spans="1:37" hidden="1" x14ac:dyDescent="0.35">
      <c r="A179" t="s">
        <v>409</v>
      </c>
      <c r="B179" t="s">
        <v>410</v>
      </c>
      <c r="C179" t="s">
        <v>410</v>
      </c>
      <c r="D179" t="s">
        <v>4</v>
      </c>
      <c r="E179">
        <v>0</v>
      </c>
      <c r="F179">
        <v>1</v>
      </c>
      <c r="G179">
        <v>0</v>
      </c>
      <c r="H179">
        <v>0</v>
      </c>
      <c r="I179" t="s">
        <v>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4.8</v>
      </c>
      <c r="AE179">
        <v>675</v>
      </c>
      <c r="AF179">
        <v>15.544384379092779</v>
      </c>
      <c r="AG179">
        <v>16.58350437363649</v>
      </c>
      <c r="AH179">
        <v>15.230108525421789</v>
      </c>
      <c r="AI179">
        <v>3.4862631777337758</v>
      </c>
      <c r="AJ179">
        <v>0</v>
      </c>
      <c r="AK179">
        <v>0</v>
      </c>
    </row>
    <row r="180" spans="1:37" x14ac:dyDescent="0.35">
      <c r="A180" t="s">
        <v>114</v>
      </c>
      <c r="B180" t="s">
        <v>115</v>
      </c>
      <c r="C180" t="s">
        <v>115</v>
      </c>
      <c r="D180" t="s">
        <v>4</v>
      </c>
      <c r="E180">
        <v>0</v>
      </c>
      <c r="F180">
        <v>1</v>
      </c>
      <c r="G180">
        <v>0</v>
      </c>
      <c r="H180">
        <v>0</v>
      </c>
      <c r="I180" t="s">
        <v>14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4.5</v>
      </c>
      <c r="AE180">
        <v>104</v>
      </c>
      <c r="AF180">
        <v>12</v>
      </c>
      <c r="AG180">
        <v>12.117647058823531</v>
      </c>
      <c r="AH180">
        <v>12.842745967389961</v>
      </c>
      <c r="AI180">
        <v>3.2106864918474889</v>
      </c>
      <c r="AJ180">
        <v>1</v>
      </c>
      <c r="AK180">
        <v>1</v>
      </c>
    </row>
    <row r="181" spans="1:37" hidden="1" x14ac:dyDescent="0.35">
      <c r="A181" t="s">
        <v>413</v>
      </c>
      <c r="B181" t="s">
        <v>414</v>
      </c>
      <c r="C181" t="s">
        <v>415</v>
      </c>
      <c r="D181" t="s">
        <v>4</v>
      </c>
      <c r="E181">
        <v>0</v>
      </c>
      <c r="F181">
        <v>1</v>
      </c>
      <c r="G181">
        <v>0</v>
      </c>
      <c r="H181">
        <v>0</v>
      </c>
      <c r="I181" t="s">
        <v>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4.5999999999999996</v>
      </c>
      <c r="AE181">
        <v>679</v>
      </c>
      <c r="AF181">
        <v>19.54545454545454</v>
      </c>
      <c r="AG181">
        <v>17.45712521375177</v>
      </c>
      <c r="AH181">
        <v>17.683748986416202</v>
      </c>
      <c r="AI181">
        <v>3.5219659206452478</v>
      </c>
      <c r="AJ181">
        <v>0</v>
      </c>
      <c r="AK181">
        <v>0</v>
      </c>
    </row>
    <row r="182" spans="1:37" hidden="1" x14ac:dyDescent="0.35">
      <c r="A182" t="s">
        <v>416</v>
      </c>
      <c r="B182" t="s">
        <v>417</v>
      </c>
      <c r="C182" t="s">
        <v>417</v>
      </c>
      <c r="D182" t="s">
        <v>6</v>
      </c>
      <c r="E182">
        <v>0</v>
      </c>
      <c r="F182">
        <v>0</v>
      </c>
      <c r="G182">
        <v>0</v>
      </c>
      <c r="H182">
        <v>1</v>
      </c>
      <c r="I182" t="s">
        <v>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5.7</v>
      </c>
      <c r="AE182">
        <v>686</v>
      </c>
      <c r="AF182">
        <v>18.28125</v>
      </c>
      <c r="AG182">
        <v>19.610742850203231</v>
      </c>
      <c r="AH182">
        <v>18.43281480169269</v>
      </c>
      <c r="AI182">
        <v>3.6865411695585419</v>
      </c>
      <c r="AJ182">
        <v>0</v>
      </c>
      <c r="AK182">
        <v>0</v>
      </c>
    </row>
    <row r="183" spans="1:37" hidden="1" x14ac:dyDescent="0.35">
      <c r="A183" t="s">
        <v>418</v>
      </c>
      <c r="B183" t="s">
        <v>419</v>
      </c>
      <c r="C183" t="s">
        <v>419</v>
      </c>
      <c r="D183" t="s">
        <v>3</v>
      </c>
      <c r="E183">
        <v>1</v>
      </c>
      <c r="F183">
        <v>0</v>
      </c>
      <c r="G183">
        <v>0</v>
      </c>
      <c r="H183">
        <v>0</v>
      </c>
      <c r="I183" t="s">
        <v>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4.3</v>
      </c>
      <c r="AE183">
        <v>687</v>
      </c>
      <c r="AF183">
        <v>15.48076923076923</v>
      </c>
      <c r="AG183">
        <v>16.3157864730358</v>
      </c>
      <c r="AH183">
        <v>15.46600147467433</v>
      </c>
      <c r="AI183">
        <v>3.09628028498943</v>
      </c>
      <c r="AJ183">
        <v>0</v>
      </c>
      <c r="AK183">
        <v>0</v>
      </c>
    </row>
    <row r="184" spans="1:37" x14ac:dyDescent="0.35">
      <c r="A184" t="s">
        <v>411</v>
      </c>
      <c r="B184" t="s">
        <v>412</v>
      </c>
      <c r="C184" t="s">
        <v>412</v>
      </c>
      <c r="D184" t="s">
        <v>3</v>
      </c>
      <c r="E184">
        <v>1</v>
      </c>
      <c r="F184">
        <v>0</v>
      </c>
      <c r="G184">
        <v>0</v>
      </c>
      <c r="H184">
        <v>0</v>
      </c>
      <c r="I184" t="s">
        <v>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5.2</v>
      </c>
      <c r="AE184">
        <v>676</v>
      </c>
      <c r="AF184">
        <v>15.55032703332092</v>
      </c>
      <c r="AG184">
        <v>18.055555555555561</v>
      </c>
      <c r="AH184">
        <v>15.86908930559829</v>
      </c>
      <c r="AI184">
        <v>2.7837020722571539</v>
      </c>
      <c r="AJ184">
        <v>1</v>
      </c>
      <c r="AK184">
        <v>1</v>
      </c>
    </row>
    <row r="185" spans="1:37" hidden="1" x14ac:dyDescent="0.35">
      <c r="A185" t="s">
        <v>422</v>
      </c>
      <c r="B185" t="s">
        <v>423</v>
      </c>
      <c r="C185" t="s">
        <v>423</v>
      </c>
      <c r="D185" t="s">
        <v>4</v>
      </c>
      <c r="E185">
        <v>0</v>
      </c>
      <c r="F185">
        <v>1</v>
      </c>
      <c r="G185">
        <v>0</v>
      </c>
      <c r="H185">
        <v>0</v>
      </c>
      <c r="I185" t="s">
        <v>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4.5999999999999996</v>
      </c>
      <c r="AE185">
        <v>691</v>
      </c>
      <c r="AF185">
        <v>13.60540890870478</v>
      </c>
      <c r="AG185">
        <v>17.39995568531657</v>
      </c>
      <c r="AH185">
        <v>15.098653994972031</v>
      </c>
      <c r="AI185">
        <v>2.8462435128061938</v>
      </c>
      <c r="AJ185">
        <v>0</v>
      </c>
      <c r="AK185">
        <v>0</v>
      </c>
    </row>
    <row r="186" spans="1:37" hidden="1" x14ac:dyDescent="0.35">
      <c r="A186" t="s">
        <v>424</v>
      </c>
      <c r="B186" t="s">
        <v>425</v>
      </c>
      <c r="C186" t="s">
        <v>426</v>
      </c>
      <c r="D186" t="s">
        <v>5</v>
      </c>
      <c r="E186">
        <v>0</v>
      </c>
      <c r="F186">
        <v>0</v>
      </c>
      <c r="G186">
        <v>1</v>
      </c>
      <c r="H186">
        <v>0</v>
      </c>
      <c r="I186" t="s">
        <v>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4.7</v>
      </c>
      <c r="AE186">
        <v>697</v>
      </c>
      <c r="AF186">
        <v>10.12820512820513</v>
      </c>
      <c r="AG186">
        <v>12</v>
      </c>
      <c r="AH186">
        <v>10.770843240421531</v>
      </c>
      <c r="AI186">
        <v>2.154168648084307</v>
      </c>
      <c r="AJ186">
        <v>0</v>
      </c>
      <c r="AK186">
        <v>0</v>
      </c>
    </row>
    <row r="187" spans="1:37" hidden="1" x14ac:dyDescent="0.35">
      <c r="A187" t="s">
        <v>79</v>
      </c>
      <c r="B187" t="s">
        <v>427</v>
      </c>
      <c r="C187" t="s">
        <v>428</v>
      </c>
      <c r="D187" t="s">
        <v>5</v>
      </c>
      <c r="E187">
        <v>0</v>
      </c>
      <c r="F187">
        <v>0</v>
      </c>
      <c r="G187">
        <v>1</v>
      </c>
      <c r="H187">
        <v>0</v>
      </c>
      <c r="I187" t="s">
        <v>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6</v>
      </c>
      <c r="AE187">
        <v>702</v>
      </c>
      <c r="AF187">
        <v>17.10526315789474</v>
      </c>
      <c r="AG187">
        <v>18.41639466384801</v>
      </c>
      <c r="AH187">
        <v>17.28012973210393</v>
      </c>
      <c r="AI187">
        <v>3.456046657416183</v>
      </c>
      <c r="AJ187">
        <v>0</v>
      </c>
      <c r="AK187">
        <v>0</v>
      </c>
    </row>
    <row r="188" spans="1:37" hidden="1" x14ac:dyDescent="0.35">
      <c r="A188" t="s">
        <v>429</v>
      </c>
      <c r="B188" t="s">
        <v>430</v>
      </c>
      <c r="C188" t="s">
        <v>430</v>
      </c>
      <c r="D188" t="s">
        <v>5</v>
      </c>
      <c r="E188">
        <v>0</v>
      </c>
      <c r="F188">
        <v>0</v>
      </c>
      <c r="G188">
        <v>1</v>
      </c>
      <c r="H188">
        <v>0</v>
      </c>
      <c r="I188" t="s">
        <v>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4.9000000000000004</v>
      </c>
      <c r="AE188">
        <v>704</v>
      </c>
      <c r="AF188">
        <v>21.321420726525162</v>
      </c>
      <c r="AG188">
        <v>17.8125</v>
      </c>
      <c r="AH188">
        <v>19.008306001069009</v>
      </c>
      <c r="AI188">
        <v>3.8739373434146689</v>
      </c>
      <c r="AJ188">
        <v>0</v>
      </c>
      <c r="AK188">
        <v>0</v>
      </c>
    </row>
    <row r="189" spans="1:37" hidden="1" x14ac:dyDescent="0.35">
      <c r="A189" t="s">
        <v>431</v>
      </c>
      <c r="B189" t="s">
        <v>432</v>
      </c>
      <c r="C189" t="s">
        <v>432</v>
      </c>
      <c r="D189" t="s">
        <v>4</v>
      </c>
      <c r="E189">
        <v>0</v>
      </c>
      <c r="F189">
        <v>1</v>
      </c>
      <c r="G189">
        <v>0</v>
      </c>
      <c r="H189">
        <v>0</v>
      </c>
      <c r="I189" t="s">
        <v>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4.5</v>
      </c>
      <c r="AE189">
        <v>706</v>
      </c>
      <c r="AF189">
        <v>15.41557344467183</v>
      </c>
      <c r="AG189">
        <v>15.53571428571429</v>
      </c>
      <c r="AH189">
        <v>15.05079355151169</v>
      </c>
      <c r="AI189">
        <v>2.9930636320410948</v>
      </c>
      <c r="AJ189">
        <v>0</v>
      </c>
      <c r="AK189">
        <v>0</v>
      </c>
    </row>
    <row r="190" spans="1:37" hidden="1" x14ac:dyDescent="0.35">
      <c r="A190" t="s">
        <v>212</v>
      </c>
      <c r="B190" t="s">
        <v>433</v>
      </c>
      <c r="C190" t="s">
        <v>433</v>
      </c>
      <c r="D190" t="s">
        <v>5</v>
      </c>
      <c r="E190">
        <v>0</v>
      </c>
      <c r="F190">
        <v>0</v>
      </c>
      <c r="G190">
        <v>1</v>
      </c>
      <c r="H190">
        <v>0</v>
      </c>
      <c r="I190" t="s">
        <v>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6.2</v>
      </c>
      <c r="AE190">
        <v>710</v>
      </c>
      <c r="AF190">
        <v>18.90934715180741</v>
      </c>
      <c r="AG190">
        <v>16.736111111111111</v>
      </c>
      <c r="AH190">
        <v>17.319877628367031</v>
      </c>
      <c r="AI190">
        <v>3.3062114910799041</v>
      </c>
      <c r="AJ190">
        <v>0</v>
      </c>
      <c r="AK190">
        <v>0</v>
      </c>
    </row>
    <row r="191" spans="1:37" hidden="1" x14ac:dyDescent="0.35">
      <c r="A191" t="s">
        <v>434</v>
      </c>
      <c r="B191" t="s">
        <v>435</v>
      </c>
      <c r="C191" t="s">
        <v>435</v>
      </c>
      <c r="D191" t="s">
        <v>5</v>
      </c>
      <c r="E191">
        <v>0</v>
      </c>
      <c r="F191">
        <v>0</v>
      </c>
      <c r="G191">
        <v>1</v>
      </c>
      <c r="H191">
        <v>0</v>
      </c>
      <c r="I191" t="s">
        <v>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6.6</v>
      </c>
      <c r="AE191">
        <v>712</v>
      </c>
      <c r="AF191">
        <v>17.5</v>
      </c>
      <c r="AG191">
        <v>12.857142857142859</v>
      </c>
      <c r="AH191">
        <v>14.733935529998281</v>
      </c>
      <c r="AI191">
        <v>2.946787105999658</v>
      </c>
      <c r="AJ191">
        <v>0</v>
      </c>
      <c r="AK191">
        <v>0</v>
      </c>
    </row>
    <row r="192" spans="1:37" hidden="1" x14ac:dyDescent="0.35">
      <c r="A192" t="s">
        <v>436</v>
      </c>
      <c r="B192" t="s">
        <v>437</v>
      </c>
      <c r="C192" t="s">
        <v>438</v>
      </c>
      <c r="D192" t="s">
        <v>5</v>
      </c>
      <c r="E192">
        <v>0</v>
      </c>
      <c r="F192">
        <v>0</v>
      </c>
      <c r="G192">
        <v>1</v>
      </c>
      <c r="H192">
        <v>0</v>
      </c>
      <c r="I192" t="s">
        <v>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5.6</v>
      </c>
      <c r="AE192">
        <v>725</v>
      </c>
      <c r="AF192">
        <v>25.3388194709717</v>
      </c>
      <c r="AG192">
        <v>13.38709677419355</v>
      </c>
      <c r="AH192">
        <v>28.75597886287439</v>
      </c>
      <c r="AI192">
        <v>5.7511957725748779</v>
      </c>
      <c r="AJ192">
        <v>0</v>
      </c>
      <c r="AK192">
        <v>0</v>
      </c>
    </row>
    <row r="193" spans="1:37" hidden="1" x14ac:dyDescent="0.35">
      <c r="A193" t="s">
        <v>439</v>
      </c>
      <c r="B193" t="s">
        <v>440</v>
      </c>
      <c r="C193" t="s">
        <v>440</v>
      </c>
      <c r="D193" t="s">
        <v>5</v>
      </c>
      <c r="E193">
        <v>0</v>
      </c>
      <c r="F193">
        <v>0</v>
      </c>
      <c r="G193">
        <v>1</v>
      </c>
      <c r="H193">
        <v>0</v>
      </c>
      <c r="I193" t="s">
        <v>30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4.9000000000000004</v>
      </c>
      <c r="AE193">
        <v>732</v>
      </c>
      <c r="AF193">
        <v>12.626013884176469</v>
      </c>
      <c r="AG193">
        <v>12.58333333333333</v>
      </c>
      <c r="AH193">
        <v>18.927903235501422</v>
      </c>
      <c r="AI193">
        <v>4.8889816028183519</v>
      </c>
      <c r="AJ193">
        <v>0</v>
      </c>
      <c r="AK193">
        <v>0</v>
      </c>
    </row>
    <row r="194" spans="1:37" hidden="1" x14ac:dyDescent="0.35">
      <c r="A194" t="s">
        <v>398</v>
      </c>
      <c r="B194" t="s">
        <v>441</v>
      </c>
      <c r="C194" t="s">
        <v>107</v>
      </c>
      <c r="D194" t="s">
        <v>5</v>
      </c>
      <c r="E194">
        <v>0</v>
      </c>
      <c r="F194">
        <v>0</v>
      </c>
      <c r="G194">
        <v>1</v>
      </c>
      <c r="H194">
        <v>0</v>
      </c>
      <c r="I194" t="s">
        <v>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5.6</v>
      </c>
      <c r="AE194">
        <v>733</v>
      </c>
      <c r="AF194">
        <v>18.73436134859227</v>
      </c>
      <c r="AG194">
        <v>14.375</v>
      </c>
      <c r="AH194">
        <v>0</v>
      </c>
      <c r="AI194">
        <v>0</v>
      </c>
      <c r="AJ194">
        <v>0</v>
      </c>
      <c r="AK194">
        <v>0</v>
      </c>
    </row>
    <row r="195" spans="1:37" hidden="1" x14ac:dyDescent="0.35">
      <c r="A195" t="s">
        <v>442</v>
      </c>
      <c r="B195" t="s">
        <v>443</v>
      </c>
      <c r="C195" t="s">
        <v>444</v>
      </c>
      <c r="D195" t="s">
        <v>3</v>
      </c>
      <c r="E195">
        <v>1</v>
      </c>
      <c r="F195">
        <v>0</v>
      </c>
      <c r="G195">
        <v>0</v>
      </c>
      <c r="H195">
        <v>0</v>
      </c>
      <c r="I195" t="s">
        <v>30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5</v>
      </c>
      <c r="AE195">
        <v>735</v>
      </c>
      <c r="AF195">
        <v>20.2637001314076</v>
      </c>
      <c r="AG195">
        <v>17.4609375</v>
      </c>
      <c r="AH195">
        <v>28.25087920351902</v>
      </c>
      <c r="AI195">
        <v>6.0495636705587561</v>
      </c>
      <c r="AJ195">
        <v>0</v>
      </c>
      <c r="AK195">
        <v>0</v>
      </c>
    </row>
    <row r="196" spans="1:37" x14ac:dyDescent="0.35">
      <c r="A196" t="s">
        <v>420</v>
      </c>
      <c r="B196" t="s">
        <v>421</v>
      </c>
      <c r="C196" t="s">
        <v>421</v>
      </c>
      <c r="D196" t="s">
        <v>5</v>
      </c>
      <c r="E196">
        <v>0</v>
      </c>
      <c r="F196">
        <v>0</v>
      </c>
      <c r="G196">
        <v>1</v>
      </c>
      <c r="H196">
        <v>0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7.6</v>
      </c>
      <c r="AE196">
        <v>689</v>
      </c>
      <c r="AF196">
        <v>22.481203007518818</v>
      </c>
      <c r="AG196">
        <v>21.540010061744219</v>
      </c>
      <c r="AH196">
        <f>21.3998261138378*0.5</f>
        <v>10.6999130569189</v>
      </c>
      <c r="AI196">
        <f>4.2799652228006*0.5</f>
        <v>2.1399826114003</v>
      </c>
      <c r="AJ196">
        <v>1</v>
      </c>
      <c r="AK196">
        <v>1</v>
      </c>
    </row>
    <row r="197" spans="1:37" hidden="1" x14ac:dyDescent="0.35"/>
    <row r="198" spans="1:37" hidden="1" x14ac:dyDescent="0.35"/>
    <row r="199" spans="1:37" hidden="1" x14ac:dyDescent="0.35"/>
    <row r="200" spans="1:37" hidden="1" x14ac:dyDescent="0.35"/>
    <row r="201" spans="1:37" hidden="1" x14ac:dyDescent="0.35"/>
    <row r="202" spans="1:37" hidden="1" x14ac:dyDescent="0.35"/>
    <row r="203" spans="1:37" hidden="1" x14ac:dyDescent="0.35"/>
    <row r="204" spans="1:37" hidden="1" x14ac:dyDescent="0.35"/>
    <row r="205" spans="1:37" hidden="1" x14ac:dyDescent="0.35"/>
    <row r="206" spans="1:37" hidden="1" x14ac:dyDescent="0.35"/>
    <row r="207" spans="1:37" hidden="1" x14ac:dyDescent="0.35"/>
    <row r="208" spans="1:37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  <row r="241" hidden="1" x14ac:dyDescent="0.35"/>
    <row r="242" hidden="1" x14ac:dyDescent="0.35"/>
    <row r="243" hidden="1" x14ac:dyDescent="0.35"/>
    <row r="244" hidden="1" x14ac:dyDescent="0.35"/>
    <row r="245" hidden="1" x14ac:dyDescent="0.35"/>
    <row r="246" hidden="1" x14ac:dyDescent="0.35"/>
    <row r="247" hidden="1" x14ac:dyDescent="0.35"/>
    <row r="248" hidden="1" x14ac:dyDescent="0.35"/>
    <row r="249" hidden="1" x14ac:dyDescent="0.35"/>
    <row r="250" hidden="1" x14ac:dyDescent="0.35"/>
    <row r="251" hidden="1" x14ac:dyDescent="0.35"/>
    <row r="252" hidden="1" x14ac:dyDescent="0.35"/>
    <row r="253" hidden="1" x14ac:dyDescent="0.35"/>
    <row r="254" hidden="1" x14ac:dyDescent="0.35"/>
    <row r="255" hidden="1" x14ac:dyDescent="0.35"/>
    <row r="256" hidden="1" x14ac:dyDescent="0.35"/>
    <row r="257" hidden="1" x14ac:dyDescent="0.35"/>
    <row r="258" hidden="1" x14ac:dyDescent="0.35"/>
    <row r="259" hidden="1" x14ac:dyDescent="0.35"/>
    <row r="260" hidden="1" x14ac:dyDescent="0.35"/>
    <row r="261" hidden="1" x14ac:dyDescent="0.35"/>
    <row r="262" hidden="1" x14ac:dyDescent="0.35"/>
    <row r="263" hidden="1" x14ac:dyDescent="0.35"/>
    <row r="264" hidden="1" x14ac:dyDescent="0.35"/>
    <row r="265" hidden="1" x14ac:dyDescent="0.35"/>
    <row r="266" hidden="1" x14ac:dyDescent="0.35"/>
    <row r="267" hidden="1" x14ac:dyDescent="0.35"/>
    <row r="268" hidden="1" x14ac:dyDescent="0.35"/>
    <row r="269" hidden="1" x14ac:dyDescent="0.35"/>
    <row r="270" hidden="1" x14ac:dyDescent="0.35"/>
    <row r="271" hidden="1" x14ac:dyDescent="0.35"/>
    <row r="272" hidden="1" x14ac:dyDescent="0.35"/>
    <row r="273" hidden="1" x14ac:dyDescent="0.35"/>
    <row r="274" hidden="1" x14ac:dyDescent="0.35"/>
    <row r="275" hidden="1" x14ac:dyDescent="0.35"/>
    <row r="276" hidden="1" x14ac:dyDescent="0.35"/>
    <row r="277" hidden="1" x14ac:dyDescent="0.35"/>
    <row r="278" hidden="1" x14ac:dyDescent="0.35"/>
    <row r="279" hidden="1" x14ac:dyDescent="0.35"/>
    <row r="280" hidden="1" x14ac:dyDescent="0.35"/>
    <row r="281" hidden="1" x14ac:dyDescent="0.35"/>
    <row r="282" hidden="1" x14ac:dyDescent="0.35"/>
    <row r="283" hidden="1" x14ac:dyDescent="0.35"/>
    <row r="284" hidden="1" x14ac:dyDescent="0.35"/>
    <row r="285" hidden="1" x14ac:dyDescent="0.35"/>
    <row r="286" hidden="1" x14ac:dyDescent="0.35"/>
    <row r="287" hidden="1" x14ac:dyDescent="0.35"/>
    <row r="288" hidden="1" x14ac:dyDescent="0.35"/>
    <row r="289" hidden="1" x14ac:dyDescent="0.35"/>
    <row r="290" hidden="1" x14ac:dyDescent="0.35"/>
    <row r="291" hidden="1" x14ac:dyDescent="0.35"/>
    <row r="292" hidden="1" x14ac:dyDescent="0.35"/>
    <row r="293" hidden="1" x14ac:dyDescent="0.35"/>
    <row r="294" hidden="1" x14ac:dyDescent="0.35"/>
    <row r="295" hidden="1" x14ac:dyDescent="0.35"/>
    <row r="296" hidden="1" x14ac:dyDescent="0.35"/>
    <row r="297" hidden="1" x14ac:dyDescent="0.35"/>
    <row r="298" hidden="1" x14ac:dyDescent="0.35"/>
    <row r="299" hidden="1" x14ac:dyDescent="0.35"/>
    <row r="300" hidden="1" x14ac:dyDescent="0.35"/>
    <row r="301" hidden="1" x14ac:dyDescent="0.35"/>
    <row r="302" hidden="1" x14ac:dyDescent="0.35"/>
    <row r="303" hidden="1" x14ac:dyDescent="0.35"/>
    <row r="304" hidden="1" x14ac:dyDescent="0.35"/>
    <row r="305" hidden="1" x14ac:dyDescent="0.35"/>
    <row r="306" hidden="1" x14ac:dyDescent="0.35"/>
    <row r="307" hidden="1" x14ac:dyDescent="0.35"/>
    <row r="308" hidden="1" x14ac:dyDescent="0.35"/>
    <row r="309" hidden="1" x14ac:dyDescent="0.35"/>
    <row r="310" hidden="1" x14ac:dyDescent="0.35"/>
    <row r="311" hidden="1" x14ac:dyDescent="0.35"/>
    <row r="312" hidden="1" x14ac:dyDescent="0.35"/>
    <row r="313" hidden="1" x14ac:dyDescent="0.35"/>
    <row r="314" hidden="1" x14ac:dyDescent="0.35"/>
    <row r="315" hidden="1" x14ac:dyDescent="0.35"/>
    <row r="316" hidden="1" x14ac:dyDescent="0.35"/>
    <row r="317" hidden="1" x14ac:dyDescent="0.35"/>
    <row r="318" hidden="1" x14ac:dyDescent="0.35"/>
    <row r="319" hidden="1" x14ac:dyDescent="0.35"/>
    <row r="320" hidden="1" x14ac:dyDescent="0.35"/>
    <row r="321" hidden="1" x14ac:dyDescent="0.35"/>
    <row r="322" hidden="1" x14ac:dyDescent="0.35"/>
    <row r="323" hidden="1" x14ac:dyDescent="0.35"/>
    <row r="324" hidden="1" x14ac:dyDescent="0.35"/>
    <row r="325" hidden="1" x14ac:dyDescent="0.35"/>
    <row r="326" hidden="1" x14ac:dyDescent="0.35"/>
    <row r="327" hidden="1" x14ac:dyDescent="0.35"/>
    <row r="328" hidden="1" x14ac:dyDescent="0.35"/>
    <row r="329" hidden="1" x14ac:dyDescent="0.35"/>
    <row r="330" hidden="1" x14ac:dyDescent="0.35"/>
    <row r="331" hidden="1" x14ac:dyDescent="0.35"/>
    <row r="332" hidden="1" x14ac:dyDescent="0.35"/>
    <row r="333" hidden="1" x14ac:dyDescent="0.35"/>
    <row r="334" hidden="1" x14ac:dyDescent="0.35"/>
    <row r="335" hidden="1" x14ac:dyDescent="0.35"/>
    <row r="336" hidden="1" x14ac:dyDescent="0.35"/>
    <row r="337" hidden="1" x14ac:dyDescent="0.35"/>
    <row r="338" hidden="1" x14ac:dyDescent="0.35"/>
    <row r="339" hidden="1" x14ac:dyDescent="0.35"/>
    <row r="340" hidden="1" x14ac:dyDescent="0.35"/>
    <row r="341" hidden="1" x14ac:dyDescent="0.35"/>
    <row r="342" hidden="1" x14ac:dyDescent="0.35"/>
    <row r="343" hidden="1" x14ac:dyDescent="0.35"/>
    <row r="344" hidden="1" x14ac:dyDescent="0.35"/>
    <row r="345" hidden="1" x14ac:dyDescent="0.35"/>
    <row r="346" hidden="1" x14ac:dyDescent="0.35"/>
    <row r="347" hidden="1" x14ac:dyDescent="0.35"/>
    <row r="348" hidden="1" x14ac:dyDescent="0.35"/>
    <row r="349" hidden="1" x14ac:dyDescent="0.35"/>
    <row r="350" hidden="1" x14ac:dyDescent="0.35"/>
    <row r="351" hidden="1" x14ac:dyDescent="0.35"/>
    <row r="352" hidden="1" x14ac:dyDescent="0.35"/>
    <row r="353" hidden="1" x14ac:dyDescent="0.35"/>
    <row r="354" hidden="1" x14ac:dyDescent="0.35"/>
    <row r="355" hidden="1" x14ac:dyDescent="0.35"/>
    <row r="356" hidden="1" x14ac:dyDescent="0.35"/>
    <row r="357" hidden="1" x14ac:dyDescent="0.35"/>
    <row r="358" hidden="1" x14ac:dyDescent="0.35"/>
    <row r="359" hidden="1" x14ac:dyDescent="0.35"/>
    <row r="360" hidden="1" x14ac:dyDescent="0.35"/>
    <row r="361" hidden="1" x14ac:dyDescent="0.35"/>
    <row r="362" hidden="1" x14ac:dyDescent="0.35"/>
    <row r="363" hidden="1" x14ac:dyDescent="0.35"/>
    <row r="364" hidden="1" x14ac:dyDescent="0.35"/>
    <row r="365" hidden="1" x14ac:dyDescent="0.35"/>
    <row r="366" hidden="1" x14ac:dyDescent="0.35"/>
    <row r="367" hidden="1" x14ac:dyDescent="0.35"/>
    <row r="368" hidden="1" x14ac:dyDescent="0.35"/>
    <row r="369" hidden="1" x14ac:dyDescent="0.35"/>
    <row r="370" hidden="1" x14ac:dyDescent="0.35"/>
    <row r="371" hidden="1" x14ac:dyDescent="0.35"/>
    <row r="372" hidden="1" x14ac:dyDescent="0.35"/>
    <row r="373" hidden="1" x14ac:dyDescent="0.35"/>
    <row r="374" hidden="1" x14ac:dyDescent="0.35"/>
    <row r="375" hidden="1" x14ac:dyDescent="0.35"/>
    <row r="376" hidden="1" x14ac:dyDescent="0.35"/>
    <row r="377" hidden="1" x14ac:dyDescent="0.35"/>
    <row r="378" hidden="1" x14ac:dyDescent="0.35"/>
    <row r="379" hidden="1" x14ac:dyDescent="0.35"/>
    <row r="380" hidden="1" x14ac:dyDescent="0.35"/>
    <row r="381" hidden="1" x14ac:dyDescent="0.35"/>
    <row r="382" hidden="1" x14ac:dyDescent="0.35"/>
    <row r="383" hidden="1" x14ac:dyDescent="0.35"/>
    <row r="384" hidden="1" x14ac:dyDescent="0.35"/>
    <row r="385" hidden="1" x14ac:dyDescent="0.35"/>
    <row r="386" hidden="1" x14ac:dyDescent="0.35"/>
    <row r="387" hidden="1" x14ac:dyDescent="0.35"/>
    <row r="388" hidden="1" x14ac:dyDescent="0.35"/>
    <row r="389" hidden="1" x14ac:dyDescent="0.35"/>
    <row r="390" hidden="1" x14ac:dyDescent="0.35"/>
    <row r="391" hidden="1" x14ac:dyDescent="0.35"/>
    <row r="392" hidden="1" x14ac:dyDescent="0.35"/>
    <row r="393" hidden="1" x14ac:dyDescent="0.35"/>
    <row r="394" hidden="1" x14ac:dyDescent="0.35"/>
    <row r="395" hidden="1" x14ac:dyDescent="0.35"/>
    <row r="396" hidden="1" x14ac:dyDescent="0.35"/>
    <row r="397" hidden="1" x14ac:dyDescent="0.35"/>
    <row r="398" hidden="1" x14ac:dyDescent="0.35"/>
    <row r="399" hidden="1" x14ac:dyDescent="0.35"/>
    <row r="400" hidden="1" x14ac:dyDescent="0.35"/>
    <row r="401" hidden="1" x14ac:dyDescent="0.35"/>
    <row r="402" hidden="1" x14ac:dyDescent="0.35"/>
    <row r="403" hidden="1" x14ac:dyDescent="0.35"/>
    <row r="404" hidden="1" x14ac:dyDescent="0.35"/>
    <row r="405" hidden="1" x14ac:dyDescent="0.35"/>
    <row r="406" hidden="1" x14ac:dyDescent="0.35"/>
    <row r="407" hidden="1" x14ac:dyDescent="0.35"/>
    <row r="408" hidden="1" x14ac:dyDescent="0.35"/>
    <row r="409" hidden="1" x14ac:dyDescent="0.35"/>
    <row r="410" hidden="1" x14ac:dyDescent="0.35"/>
    <row r="411" hidden="1" x14ac:dyDescent="0.35"/>
    <row r="412" hidden="1" x14ac:dyDescent="0.35"/>
    <row r="413" hidden="1" x14ac:dyDescent="0.35"/>
    <row r="414" hidden="1" x14ac:dyDescent="0.35"/>
    <row r="415" hidden="1" x14ac:dyDescent="0.35"/>
    <row r="416" hidden="1" x14ac:dyDescent="0.35"/>
    <row r="417" hidden="1" x14ac:dyDescent="0.35"/>
    <row r="418" hidden="1" x14ac:dyDescent="0.35"/>
    <row r="419" hidden="1" x14ac:dyDescent="0.35"/>
    <row r="420" hidden="1" x14ac:dyDescent="0.35"/>
    <row r="421" hidden="1" x14ac:dyDescent="0.35"/>
    <row r="422" hidden="1" x14ac:dyDescent="0.35"/>
    <row r="423" hidden="1" x14ac:dyDescent="0.35"/>
    <row r="424" hidden="1" x14ac:dyDescent="0.35"/>
    <row r="425" hidden="1" x14ac:dyDescent="0.35"/>
    <row r="426" hidden="1" x14ac:dyDescent="0.35"/>
    <row r="427" hidden="1" x14ac:dyDescent="0.35"/>
    <row r="428" hidden="1" x14ac:dyDescent="0.35"/>
    <row r="429" hidden="1" x14ac:dyDescent="0.35"/>
    <row r="430" hidden="1" x14ac:dyDescent="0.35"/>
    <row r="431" hidden="1" x14ac:dyDescent="0.35"/>
    <row r="432" hidden="1" x14ac:dyDescent="0.35"/>
    <row r="433" hidden="1" x14ac:dyDescent="0.35"/>
    <row r="434" hidden="1" x14ac:dyDescent="0.35"/>
    <row r="435" hidden="1" x14ac:dyDescent="0.35"/>
    <row r="436" hidden="1" x14ac:dyDescent="0.35"/>
    <row r="437" hidden="1" x14ac:dyDescent="0.35"/>
    <row r="438" hidden="1" x14ac:dyDescent="0.35"/>
    <row r="439" hidden="1" x14ac:dyDescent="0.35"/>
    <row r="440" hidden="1" x14ac:dyDescent="0.35"/>
    <row r="441" hidden="1" x14ac:dyDescent="0.35"/>
    <row r="442" hidden="1" x14ac:dyDescent="0.35"/>
    <row r="443" hidden="1" x14ac:dyDescent="0.35"/>
    <row r="444" hidden="1" x14ac:dyDescent="0.35"/>
    <row r="445" hidden="1" x14ac:dyDescent="0.35"/>
    <row r="446" hidden="1" x14ac:dyDescent="0.35"/>
    <row r="447" hidden="1" x14ac:dyDescent="0.35"/>
    <row r="448" hidden="1" x14ac:dyDescent="0.35"/>
    <row r="449" hidden="1" x14ac:dyDescent="0.35"/>
    <row r="450" hidden="1" x14ac:dyDescent="0.35"/>
    <row r="451" hidden="1" x14ac:dyDescent="0.35"/>
    <row r="452" hidden="1" x14ac:dyDescent="0.35"/>
    <row r="453" hidden="1" x14ac:dyDescent="0.35"/>
    <row r="454" hidden="1" x14ac:dyDescent="0.35"/>
    <row r="455" hidden="1" x14ac:dyDescent="0.35"/>
    <row r="456" hidden="1" x14ac:dyDescent="0.35"/>
    <row r="457" hidden="1" x14ac:dyDescent="0.35"/>
    <row r="458" hidden="1" x14ac:dyDescent="0.35"/>
    <row r="459" hidden="1" x14ac:dyDescent="0.35"/>
    <row r="460" hidden="1" x14ac:dyDescent="0.35"/>
    <row r="461" hidden="1" x14ac:dyDescent="0.35"/>
    <row r="462" hidden="1" x14ac:dyDescent="0.35"/>
    <row r="463" hidden="1" x14ac:dyDescent="0.35"/>
    <row r="464" hidden="1" x14ac:dyDescent="0.35"/>
    <row r="465" hidden="1" x14ac:dyDescent="0.35"/>
    <row r="466" hidden="1" x14ac:dyDescent="0.35"/>
    <row r="467" hidden="1" x14ac:dyDescent="0.35"/>
    <row r="468" hidden="1" x14ac:dyDescent="0.35"/>
    <row r="469" hidden="1" x14ac:dyDescent="0.35"/>
    <row r="470" hidden="1" x14ac:dyDescent="0.35"/>
    <row r="471" hidden="1" x14ac:dyDescent="0.35"/>
    <row r="472" hidden="1" x14ac:dyDescent="0.35"/>
    <row r="473" hidden="1" x14ac:dyDescent="0.35"/>
    <row r="474" hidden="1" x14ac:dyDescent="0.35"/>
    <row r="475" hidden="1" x14ac:dyDescent="0.35"/>
    <row r="476" hidden="1" x14ac:dyDescent="0.35"/>
    <row r="477" hidden="1" x14ac:dyDescent="0.35"/>
    <row r="478" hidden="1" x14ac:dyDescent="0.35"/>
    <row r="479" hidden="1" x14ac:dyDescent="0.35"/>
    <row r="480" hidden="1" x14ac:dyDescent="0.35"/>
    <row r="481" hidden="1" x14ac:dyDescent="0.35"/>
    <row r="482" hidden="1" x14ac:dyDescent="0.35"/>
    <row r="483" hidden="1" x14ac:dyDescent="0.35"/>
    <row r="484" hidden="1" x14ac:dyDescent="0.35"/>
    <row r="485" hidden="1" x14ac:dyDescent="0.35"/>
    <row r="486" hidden="1" x14ac:dyDescent="0.35"/>
    <row r="487" hidden="1" x14ac:dyDescent="0.35"/>
    <row r="488" hidden="1" x14ac:dyDescent="0.35"/>
    <row r="489" hidden="1" x14ac:dyDescent="0.35"/>
    <row r="490" hidden="1" x14ac:dyDescent="0.35"/>
    <row r="491" hidden="1" x14ac:dyDescent="0.35"/>
    <row r="492" hidden="1" x14ac:dyDescent="0.35"/>
    <row r="493" hidden="1" x14ac:dyDescent="0.35"/>
    <row r="494" hidden="1" x14ac:dyDescent="0.35"/>
    <row r="495" hidden="1" x14ac:dyDescent="0.35"/>
    <row r="496" hidden="1" x14ac:dyDescent="0.35"/>
    <row r="497" hidden="1" x14ac:dyDescent="0.35"/>
    <row r="498" hidden="1" x14ac:dyDescent="0.35"/>
    <row r="499" hidden="1" x14ac:dyDescent="0.35"/>
    <row r="500" hidden="1" x14ac:dyDescent="0.35"/>
    <row r="501" hidden="1" x14ac:dyDescent="0.35"/>
    <row r="502" hidden="1" x14ac:dyDescent="0.35"/>
    <row r="503" hidden="1" x14ac:dyDescent="0.35"/>
    <row r="504" hidden="1" x14ac:dyDescent="0.35"/>
    <row r="505" hidden="1" x14ac:dyDescent="0.35"/>
    <row r="506" hidden="1" x14ac:dyDescent="0.35"/>
    <row r="507" hidden="1" x14ac:dyDescent="0.35"/>
    <row r="508" hidden="1" x14ac:dyDescent="0.35"/>
    <row r="509" hidden="1" x14ac:dyDescent="0.35"/>
    <row r="510" hidden="1" x14ac:dyDescent="0.35"/>
    <row r="511" hidden="1" x14ac:dyDescent="0.35"/>
    <row r="512" hidden="1" x14ac:dyDescent="0.35"/>
    <row r="513" hidden="1" x14ac:dyDescent="0.35"/>
    <row r="514" hidden="1" x14ac:dyDescent="0.35"/>
    <row r="515" hidden="1" x14ac:dyDescent="0.35"/>
    <row r="516" hidden="1" x14ac:dyDescent="0.35"/>
    <row r="517" hidden="1" x14ac:dyDescent="0.35"/>
    <row r="518" hidden="1" x14ac:dyDescent="0.35"/>
    <row r="519" hidden="1" x14ac:dyDescent="0.35"/>
    <row r="520" hidden="1" x14ac:dyDescent="0.35"/>
    <row r="521" hidden="1" x14ac:dyDescent="0.35"/>
    <row r="522" hidden="1" x14ac:dyDescent="0.35"/>
    <row r="523" hidden="1" x14ac:dyDescent="0.35"/>
    <row r="524" hidden="1" x14ac:dyDescent="0.35"/>
    <row r="525" hidden="1" x14ac:dyDescent="0.35"/>
    <row r="526" hidden="1" x14ac:dyDescent="0.35"/>
    <row r="527" hidden="1" x14ac:dyDescent="0.35"/>
    <row r="528" hidden="1" x14ac:dyDescent="0.35"/>
    <row r="529" hidden="1" x14ac:dyDescent="0.35"/>
    <row r="530" hidden="1" x14ac:dyDescent="0.35"/>
    <row r="531" hidden="1" x14ac:dyDescent="0.35"/>
    <row r="532" hidden="1" x14ac:dyDescent="0.35"/>
    <row r="533" hidden="1" x14ac:dyDescent="0.35"/>
    <row r="534" hidden="1" x14ac:dyDescent="0.35"/>
    <row r="535" hidden="1" x14ac:dyDescent="0.35"/>
    <row r="536" hidden="1" x14ac:dyDescent="0.35"/>
    <row r="537" hidden="1" x14ac:dyDescent="0.35"/>
    <row r="538" hidden="1" x14ac:dyDescent="0.35"/>
    <row r="539" hidden="1" x14ac:dyDescent="0.35"/>
    <row r="540" hidden="1" x14ac:dyDescent="0.35"/>
    <row r="541" hidden="1" x14ac:dyDescent="0.35"/>
    <row r="542" hidden="1" x14ac:dyDescent="0.35"/>
    <row r="543" hidden="1" x14ac:dyDescent="0.35"/>
    <row r="544" hidden="1" x14ac:dyDescent="0.35"/>
    <row r="545" hidden="1" x14ac:dyDescent="0.35"/>
    <row r="546" hidden="1" x14ac:dyDescent="0.35"/>
    <row r="547" hidden="1" x14ac:dyDescent="0.35"/>
    <row r="548" hidden="1" x14ac:dyDescent="0.35"/>
    <row r="549" hidden="1" x14ac:dyDescent="0.35"/>
    <row r="550" hidden="1" x14ac:dyDescent="0.35"/>
    <row r="551" hidden="1" x14ac:dyDescent="0.35"/>
    <row r="552" hidden="1" x14ac:dyDescent="0.35"/>
    <row r="553" hidden="1" x14ac:dyDescent="0.35"/>
    <row r="554" hidden="1" x14ac:dyDescent="0.35"/>
    <row r="555" hidden="1" x14ac:dyDescent="0.35"/>
    <row r="556" hidden="1" x14ac:dyDescent="0.35"/>
    <row r="557" hidden="1" x14ac:dyDescent="0.35"/>
    <row r="558" hidden="1" x14ac:dyDescent="0.35"/>
    <row r="559" hidden="1" x14ac:dyDescent="0.35"/>
    <row r="560" hidden="1" x14ac:dyDescent="0.35"/>
    <row r="561" hidden="1" x14ac:dyDescent="0.35"/>
    <row r="562" hidden="1" x14ac:dyDescent="0.35"/>
    <row r="563" hidden="1" x14ac:dyDescent="0.35"/>
    <row r="564" hidden="1" x14ac:dyDescent="0.35"/>
    <row r="565" hidden="1" x14ac:dyDescent="0.35"/>
    <row r="566" hidden="1" x14ac:dyDescent="0.35"/>
    <row r="567" hidden="1" x14ac:dyDescent="0.35"/>
    <row r="568" hidden="1" x14ac:dyDescent="0.35"/>
    <row r="569" hidden="1" x14ac:dyDescent="0.35"/>
    <row r="570" hidden="1" x14ac:dyDescent="0.35"/>
    <row r="571" hidden="1" x14ac:dyDescent="0.35"/>
    <row r="572" hidden="1" x14ac:dyDescent="0.35"/>
    <row r="573" hidden="1" x14ac:dyDescent="0.35"/>
    <row r="574" hidden="1" x14ac:dyDescent="0.35"/>
    <row r="575" hidden="1" x14ac:dyDescent="0.35"/>
    <row r="576" hidden="1" x14ac:dyDescent="0.35"/>
    <row r="577" hidden="1" x14ac:dyDescent="0.35"/>
    <row r="578" hidden="1" x14ac:dyDescent="0.35"/>
    <row r="579" hidden="1" x14ac:dyDescent="0.35"/>
    <row r="580" hidden="1" x14ac:dyDescent="0.35"/>
    <row r="581" hidden="1" x14ac:dyDescent="0.35"/>
    <row r="582" hidden="1" x14ac:dyDescent="0.35"/>
    <row r="583" hidden="1" x14ac:dyDescent="0.35"/>
    <row r="584" hidden="1" x14ac:dyDescent="0.35"/>
    <row r="585" hidden="1" x14ac:dyDescent="0.35"/>
    <row r="586" hidden="1" x14ac:dyDescent="0.35"/>
    <row r="587" hidden="1" x14ac:dyDescent="0.35"/>
    <row r="588" hidden="1" x14ac:dyDescent="0.35"/>
    <row r="589" hidden="1" x14ac:dyDescent="0.35"/>
    <row r="590" hidden="1" x14ac:dyDescent="0.35"/>
    <row r="591" hidden="1" x14ac:dyDescent="0.35"/>
    <row r="592" hidden="1" x14ac:dyDescent="0.35"/>
    <row r="593" hidden="1" x14ac:dyDescent="0.35"/>
    <row r="594" hidden="1" x14ac:dyDescent="0.35"/>
    <row r="595" hidden="1" x14ac:dyDescent="0.35"/>
    <row r="596" hidden="1" x14ac:dyDescent="0.35"/>
    <row r="597" hidden="1" x14ac:dyDescent="0.35"/>
    <row r="598" hidden="1" x14ac:dyDescent="0.35"/>
    <row r="599" hidden="1" x14ac:dyDescent="0.35"/>
    <row r="600" hidden="1" x14ac:dyDescent="0.35"/>
    <row r="601" hidden="1" x14ac:dyDescent="0.35"/>
    <row r="602" hidden="1" x14ac:dyDescent="0.35"/>
    <row r="603" hidden="1" x14ac:dyDescent="0.35"/>
    <row r="604" hidden="1" x14ac:dyDescent="0.35"/>
    <row r="605" hidden="1" x14ac:dyDescent="0.35"/>
    <row r="606" hidden="1" x14ac:dyDescent="0.35"/>
    <row r="607" hidden="1" x14ac:dyDescent="0.35"/>
    <row r="608" hidden="1" x14ac:dyDescent="0.35"/>
    <row r="609" hidden="1" x14ac:dyDescent="0.35"/>
    <row r="610" hidden="1" x14ac:dyDescent="0.35"/>
    <row r="611" hidden="1" x14ac:dyDescent="0.35"/>
    <row r="612" hidden="1" x14ac:dyDescent="0.35"/>
    <row r="613" hidden="1" x14ac:dyDescent="0.35"/>
    <row r="614" hidden="1" x14ac:dyDescent="0.35"/>
    <row r="615" hidden="1" x14ac:dyDescent="0.35"/>
    <row r="616" hidden="1" x14ac:dyDescent="0.35"/>
    <row r="617" hidden="1" x14ac:dyDescent="0.35"/>
    <row r="618" hidden="1" x14ac:dyDescent="0.35"/>
    <row r="619" hidden="1" x14ac:dyDescent="0.35"/>
    <row r="620" hidden="1" x14ac:dyDescent="0.35"/>
    <row r="621" hidden="1" x14ac:dyDescent="0.35"/>
    <row r="622" hidden="1" x14ac:dyDescent="0.35"/>
    <row r="623" hidden="1" x14ac:dyDescent="0.35"/>
    <row r="624" hidden="1" x14ac:dyDescent="0.35"/>
    <row r="625" hidden="1" x14ac:dyDescent="0.35"/>
    <row r="626" hidden="1" x14ac:dyDescent="0.35"/>
    <row r="627" hidden="1" x14ac:dyDescent="0.35"/>
    <row r="628" hidden="1" x14ac:dyDescent="0.35"/>
    <row r="629" hidden="1" x14ac:dyDescent="0.35"/>
    <row r="630" hidden="1" x14ac:dyDescent="0.35"/>
    <row r="631" hidden="1" x14ac:dyDescent="0.35"/>
    <row r="632" hidden="1" x14ac:dyDescent="0.35"/>
    <row r="633" hidden="1" x14ac:dyDescent="0.35"/>
    <row r="634" hidden="1" x14ac:dyDescent="0.35"/>
    <row r="635" hidden="1" x14ac:dyDescent="0.35"/>
    <row r="636" hidden="1" x14ac:dyDescent="0.35"/>
    <row r="637" hidden="1" x14ac:dyDescent="0.35"/>
    <row r="638" hidden="1" x14ac:dyDescent="0.35"/>
    <row r="639" hidden="1" x14ac:dyDescent="0.35"/>
    <row r="640" hidden="1" x14ac:dyDescent="0.35"/>
    <row r="641" hidden="1" x14ac:dyDescent="0.35"/>
    <row r="642" hidden="1" x14ac:dyDescent="0.35"/>
    <row r="643" hidden="1" x14ac:dyDescent="0.35"/>
    <row r="644" hidden="1" x14ac:dyDescent="0.35"/>
    <row r="645" hidden="1" x14ac:dyDescent="0.35"/>
    <row r="646" hidden="1" x14ac:dyDescent="0.35"/>
    <row r="647" hidden="1" x14ac:dyDescent="0.35"/>
    <row r="648" hidden="1" x14ac:dyDescent="0.35"/>
    <row r="649" hidden="1" x14ac:dyDescent="0.35"/>
    <row r="650" hidden="1" x14ac:dyDescent="0.35"/>
    <row r="651" hidden="1" x14ac:dyDescent="0.35"/>
    <row r="652" hidden="1" x14ac:dyDescent="0.35"/>
    <row r="653" hidden="1" x14ac:dyDescent="0.35"/>
    <row r="654" hidden="1" x14ac:dyDescent="0.35"/>
    <row r="655" hidden="1" x14ac:dyDescent="0.35"/>
    <row r="656" hidden="1" x14ac:dyDescent="0.35"/>
    <row r="657" hidden="1" x14ac:dyDescent="0.35"/>
    <row r="658" hidden="1" x14ac:dyDescent="0.35"/>
    <row r="659" hidden="1" x14ac:dyDescent="0.35"/>
    <row r="660" hidden="1" x14ac:dyDescent="0.35"/>
    <row r="661" hidden="1" x14ac:dyDescent="0.35"/>
    <row r="662" hidden="1" x14ac:dyDescent="0.35"/>
    <row r="663" hidden="1" x14ac:dyDescent="0.35"/>
    <row r="664" hidden="1" x14ac:dyDescent="0.35"/>
    <row r="665" hidden="1" x14ac:dyDescent="0.35"/>
    <row r="666" hidden="1" x14ac:dyDescent="0.35"/>
    <row r="667" hidden="1" x14ac:dyDescent="0.35"/>
    <row r="668" hidden="1" x14ac:dyDescent="0.35"/>
    <row r="669" hidden="1" x14ac:dyDescent="0.35"/>
    <row r="670" hidden="1" x14ac:dyDescent="0.35"/>
    <row r="671" hidden="1" x14ac:dyDescent="0.35"/>
    <row r="672" hidden="1" x14ac:dyDescent="0.35"/>
    <row r="673" hidden="1" x14ac:dyDescent="0.35"/>
    <row r="674" hidden="1" x14ac:dyDescent="0.35"/>
    <row r="675" hidden="1" x14ac:dyDescent="0.35"/>
    <row r="676" hidden="1" x14ac:dyDescent="0.35"/>
    <row r="677" hidden="1" x14ac:dyDescent="0.35"/>
    <row r="678" hidden="1" x14ac:dyDescent="0.35"/>
    <row r="679" hidden="1" x14ac:dyDescent="0.35"/>
    <row r="680" hidden="1" x14ac:dyDescent="0.35"/>
    <row r="681" hidden="1" x14ac:dyDescent="0.35"/>
    <row r="682" hidden="1" x14ac:dyDescent="0.35"/>
    <row r="683" hidden="1" x14ac:dyDescent="0.35"/>
    <row r="684" hidden="1" x14ac:dyDescent="0.35"/>
    <row r="685" hidden="1" x14ac:dyDescent="0.35"/>
    <row r="686" hidden="1" x14ac:dyDescent="0.35"/>
    <row r="687" hidden="1" x14ac:dyDescent="0.35"/>
    <row r="688" hidden="1" x14ac:dyDescent="0.35"/>
    <row r="689" hidden="1" x14ac:dyDescent="0.35"/>
    <row r="690" hidden="1" x14ac:dyDescent="0.35"/>
    <row r="691" hidden="1" x14ac:dyDescent="0.35"/>
    <row r="692" hidden="1" x14ac:dyDescent="0.35"/>
    <row r="693" hidden="1" x14ac:dyDescent="0.35"/>
    <row r="694" hidden="1" x14ac:dyDescent="0.35"/>
    <row r="695" hidden="1" x14ac:dyDescent="0.35"/>
    <row r="696" hidden="1" x14ac:dyDescent="0.35"/>
    <row r="697" hidden="1" x14ac:dyDescent="0.35"/>
    <row r="698" hidden="1" x14ac:dyDescent="0.35"/>
    <row r="699" hidden="1" x14ac:dyDescent="0.35"/>
    <row r="700" hidden="1" x14ac:dyDescent="0.35"/>
    <row r="701" hidden="1" x14ac:dyDescent="0.35"/>
    <row r="702" hidden="1" x14ac:dyDescent="0.35"/>
    <row r="703" hidden="1" x14ac:dyDescent="0.35"/>
    <row r="704" hidden="1" x14ac:dyDescent="0.35"/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1048550" spans="16384:16384" x14ac:dyDescent="0.35">
      <c r="XFD1048550" cm="1">
        <f t="array" ref="XFD1048550">solver_pre</f>
        <v>9.9999999999999995E-7</v>
      </c>
    </row>
    <row r="1048551" spans="16384:16384" x14ac:dyDescent="0.35">
      <c r="XFD1048551" cm="1">
        <f t="array" ref="XFD1048551">solver_scl</f>
        <v>1</v>
      </c>
    </row>
    <row r="1048552" spans="16384:16384" x14ac:dyDescent="0.35">
      <c r="XFD1048552" cm="1">
        <f t="array" ref="XFD1048552">solver_rlx</f>
        <v>2</v>
      </c>
    </row>
    <row r="1048553" spans="16384:16384" x14ac:dyDescent="0.35">
      <c r="XFD1048553" cm="1">
        <f t="array" ref="XFD1048553">solver_tol</f>
        <v>0.01</v>
      </c>
    </row>
    <row r="1048554" spans="16384:16384" x14ac:dyDescent="0.35">
      <c r="XFD1048554" cm="1">
        <f t="array" ref="XFD1048554">solver_cvg</f>
        <v>1E-4</v>
      </c>
    </row>
    <row r="1048555" spans="16384:16384" x14ac:dyDescent="0.35">
      <c r="XFD1048555" t="e" cm="1">
        <f t="array" ref="XFD1048555">AREAS(solver_adj1)</f>
        <v>#NAME?</v>
      </c>
    </row>
    <row r="1048556" spans="16384:16384" x14ac:dyDescent="0.35">
      <c r="XFD1048556" cm="1">
        <f t="array" ref="XFD1048556">solver_ssz</f>
        <v>100</v>
      </c>
    </row>
    <row r="1048557" spans="16384:16384" x14ac:dyDescent="0.35">
      <c r="XFD1048557" cm="1">
        <f t="array" ref="XFD1048557">solver_rsd</f>
        <v>0</v>
      </c>
    </row>
    <row r="1048558" spans="16384:16384" x14ac:dyDescent="0.35">
      <c r="XFD1048558" cm="1">
        <f t="array" ref="XFD1048558">solver_mrt</f>
        <v>7.4999999999999997E-2</v>
      </c>
    </row>
    <row r="1048559" spans="16384:16384" x14ac:dyDescent="0.35">
      <c r="XFD1048559" cm="1">
        <f t="array" ref="XFD1048559">solver_mni</f>
        <v>30</v>
      </c>
    </row>
    <row r="1048560" spans="16384:16384" x14ac:dyDescent="0.35">
      <c r="XFD1048560" cm="1">
        <f t="array" ref="XFD1048560">solver_rbv</f>
        <v>1</v>
      </c>
    </row>
    <row r="1048561" spans="16384:16384" x14ac:dyDescent="0.35">
      <c r="XFD1048561" cm="1">
        <f t="array" ref="XFD1048561">solver_neg</f>
        <v>1</v>
      </c>
    </row>
    <row r="1048562" spans="16384:16384" x14ac:dyDescent="0.35">
      <c r="XFD1048562" t="e" cm="1">
        <f t="array" ref="XFD1048562">solver_ntr</f>
        <v>#NAME?</v>
      </c>
    </row>
    <row r="1048563" spans="16384:16384" x14ac:dyDescent="0.35">
      <c r="XFD1048563" t="e" cm="1">
        <f t="array" ref="XFD1048563">solver_acc</f>
        <v>#NAME?</v>
      </c>
    </row>
    <row r="1048564" spans="16384:16384" x14ac:dyDescent="0.35">
      <c r="XFD1048564" t="e" cm="1">
        <f t="array" ref="XFD1048564">solver_res</f>
        <v>#NAME?</v>
      </c>
    </row>
    <row r="1048565" spans="16384:16384" x14ac:dyDescent="0.35">
      <c r="XFD1048565" t="e" cm="1">
        <f t="array" ref="XFD1048565">solver_ars</f>
        <v>#NAME?</v>
      </c>
    </row>
    <row r="1048566" spans="16384:16384" x14ac:dyDescent="0.35">
      <c r="XFD1048566" t="e" cm="1">
        <f t="array" ref="XFD1048566">solver_sta</f>
        <v>#NAME?</v>
      </c>
    </row>
    <row r="1048567" spans="16384:16384" x14ac:dyDescent="0.35">
      <c r="XFD1048567" t="e" cm="1">
        <f t="array" ref="XFD1048567">solver_met</f>
        <v>#NAME?</v>
      </c>
    </row>
    <row r="1048568" spans="16384:16384" x14ac:dyDescent="0.35">
      <c r="XFD1048568" t="e" cm="1">
        <f t="array" ref="XFD1048568">solver_soc</f>
        <v>#NAME?</v>
      </c>
    </row>
    <row r="1048569" spans="16384:16384" x14ac:dyDescent="0.35">
      <c r="XFD1048569" t="e" cm="1">
        <f t="array" ref="XFD1048569">solver_lpt</f>
        <v>#NAME?</v>
      </c>
    </row>
    <row r="1048570" spans="16384:16384" x14ac:dyDescent="0.35">
      <c r="XFD1048570" t="e" cm="1">
        <f t="array" ref="XFD1048570">solver_lpp</f>
        <v>#NAME?</v>
      </c>
    </row>
    <row r="1048571" spans="16384:16384" x14ac:dyDescent="0.35">
      <c r="XFD1048571" t="e" cm="1">
        <f t="array" ref="XFD1048571">solver_gap</f>
        <v>#NAME?</v>
      </c>
    </row>
    <row r="1048572" spans="16384:16384" x14ac:dyDescent="0.35">
      <c r="XFD1048572" t="e" cm="1">
        <f t="array" ref="XFD1048572">solver_ips</f>
        <v>#NAME?</v>
      </c>
    </row>
    <row r="1048573" spans="16384:16384" x14ac:dyDescent="0.35">
      <c r="XFD1048573" t="e" cm="1">
        <f t="array" ref="XFD1048573">solver_fea</f>
        <v>#NAME?</v>
      </c>
    </row>
    <row r="1048574" spans="16384:16384" x14ac:dyDescent="0.35">
      <c r="XFD1048574" t="e" cm="1">
        <f t="array" ref="XFD1048574">solver_ipi</f>
        <v>#NAME?</v>
      </c>
    </row>
    <row r="1048575" spans="16384:16384" x14ac:dyDescent="0.35">
      <c r="XFD1048575" t="e" cm="1">
        <f t="array" ref="XFD1048575">solver_ipd</f>
        <v>#NAME?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2D45E99-FABD-4D3E-8CFC-5D538FB9023D}">
          <xm:f>Sheet1!1:1048576</xm:f>
        </x15:webExtension>
        <x15:webExtension appRef="{BC289AB9-F741-4A66-BAA7-B5A01498C2C3}">
          <xm:f>Sheet1!XFD1048550:XFD1048575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Gabo Babo</cp:lastModifiedBy>
  <dcterms:created xsi:type="dcterms:W3CDTF">2023-12-01T19:23:44Z</dcterms:created>
  <dcterms:modified xsi:type="dcterms:W3CDTF">2023-12-02T01:35:36Z</dcterms:modified>
</cp:coreProperties>
</file>