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RS" state="visible" r:id="rId4"/>
    <sheet sheetId="2" name="AVL" state="visible" r:id="rId5"/>
    <sheet sheetId="3" name="BOU" state="visible" r:id="rId6"/>
    <sheet sheetId="4" name="BRE" state="visible" r:id="rId7"/>
    <sheet sheetId="5" name="BHA" state="visible" r:id="rId8"/>
    <sheet sheetId="6" name="CHE" state="visible" r:id="rId9"/>
    <sheet sheetId="7" name="CRY" state="visible" r:id="rId10"/>
    <sheet sheetId="8" name="EVE" state="visible" r:id="rId11"/>
    <sheet sheetId="9" name="FUL" state="visible" r:id="rId12"/>
    <sheet sheetId="10" name="LEE" state="visible" r:id="rId13"/>
    <sheet sheetId="11" name="LEI" state="visible" r:id="rId14"/>
    <sheet sheetId="12" name="LIV" state="visible" r:id="rId15"/>
    <sheet sheetId="13" name="MCI" state="visible" r:id="rId16"/>
    <sheet sheetId="14" name="MUN" state="visible" r:id="rId17"/>
    <sheet sheetId="15" name="NEW" state="visible" r:id="rId18"/>
    <sheet sheetId="16" name="NFO" state="visible" r:id="rId19"/>
    <sheet sheetId="17" name="SOU" state="visible" r:id="rId20"/>
    <sheet sheetId="18" name="TOT" state="visible" r:id="rId21"/>
    <sheet sheetId="19" name="WHU" state="visible" r:id="rId22"/>
    <sheet sheetId="20" name="WOL" state="visible" r:id="rId23"/>
  </sheets>
  <calcPr calcId="171027"/>
</workbook>
</file>

<file path=xl/sharedStrings.xml><?xml version="1.0" encoding="utf-8"?>
<sst xmlns="http://schemas.openxmlformats.org/spreadsheetml/2006/main" count="240" uniqueCount="12">
  <si>
    <t>ARIMAPP</t>
  </si>
  <si>
    <t>LSTMPP</t>
  </si>
  <si>
    <t>PP</t>
  </si>
  <si>
    <t>PPG</t>
  </si>
  <si>
    <t>Plays</t>
  </si>
  <si>
    <t>Tot</t>
  </si>
  <si>
    <t>APP</t>
  </si>
  <si>
    <t>APPG</t>
  </si>
  <si>
    <t>Total Games</t>
  </si>
  <si>
    <t>ARIMA</t>
  </si>
  <si>
    <t>LSTM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</si>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</sst>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TableARS" displayName="TableARS" ref="A1:H10" totalsRowShown="1" headerRowCount="1">
  <autoFilter ref="A1:H10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</autoFilter>
  <tableColumns count="8">
    <tableColumn id="1" name="ARIMAPP" totalsRowLabel="Total"/>
    <tableColumn id="2" name="LSTMPP" totalsRowFunction="none"/>
    <tableColumn id="3" name="PP" totalsRowFunction="none"/>
    <tableColumn id="4" name="PPG" totalsRowFunction="none"/>
    <tableColumn id="5" name="Plays" totalsRowFunction="none"/>
    <tableColumn id="6" name="Tot" totalsRowFunction="none"/>
    <tableColumn id="7" name="APP" totalsRowFunction="none"/>
    <tableColumn id="8" name="APPG" totalsRowFunction="non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name="TableLEE" displayName="TableLEE" ref="A1:H7" totalsRowShown="1" headerRowCount="1">
  <autoFilter ref="A1:H7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</autoFilter>
  <tableColumns count="8">
    <tableColumn id="1" name="ARIMAPP" totalsRowLabel="Total"/>
    <tableColumn id="2" name="LSTMPP" totalsRowFunction="none"/>
    <tableColumn id="3" name="PP" totalsRowFunction="none"/>
    <tableColumn id="4" name="PPG" totalsRowFunction="none"/>
    <tableColumn id="5" name="Plays" totalsRowFunction="none"/>
    <tableColumn id="6" name="Tot" totalsRowFunction="none"/>
    <tableColumn id="7" name="APP" totalsRowFunction="none"/>
    <tableColumn id="8" name="APPG" totalsRowFunction="non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name="TableLEI" displayName="TableLEI" ref="A1:H10" totalsRowShown="1" headerRowCount="1">
  <autoFilter ref="A1:H10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</autoFilter>
  <tableColumns count="8">
    <tableColumn id="1" name="ARIMAPP" totalsRowLabel="Total"/>
    <tableColumn id="2" name="LSTMPP" totalsRowFunction="none"/>
    <tableColumn id="3" name="PP" totalsRowFunction="none"/>
    <tableColumn id="4" name="PPG" totalsRowFunction="none"/>
    <tableColumn id="5" name="Plays" totalsRowFunction="none"/>
    <tableColumn id="6" name="Tot" totalsRowFunction="none"/>
    <tableColumn id="7" name="APP" totalsRowFunction="none"/>
    <tableColumn id="8" name="APPG" totalsRowFunction="non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name="TableLIV" displayName="TableLIV" ref="A1:H9" totalsRowShown="1" headerRowCount="1">
  <autoFilter ref="A1:H9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</autoFilter>
  <tableColumns count="8">
    <tableColumn id="1" name="ARIMAPP" totalsRowLabel="Total"/>
    <tableColumn id="2" name="LSTMPP" totalsRowFunction="none"/>
    <tableColumn id="3" name="PP" totalsRowFunction="none"/>
    <tableColumn id="4" name="PPG" totalsRowFunction="none"/>
    <tableColumn id="5" name="Plays" totalsRowFunction="none"/>
    <tableColumn id="6" name="Tot" totalsRowFunction="none"/>
    <tableColumn id="7" name="APP" totalsRowFunction="none"/>
    <tableColumn id="8" name="APPG" totalsRowFunction="non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name="TableMCI" displayName="TableMCI" ref="A1:H10" totalsRowShown="1" headerRowCount="1">
  <autoFilter ref="A1:H10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</autoFilter>
  <tableColumns count="8">
    <tableColumn id="1" name="ARIMAPP" totalsRowLabel="Total"/>
    <tableColumn id="2" name="LSTMPP" totalsRowFunction="none"/>
    <tableColumn id="3" name="PP" totalsRowFunction="none"/>
    <tableColumn id="4" name="PPG" totalsRowFunction="none"/>
    <tableColumn id="5" name="Plays" totalsRowFunction="none"/>
    <tableColumn id="6" name="Tot" totalsRowFunction="none"/>
    <tableColumn id="7" name="APP" totalsRowFunction="none"/>
    <tableColumn id="8" name="APPG" totalsRowFunction="non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name="TableMUN" displayName="TableMUN" ref="A1:H7" totalsRowShown="1" headerRowCount="1">
  <autoFilter ref="A1:H7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</autoFilter>
  <tableColumns count="8">
    <tableColumn id="1" name="ARIMAPP" totalsRowLabel="Total"/>
    <tableColumn id="2" name="LSTMPP" totalsRowFunction="none"/>
    <tableColumn id="3" name="PP" totalsRowFunction="none"/>
    <tableColumn id="4" name="PPG" totalsRowFunction="none"/>
    <tableColumn id="5" name="Plays" totalsRowFunction="none"/>
    <tableColumn id="6" name="Tot" totalsRowFunction="none"/>
    <tableColumn id="7" name="APP" totalsRowFunction="none"/>
    <tableColumn id="8" name="APPG" totalsRowFunction="non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name="TableNEW" displayName="TableNEW" ref="A1:H11" totalsRowShown="1" headerRowCount="1">
  <autoFilter ref="A1:H11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</autoFilter>
  <tableColumns count="8">
    <tableColumn id="1" name="ARIMAPP" totalsRowLabel="Total"/>
    <tableColumn id="2" name="LSTMPP" totalsRowFunction="none"/>
    <tableColumn id="3" name="PP" totalsRowFunction="none"/>
    <tableColumn id="4" name="PPG" totalsRowFunction="none"/>
    <tableColumn id="5" name="Plays" totalsRowFunction="none"/>
    <tableColumn id="6" name="Tot" totalsRowFunction="none"/>
    <tableColumn id="7" name="APP" totalsRowFunction="none"/>
    <tableColumn id="8" name="APPG" totalsRowFunction="non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name="TableNFO" displayName="TableNFO" ref="A1:H6" totalsRowShown="1" headerRowCount="1">
  <autoFilter ref="A1:H6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</autoFilter>
  <tableColumns count="8">
    <tableColumn id="1" name="ARIMAPP" totalsRowLabel="Total"/>
    <tableColumn id="2" name="LSTMPP" totalsRowFunction="none"/>
    <tableColumn id="3" name="PP" totalsRowFunction="none"/>
    <tableColumn id="4" name="PPG" totalsRowFunction="none"/>
    <tableColumn id="5" name="Plays" totalsRowFunction="none"/>
    <tableColumn id="6" name="Tot" totalsRowFunction="none"/>
    <tableColumn id="7" name="APP" totalsRowFunction="none"/>
    <tableColumn id="8" name="APPG" totalsRowFunction="non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name="TableSOU" displayName="TableSOU" ref="A1:H6" totalsRowShown="1" headerRowCount="1">
  <autoFilter ref="A1:H6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</autoFilter>
  <tableColumns count="8">
    <tableColumn id="1" name="ARIMAPP" totalsRowLabel="Total"/>
    <tableColumn id="2" name="LSTMPP" totalsRowFunction="none"/>
    <tableColumn id="3" name="PP" totalsRowFunction="none"/>
    <tableColumn id="4" name="PPG" totalsRowFunction="none"/>
    <tableColumn id="5" name="Plays" totalsRowFunction="none"/>
    <tableColumn id="6" name="Tot" totalsRowFunction="none"/>
    <tableColumn id="7" name="APP" totalsRowFunction="none"/>
    <tableColumn id="8" name="APPG" totalsRowFunction="non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name="TableTOT" displayName="TableTOT" ref="A1:H9" totalsRowShown="1" headerRowCount="1">
  <autoFilter ref="A1:H9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</autoFilter>
  <tableColumns count="8">
    <tableColumn id="1" name="ARIMAPP" totalsRowLabel="Total"/>
    <tableColumn id="2" name="LSTMPP" totalsRowFunction="none"/>
    <tableColumn id="3" name="PP" totalsRowFunction="none"/>
    <tableColumn id="4" name="PPG" totalsRowFunction="none"/>
    <tableColumn id="5" name="Plays" totalsRowFunction="none"/>
    <tableColumn id="6" name="Tot" totalsRowFunction="none"/>
    <tableColumn id="7" name="APP" totalsRowFunction="none"/>
    <tableColumn id="8" name="APPG" totalsRowFunction="non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name="TableWHU" displayName="TableWHU" ref="A1:H11" totalsRowShown="1" headerRowCount="1">
  <autoFilter ref="A1:H11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</autoFilter>
  <tableColumns count="8">
    <tableColumn id="1" name="ARIMAPP" totalsRowLabel="Total"/>
    <tableColumn id="2" name="LSTMPP" totalsRowFunction="none"/>
    <tableColumn id="3" name="PP" totalsRowFunction="none"/>
    <tableColumn id="4" name="PPG" totalsRowFunction="none"/>
    <tableColumn id="5" name="Plays" totalsRowFunction="none"/>
    <tableColumn id="6" name="Tot" totalsRowFunction="none"/>
    <tableColumn id="7" name="APP" totalsRowFunction="none"/>
    <tableColumn id="8" name="APPG" totalsRowFunction="no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TableAVL" displayName="TableAVL" ref="A1:H10" totalsRowShown="1" headerRowCount="1">
  <autoFilter ref="A1:H10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</autoFilter>
  <tableColumns count="8">
    <tableColumn id="1" name="ARIMAPP" totalsRowLabel="Total"/>
    <tableColumn id="2" name="LSTMPP" totalsRowFunction="none"/>
    <tableColumn id="3" name="PP" totalsRowFunction="none"/>
    <tableColumn id="4" name="PPG" totalsRowFunction="none"/>
    <tableColumn id="5" name="Plays" totalsRowFunction="none"/>
    <tableColumn id="6" name="Tot" totalsRowFunction="none"/>
    <tableColumn id="7" name="APP" totalsRowFunction="none"/>
    <tableColumn id="8" name="APPG" totalsRowFunction="non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name="TableWOL" displayName="TableWOL" ref="A1:H4" totalsRowShown="1" headerRowCount="1">
  <autoFilter ref="A1:H4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</autoFilter>
  <tableColumns count="8">
    <tableColumn id="1" name="ARIMAPP" totalsRowLabel="Total"/>
    <tableColumn id="2" name="LSTMPP" totalsRowFunction="none"/>
    <tableColumn id="3" name="PP" totalsRowFunction="none"/>
    <tableColumn id="4" name="PPG" totalsRowFunction="none"/>
    <tableColumn id="5" name="Plays" totalsRowFunction="none"/>
    <tableColumn id="6" name="Tot" totalsRowFunction="none"/>
    <tableColumn id="7" name="APP" totalsRowFunction="none"/>
    <tableColumn id="8" name="APPG" totalsRowFunction="no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name="TableBOU" displayName="TableBOU" ref="A1:H8" totalsRowShown="1" headerRowCount="1">
  <autoFilter ref="A1:H8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</autoFilter>
  <tableColumns count="8">
    <tableColumn id="1" name="ARIMAPP" totalsRowLabel="Total"/>
    <tableColumn id="2" name="LSTMPP" totalsRowFunction="none"/>
    <tableColumn id="3" name="PP" totalsRowFunction="none"/>
    <tableColumn id="4" name="PPG" totalsRowFunction="none"/>
    <tableColumn id="5" name="Plays" totalsRowFunction="none"/>
    <tableColumn id="6" name="Tot" totalsRowFunction="none"/>
    <tableColumn id="7" name="APP" totalsRowFunction="none"/>
    <tableColumn id="8" name="APPG" totalsRowFunction="no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name="TableBRE" displayName="TableBRE" ref="A1:H10" totalsRowShown="1" headerRowCount="1">
  <autoFilter ref="A1:H10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</autoFilter>
  <tableColumns count="8">
    <tableColumn id="1" name="ARIMAPP" totalsRowLabel="Total"/>
    <tableColumn id="2" name="LSTMPP" totalsRowFunction="none"/>
    <tableColumn id="3" name="PP" totalsRowFunction="none"/>
    <tableColumn id="4" name="PPG" totalsRowFunction="none"/>
    <tableColumn id="5" name="Plays" totalsRowFunction="none"/>
    <tableColumn id="6" name="Tot" totalsRowFunction="none"/>
    <tableColumn id="7" name="APP" totalsRowFunction="none"/>
    <tableColumn id="8" name="APPG" totalsRowFunction="non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name="TableBHA" displayName="TableBHA" ref="A1:H11" totalsRowShown="1" headerRowCount="1">
  <autoFilter ref="A1:H11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</autoFilter>
  <tableColumns count="8">
    <tableColumn id="1" name="ARIMAPP" totalsRowLabel="Total"/>
    <tableColumn id="2" name="LSTMPP" totalsRowFunction="none"/>
    <tableColumn id="3" name="PP" totalsRowFunction="none"/>
    <tableColumn id="4" name="PPG" totalsRowFunction="none"/>
    <tableColumn id="5" name="Plays" totalsRowFunction="none"/>
    <tableColumn id="6" name="Tot" totalsRowFunction="none"/>
    <tableColumn id="7" name="APP" totalsRowFunction="none"/>
    <tableColumn id="8" name="APPG" totalsRowFunction="non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name="TableCHE" displayName="TableCHE" ref="A1:H7" totalsRowShown="1" headerRowCount="1">
  <autoFilter ref="A1:H7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</autoFilter>
  <tableColumns count="8">
    <tableColumn id="1" name="ARIMAPP" totalsRowLabel="Total"/>
    <tableColumn id="2" name="LSTMPP" totalsRowFunction="none"/>
    <tableColumn id="3" name="PP" totalsRowFunction="none"/>
    <tableColumn id="4" name="PPG" totalsRowFunction="none"/>
    <tableColumn id="5" name="Plays" totalsRowFunction="none"/>
    <tableColumn id="6" name="Tot" totalsRowFunction="none"/>
    <tableColumn id="7" name="APP" totalsRowFunction="none"/>
    <tableColumn id="8" name="APPG" totalsRowFunction="non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name="TableCRY" displayName="TableCRY" ref="A1:H11" totalsRowShown="1" headerRowCount="1">
  <autoFilter ref="A1:H11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</autoFilter>
  <tableColumns count="8">
    <tableColumn id="1" name="ARIMAPP" totalsRowLabel="Total"/>
    <tableColumn id="2" name="LSTMPP" totalsRowFunction="none"/>
    <tableColumn id="3" name="PP" totalsRowFunction="none"/>
    <tableColumn id="4" name="PPG" totalsRowFunction="none"/>
    <tableColumn id="5" name="Plays" totalsRowFunction="none"/>
    <tableColumn id="6" name="Tot" totalsRowFunction="none"/>
    <tableColumn id="7" name="APP" totalsRowFunction="none"/>
    <tableColumn id="8" name="APPG" totalsRowFunction="non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name="TableEVE" displayName="TableEVE" ref="A1:H9" totalsRowShown="1" headerRowCount="1">
  <autoFilter ref="A1:H9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</autoFilter>
  <tableColumns count="8">
    <tableColumn id="1" name="ARIMAPP" totalsRowLabel="Total"/>
    <tableColumn id="2" name="LSTMPP" totalsRowFunction="none"/>
    <tableColumn id="3" name="PP" totalsRowFunction="none"/>
    <tableColumn id="4" name="PPG" totalsRowFunction="none"/>
    <tableColumn id="5" name="Plays" totalsRowFunction="none"/>
    <tableColumn id="6" name="Tot" totalsRowFunction="none"/>
    <tableColumn id="7" name="APP" totalsRowFunction="none"/>
    <tableColumn id="8" name="APPG" totalsRowFunction="non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name="TableFUL" displayName="TableFUL" ref="A1:H8" totalsRowShown="1" headerRowCount="1">
  <autoFilter ref="A1:H8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</autoFilter>
  <tableColumns count="8">
    <tableColumn id="1" name="ARIMAPP" totalsRowLabel="Total"/>
    <tableColumn id="2" name="LSTMPP" totalsRowFunction="none"/>
    <tableColumn id="3" name="PP" totalsRowFunction="none"/>
    <tableColumn id="4" name="PPG" totalsRowFunction="none"/>
    <tableColumn id="5" name="Plays" totalsRowFunction="none"/>
    <tableColumn id="6" name="Tot" totalsRowFunction="none"/>
    <tableColumn id="7" name="APP" totalsRowFunction="none"/>
    <tableColumn id="8" name="APPG" totalsRowFunction="n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54.599999951006126</v>
      </c>
      <c r="B2">
        <v>145.54608764087953</v>
      </c>
      <c r="C2">
        <f>=A2*$K$4+B2*$K$5</f>
        <v>-1</v>
      </c>
      <c r="D2">
        <f>=C2/$K$2</f>
        <v>-1</v>
      </c>
      <c r="E2">
        <v>14</v>
      </c>
      <c r="F2">
        <f>=D2*E2</f>
        <v>-1</v>
      </c>
      <c r="G2">
        <v>62</v>
      </c>
      <c r="H2">
        <f>=G2/E2</f>
        <v>-1</v>
      </c>
      <c r="J2" t="s">
        <v>8</v>
      </c>
      <c r="K2">
        <v>14</v>
      </c>
    </row>
    <row r="3" spans="1:8" x14ac:dyDescent="0.25">
      <c r="A3">
        <v>99.66664197980265</v>
      </c>
      <c r="B3">
        <v>161.2192271084241</v>
      </c>
      <c r="C3">
        <f>=A3*$K$4+B3*$K$5</f>
        <v>-1</v>
      </c>
      <c r="D3">
        <f>=C3/$K$2</f>
        <v>-1</v>
      </c>
      <c r="E3">
        <v>13</v>
      </c>
      <c r="F3">
        <f>=D3*E3</f>
        <v>-1</v>
      </c>
      <c r="G3">
        <v>77</v>
      </c>
      <c r="H3">
        <f>=G3/E3</f>
        <v>-1</v>
      </c>
    </row>
    <row r="4" spans="1:11" x14ac:dyDescent="0.25">
      <c r="A4">
        <v>77.32380960205</v>
      </c>
      <c r="B4">
        <v>160.0166653328253</v>
      </c>
      <c r="C4">
        <f>=A4*$K$4+B4*$K$5</f>
        <v>-1</v>
      </c>
      <c r="D4">
        <f>=C4/$K$2</f>
        <v>-1</v>
      </c>
      <c r="E4">
        <v>14</v>
      </c>
      <c r="F4">
        <f>=D4*E4</f>
        <v>-1</v>
      </c>
      <c r="G4">
        <v>66</v>
      </c>
      <c r="H4">
        <f>=G4/E4</f>
        <v>-1</v>
      </c>
      <c r="J4" t="s">
        <v>9</v>
      </c>
      <c r="K4">
        <v>0</v>
      </c>
    </row>
    <row r="5" spans="1:11" x14ac:dyDescent="0.25">
      <c r="A5">
        <v>1.7976931348623157e+308</v>
      </c>
      <c r="B5">
        <v>139.94472292588844</v>
      </c>
      <c r="C5">
        <f>=A5*$K$4+B5*$K$5</f>
        <v>-1</v>
      </c>
      <c r="D5">
        <f>=C5/$K$2</f>
        <v>-1</v>
      </c>
      <c r="E5">
        <v>14</v>
      </c>
      <c r="F5">
        <f>=D5*E5</f>
        <v>-1</v>
      </c>
      <c r="G5">
        <v>76</v>
      </c>
      <c r="H5">
        <f>=G5/E5</f>
        <v>-1</v>
      </c>
      <c r="J5" t="s">
        <v>10</v>
      </c>
      <c r="K5">
        <v>0</v>
      </c>
    </row>
    <row r="6" spans="1:8" x14ac:dyDescent="0.25">
      <c r="A6">
        <v>66.09525070983408</v>
      </c>
      <c r="B6">
        <v>157.10210937944962</v>
      </c>
      <c r="C6">
        <f>=A6*$K$4+B6*$K$5</f>
        <v>-1</v>
      </c>
      <c r="D6">
        <f>=C6/$K$2</f>
        <v>-1</v>
      </c>
      <c r="E6">
        <v>14</v>
      </c>
      <c r="F6">
        <f>=D6*E6</f>
        <v>-1</v>
      </c>
      <c r="G6">
        <v>58</v>
      </c>
      <c r="H6">
        <f>=G6/E6</f>
        <v>-1</v>
      </c>
    </row>
    <row r="7" spans="1:11" x14ac:dyDescent="0.25">
      <c r="A7">
        <v>71.4156245942472</v>
      </c>
      <c r="B7">
        <v>153.9179761003216</v>
      </c>
      <c r="C7">
        <f>=A7*$K$4+B7*$K$5</f>
        <v>-1</v>
      </c>
      <c r="D7">
        <f>=C7/$K$2</f>
        <v>-1</v>
      </c>
      <c r="E7">
        <v>14</v>
      </c>
      <c r="F7">
        <f>=D7*E7</f>
        <v>-1</v>
      </c>
      <c r="G7">
        <v>72</v>
      </c>
      <c r="H7">
        <f>=G7/E7</f>
        <v>-1</v>
      </c>
      <c r="J7" t="s">
        <v>11</v>
      </c>
      <c r="K7">
        <f>=(SUM(TableARS[Tot]-TableARS[APP]))^2</f>
        <v>-1</v>
      </c>
    </row>
    <row r="8" spans="1:8" x14ac:dyDescent="0.25">
      <c r="A8">
        <v>61.74286498600109</v>
      </c>
      <c r="B8">
        <v>151.87479746979992</v>
      </c>
      <c r="C8">
        <f>=A8*$K$4+B8*$K$5</f>
        <v>-1</v>
      </c>
      <c r="D8">
        <f>=C8/$K$2</f>
        <v>-1</v>
      </c>
      <c r="E8">
        <v>14</v>
      </c>
      <c r="F8">
        <f>=D8*E8</f>
        <v>-1</v>
      </c>
      <c r="G8">
        <v>77</v>
      </c>
      <c r="H8">
        <f>=G8/E8</f>
        <v>-1</v>
      </c>
    </row>
    <row r="9" spans="1:8" x14ac:dyDescent="0.25">
      <c r="A9">
        <v>81.39999995959712</v>
      </c>
      <c r="B9">
        <v>154.4302849308522</v>
      </c>
      <c r="C9">
        <f>=A9*$K$4+B9*$K$5</f>
        <v>-1</v>
      </c>
      <c r="D9">
        <f>=C9/$K$2</f>
        <v>-1</v>
      </c>
      <c r="E9">
        <v>14</v>
      </c>
      <c r="F9">
        <f>=D9*E9</f>
        <v>-1</v>
      </c>
      <c r="G9">
        <v>74</v>
      </c>
      <c r="H9">
        <f>=G9/E9</f>
        <v>-1</v>
      </c>
    </row>
    <row r="10" spans="1:8" x14ac:dyDescent="0.25">
      <c r="A10">
        <v>49.019039853812686</v>
      </c>
      <c r="B10">
        <v>133.80301751143432</v>
      </c>
      <c r="C10">
        <f>=A10*$K$4+B10*$K$5</f>
        <v>-1</v>
      </c>
      <c r="D10">
        <f>=C10/$K$2</f>
        <v>-1</v>
      </c>
      <c r="E10">
        <v>14</v>
      </c>
      <c r="F10">
        <f>=D10*E10</f>
        <v>-1</v>
      </c>
      <c r="G10">
        <v>69</v>
      </c>
      <c r="H10">
        <f>=G10/E10</f>
        <v>-1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102.52381020627072</v>
      </c>
      <c r="B2">
        <v>178.08540100656074</v>
      </c>
      <c r="C2">
        <f>=A2*$K$4+B2*$K$5</f>
        <v>-1</v>
      </c>
      <c r="D2">
        <f>=C2/$K$2</f>
        <v>-1</v>
      </c>
      <c r="E2">
        <v>13</v>
      </c>
      <c r="F2">
        <f>=D2*E2</f>
        <v>-1</v>
      </c>
      <c r="G2">
        <v>77</v>
      </c>
      <c r="H2">
        <f>=G2/E2</f>
        <v>-1</v>
      </c>
      <c r="J2" t="s">
        <v>8</v>
      </c>
      <c r="K2">
        <v>14</v>
      </c>
    </row>
    <row r="3" spans="1:8" x14ac:dyDescent="0.25">
      <c r="A3">
        <v>42.573618430303135</v>
      </c>
      <c r="B3">
        <v>127.56594728496763</v>
      </c>
      <c r="C3">
        <f>=A3*$K$4+B3*$K$5</f>
        <v>-1</v>
      </c>
      <c r="D3">
        <f>=C3/$K$2</f>
        <v>-1</v>
      </c>
      <c r="E3">
        <v>13</v>
      </c>
      <c r="F3">
        <f>=D3*E3</f>
        <v>-1</v>
      </c>
      <c r="G3">
        <v>45</v>
      </c>
      <c r="H3">
        <f>=G3/E3</f>
        <v>-1</v>
      </c>
    </row>
    <row r="4" spans="1:11" x14ac:dyDescent="0.25">
      <c r="A4">
        <v>24.03809508424891</v>
      </c>
      <c r="B4">
        <v>116.8134559053809</v>
      </c>
      <c r="C4">
        <f>=A4*$K$4+B4*$K$5</f>
        <v>-1</v>
      </c>
      <c r="D4">
        <f>=C4/$K$2</f>
        <v>-1</v>
      </c>
      <c r="E4">
        <v>13</v>
      </c>
      <c r="F4">
        <f>=D4*E4</f>
        <v>-1</v>
      </c>
      <c r="G4">
        <v>40</v>
      </c>
      <c r="H4">
        <f>=G4/E4</f>
        <v>-1</v>
      </c>
      <c r="J4" t="s">
        <v>9</v>
      </c>
      <c r="K4">
        <v>0</v>
      </c>
    </row>
    <row r="5" spans="1:11" x14ac:dyDescent="0.25">
      <c r="A5">
        <v>33.1047814424042</v>
      </c>
      <c r="B5">
        <v>125.36154501284378</v>
      </c>
      <c r="C5">
        <f>=A5*$K$4+B5*$K$5</f>
        <v>-1</v>
      </c>
      <c r="D5">
        <f>=C5/$K$2</f>
        <v>-1</v>
      </c>
      <c r="E5">
        <v>14</v>
      </c>
      <c r="F5">
        <f>=D5*E5</f>
        <v>-1</v>
      </c>
      <c r="G5">
        <v>44</v>
      </c>
      <c r="H5">
        <f>=G5/E5</f>
        <v>-1</v>
      </c>
      <c r="J5" t="s">
        <v>10</v>
      </c>
      <c r="K5">
        <v>0</v>
      </c>
    </row>
    <row r="6" spans="1:8" x14ac:dyDescent="0.25">
      <c r="A6">
        <v>27.419043041349344</v>
      </c>
      <c r="B6">
        <v>125.49021433183644</v>
      </c>
      <c r="C6">
        <f>=A6*$K$4+B6*$K$5</f>
        <v>-1</v>
      </c>
      <c r="D6">
        <f>=C6/$K$2</f>
        <v>-1</v>
      </c>
      <c r="E6">
        <v>14</v>
      </c>
      <c r="F6">
        <f>=D6*E6</f>
        <v>-1</v>
      </c>
      <c r="G6">
        <v>31</v>
      </c>
      <c r="H6">
        <f>=G6/E6</f>
        <v>-1</v>
      </c>
    </row>
    <row r="7" spans="1:11" x14ac:dyDescent="0.25">
      <c r="A7">
        <v>34.26667109628749</v>
      </c>
      <c r="B7">
        <v>134.5799764161192</v>
      </c>
      <c r="C7">
        <f>=A7*$K$4+B7*$K$5</f>
        <v>-1</v>
      </c>
      <c r="D7">
        <f>=C7/$K$2</f>
        <v>-1</v>
      </c>
      <c r="E7">
        <v>14</v>
      </c>
      <c r="F7">
        <f>=D7*E7</f>
        <v>-1</v>
      </c>
      <c r="G7">
        <v>42</v>
      </c>
      <c r="H7">
        <f>=G7/E7</f>
        <v>-1</v>
      </c>
      <c r="J7" t="s">
        <v>11</v>
      </c>
      <c r="K7">
        <f>=(SUM(TableLEE[Tot]-TableLEE[APP]))^2</f>
        <v>-1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90.33333446158811</v>
      </c>
      <c r="B2">
        <v>186.75397204007703</v>
      </c>
      <c r="C2">
        <f>=A2*$K$4+B2*$K$5</f>
        <v>-1</v>
      </c>
      <c r="D2">
        <f>=C2/$K$2</f>
        <v>-1</v>
      </c>
      <c r="E2">
        <v>15</v>
      </c>
      <c r="F2">
        <f>=D2*E2</f>
        <v>-1</v>
      </c>
      <c r="G2">
        <v>60</v>
      </c>
      <c r="H2">
        <f>=G2/E2</f>
        <v>-1</v>
      </c>
      <c r="J2" t="s">
        <v>8</v>
      </c>
      <c r="K2">
        <v>15</v>
      </c>
    </row>
    <row r="3" spans="1:8" x14ac:dyDescent="0.25">
      <c r="A3">
        <v>42.92151552271602</v>
      </c>
      <c r="B3">
        <v>144.52339830646906</v>
      </c>
      <c r="C3">
        <f>=A3*$K$4+B3*$K$5</f>
        <v>-1</v>
      </c>
      <c r="D3">
        <f>=C3/$K$2</f>
        <v>-1</v>
      </c>
      <c r="E3">
        <v>15</v>
      </c>
      <c r="F3">
        <f>=D3*E3</f>
        <v>-1</v>
      </c>
      <c r="G3">
        <v>40</v>
      </c>
      <c r="H3">
        <f>=G3/E3</f>
        <v>-1</v>
      </c>
    </row>
    <row r="4" spans="1:11" x14ac:dyDescent="0.25">
      <c r="A4">
        <v>68.6666825360719</v>
      </c>
      <c r="B4">
        <v>162.3826310671185</v>
      </c>
      <c r="C4">
        <f>=A4*$K$4+B4*$K$5</f>
        <v>-1</v>
      </c>
      <c r="D4">
        <f>=C4/$K$2</f>
        <v>-1</v>
      </c>
      <c r="E4">
        <v>12</v>
      </c>
      <c r="F4">
        <f>=D4*E4</f>
        <v>-1</v>
      </c>
      <c r="G4">
        <v>41</v>
      </c>
      <c r="H4">
        <f>=G4/E4</f>
        <v>-1</v>
      </c>
      <c r="J4" t="s">
        <v>9</v>
      </c>
      <c r="K4">
        <v>0</v>
      </c>
    </row>
    <row r="5" spans="1:11" x14ac:dyDescent="0.25">
      <c r="A5">
        <v>167.81542881518183</v>
      </c>
      <c r="B5">
        <v>176.9293183983365</v>
      </c>
      <c r="C5">
        <f>=A5*$K$4+B5*$K$5</f>
        <v>-1</v>
      </c>
      <c r="D5">
        <f>=C5/$K$2</f>
        <v>-1</v>
      </c>
      <c r="E5">
        <v>14</v>
      </c>
      <c r="F5">
        <f>=D5*E5</f>
        <v>-1</v>
      </c>
      <c r="G5">
        <v>65</v>
      </c>
      <c r="H5">
        <f>=G5/E5</f>
        <v>-1</v>
      </c>
      <c r="J5" t="s">
        <v>10</v>
      </c>
      <c r="K5">
        <v>0</v>
      </c>
    </row>
    <row r="6" spans="1:8" x14ac:dyDescent="0.25">
      <c r="A6">
        <v>1.7976931348623157e+308</v>
      </c>
      <c r="B6">
        <v>156.60970594781926</v>
      </c>
      <c r="C6">
        <f>=A6*$K$4+B6*$K$5</f>
        <v>-1</v>
      </c>
      <c r="D6">
        <f>=C6/$K$2</f>
        <v>-1</v>
      </c>
      <c r="E6">
        <v>15</v>
      </c>
      <c r="F6">
        <f>=D6*E6</f>
        <v>-1</v>
      </c>
      <c r="G6">
        <v>53</v>
      </c>
      <c r="H6">
        <f>=G6/E6</f>
        <v>-1</v>
      </c>
    </row>
    <row r="7" spans="1:11" x14ac:dyDescent="0.25">
      <c r="A7">
        <v>89.9999991160181</v>
      </c>
      <c r="B7">
        <v>169.8746349256351</v>
      </c>
      <c r="C7">
        <f>=A7*$K$4+B7*$K$5</f>
        <v>-1</v>
      </c>
      <c r="D7">
        <f>=C7/$K$2</f>
        <v>-1</v>
      </c>
      <c r="E7">
        <v>13</v>
      </c>
      <c r="F7">
        <f>=D7*E7</f>
        <v>-1</v>
      </c>
      <c r="G7">
        <v>77</v>
      </c>
      <c r="H7">
        <f>=G7/E7</f>
        <v>-1</v>
      </c>
      <c r="J7" t="s">
        <v>11</v>
      </c>
      <c r="K7">
        <f>=(SUM(TableLEI[Tot]-TableLEI[APP]))^2</f>
        <v>-1</v>
      </c>
    </row>
    <row r="8" spans="1:8" x14ac:dyDescent="0.25">
      <c r="A8">
        <v>140.64907590844464</v>
      </c>
      <c r="B8">
        <v>179.42783509030528</v>
      </c>
      <c r="C8">
        <f>=A8*$K$4+B8*$K$5</f>
        <v>-1</v>
      </c>
      <c r="D8">
        <f>=C8/$K$2</f>
        <v>-1</v>
      </c>
      <c r="E8">
        <v>13</v>
      </c>
      <c r="F8">
        <f>=D8*E8</f>
        <v>-1</v>
      </c>
      <c r="G8">
        <v>61</v>
      </c>
      <c r="H8">
        <f>=G8/E8</f>
        <v>-1</v>
      </c>
    </row>
    <row r="9" spans="1:8" x14ac:dyDescent="0.25">
      <c r="A9">
        <v>93.08737586074209</v>
      </c>
      <c r="B9">
        <v>146.2281145691436</v>
      </c>
      <c r="C9">
        <f>=A9*$K$4+B9*$K$5</f>
        <v>-1</v>
      </c>
      <c r="D9">
        <f>=C9/$K$2</f>
        <v>-1</v>
      </c>
      <c r="E9">
        <v>14</v>
      </c>
      <c r="F9">
        <f>=D9*E9</f>
        <v>-1</v>
      </c>
      <c r="G9">
        <v>45</v>
      </c>
      <c r="H9">
        <f>=G9/E9</f>
        <v>-1</v>
      </c>
    </row>
    <row r="10" spans="1:8" x14ac:dyDescent="0.25">
      <c r="A10">
        <v>33.00000227195217</v>
      </c>
      <c r="B10">
        <v>137.1748780847999</v>
      </c>
      <c r="C10">
        <f>=A10*$K$4+B10*$K$5</f>
        <v>-1</v>
      </c>
      <c r="D10">
        <f>=C10/$K$2</f>
        <v>-1</v>
      </c>
      <c r="E10">
        <v>14</v>
      </c>
      <c r="F10">
        <f>=D10*E10</f>
        <v>-1</v>
      </c>
      <c r="G10">
        <v>39</v>
      </c>
      <c r="H10">
        <f>=G10/E10</f>
        <v>-1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37.37142810679411</v>
      </c>
      <c r="B2">
        <v>137.34414231033813</v>
      </c>
      <c r="C2">
        <f>=A2*$K$4+B2*$K$5</f>
        <v>-1</v>
      </c>
      <c r="D2">
        <f>=C2/$K$2</f>
        <v>-1</v>
      </c>
      <c r="E2">
        <v>13</v>
      </c>
      <c r="F2">
        <f>=D2*E2</f>
        <v>-1</v>
      </c>
      <c r="G2">
        <v>69</v>
      </c>
      <c r="H2">
        <f>=G2/E2</f>
        <v>-1</v>
      </c>
      <c r="J2" t="s">
        <v>8</v>
      </c>
      <c r="K2">
        <v>14</v>
      </c>
    </row>
    <row r="3" spans="1:8" x14ac:dyDescent="0.25">
      <c r="A3">
        <v>1.7976931348623157e+308</v>
      </c>
      <c r="B3">
        <v>125.95975199068855</v>
      </c>
      <c r="C3">
        <f>=A3*$K$4+B3*$K$5</f>
        <v>-1</v>
      </c>
      <c r="D3">
        <f>=C3/$K$2</f>
        <v>-1</v>
      </c>
      <c r="E3">
        <v>14</v>
      </c>
      <c r="F3">
        <f>=D3*E3</f>
        <v>-1</v>
      </c>
      <c r="G3">
        <v>47</v>
      </c>
      <c r="H3">
        <f>=G3/E3</f>
        <v>-1</v>
      </c>
    </row>
    <row r="4" spans="1:11" x14ac:dyDescent="0.25">
      <c r="A4">
        <v>45.70488268491715</v>
      </c>
      <c r="B4">
        <v>140.5959148177108</v>
      </c>
      <c r="C4">
        <f>=A4*$K$4+B4*$K$5</f>
        <v>-1</v>
      </c>
      <c r="D4">
        <f>=C4/$K$2</f>
        <v>-1</v>
      </c>
      <c r="E4">
        <v>14</v>
      </c>
      <c r="F4">
        <f>=D4*E4</f>
        <v>-1</v>
      </c>
      <c r="G4">
        <v>65</v>
      </c>
      <c r="H4">
        <f>=G4/E4</f>
        <v>-1</v>
      </c>
      <c r="J4" t="s">
        <v>9</v>
      </c>
      <c r="K4">
        <v>0</v>
      </c>
    </row>
    <row r="5" spans="1:11" x14ac:dyDescent="0.25">
      <c r="A5">
        <v>90.79999919814409</v>
      </c>
      <c r="B5">
        <v>149.6343107869936</v>
      </c>
      <c r="C5">
        <f>=A5*$K$4+B5*$K$5</f>
        <v>-1</v>
      </c>
      <c r="D5">
        <f>=C5/$K$2</f>
        <v>-1</v>
      </c>
      <c r="E5">
        <v>14</v>
      </c>
      <c r="F5">
        <f>=D5*E5</f>
        <v>-1</v>
      </c>
      <c r="G5">
        <v>82</v>
      </c>
      <c r="H5">
        <f>=G5/E5</f>
        <v>-1</v>
      </c>
      <c r="J5" t="s">
        <v>10</v>
      </c>
      <c r="K5">
        <v>0</v>
      </c>
    </row>
    <row r="6" spans="1:8" x14ac:dyDescent="0.25">
      <c r="A6">
        <v>63.876192987599616</v>
      </c>
      <c r="B6">
        <v>150.88705260158238</v>
      </c>
      <c r="C6">
        <f>=A6*$K$4+B6*$K$5</f>
        <v>-1</v>
      </c>
      <c r="D6">
        <f>=C6/$K$2</f>
        <v>-1</v>
      </c>
      <c r="E6">
        <v>12</v>
      </c>
      <c r="F6">
        <f>=D6*E6</f>
        <v>-1</v>
      </c>
      <c r="G6">
        <v>43</v>
      </c>
      <c r="H6">
        <f>=G6/E6</f>
        <v>-1</v>
      </c>
    </row>
    <row r="7" spans="1:11" x14ac:dyDescent="0.25">
      <c r="A7">
        <v>22.761904068794934</v>
      </c>
      <c r="B7">
        <v>127.00743567769607</v>
      </c>
      <c r="C7">
        <f>=A7*$K$4+B7*$K$5</f>
        <v>-1</v>
      </c>
      <c r="D7">
        <f>=C7/$K$2</f>
        <v>-1</v>
      </c>
      <c r="E7">
        <v>14</v>
      </c>
      <c r="F7">
        <f>=D7*E7</f>
        <v>-1</v>
      </c>
      <c r="G7">
        <v>40</v>
      </c>
      <c r="H7">
        <f>=G7/E7</f>
        <v>-1</v>
      </c>
      <c r="J7" t="s">
        <v>11</v>
      </c>
      <c r="K7">
        <f>=(SUM(TableLIV[Tot]-TableLIV[APP]))^2</f>
        <v>-1</v>
      </c>
    </row>
    <row r="8" spans="1:8" x14ac:dyDescent="0.25">
      <c r="A8">
        <v>15.580952674143525</v>
      </c>
      <c r="B8">
        <v>118.1316059007729</v>
      </c>
      <c r="C8">
        <f>=A8*$K$4+B8*$K$5</f>
        <v>-1</v>
      </c>
      <c r="D8">
        <f>=C8/$K$2</f>
        <v>-1</v>
      </c>
      <c r="E8">
        <v>12</v>
      </c>
      <c r="F8">
        <f>=D8*E8</f>
        <v>-1</v>
      </c>
      <c r="G8">
        <v>38</v>
      </c>
      <c r="H8">
        <f>=G8/E8</f>
        <v>-1</v>
      </c>
    </row>
    <row r="9" spans="1:8" x14ac:dyDescent="0.25">
      <c r="A9">
        <v>30.828573570697767</v>
      </c>
      <c r="B9">
        <v>131.64437622847737</v>
      </c>
      <c r="C9">
        <f>=A9*$K$4+B9*$K$5</f>
        <v>-1</v>
      </c>
      <c r="D9">
        <f>=C9/$K$2</f>
        <v>-1</v>
      </c>
      <c r="E9">
        <v>14</v>
      </c>
      <c r="F9">
        <f>=D9*E9</f>
        <v>-1</v>
      </c>
      <c r="G9">
        <v>34</v>
      </c>
      <c r="H9">
        <f>=G9/E9</f>
        <v>-1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22.666483217392344</v>
      </c>
      <c r="B2">
        <v>128.17716403365677</v>
      </c>
      <c r="C2">
        <f>=A2*$K$4+B2*$K$5</f>
        <v>-1</v>
      </c>
      <c r="D2">
        <f>=C2/$K$2</f>
        <v>-1</v>
      </c>
      <c r="E2">
        <v>12</v>
      </c>
      <c r="F2">
        <f>=D2*E2</f>
        <v>-1</v>
      </c>
      <c r="G2">
        <v>45</v>
      </c>
      <c r="H2">
        <f>=G2/E2</f>
        <v>-1</v>
      </c>
      <c r="J2" t="s">
        <v>8</v>
      </c>
      <c r="K2">
        <v>14</v>
      </c>
    </row>
    <row r="3" spans="1:8" x14ac:dyDescent="0.25">
      <c r="A3">
        <v>72.00000053878482</v>
      </c>
      <c r="B3">
        <v>167.6432194727518</v>
      </c>
      <c r="C3">
        <f>=A3*$K$4+B3*$K$5</f>
        <v>-1</v>
      </c>
      <c r="D3">
        <f>=C3/$K$2</f>
        <v>-1</v>
      </c>
      <c r="E3">
        <v>14</v>
      </c>
      <c r="F3">
        <f>=D3*E3</f>
        <v>-1</v>
      </c>
      <c r="G3">
        <v>90</v>
      </c>
      <c r="H3">
        <f>=G3/E3</f>
        <v>-1</v>
      </c>
    </row>
    <row r="4" spans="1:11" x14ac:dyDescent="0.25">
      <c r="A4">
        <v>20.62860946921258</v>
      </c>
      <c r="B4">
        <v>117.14461911263035</v>
      </c>
      <c r="C4">
        <f>=A4*$K$4+B4*$K$5</f>
        <v>-1</v>
      </c>
      <c r="D4">
        <f>=C4/$K$2</f>
        <v>-1</v>
      </c>
      <c r="E4">
        <v>14</v>
      </c>
      <c r="F4">
        <f>=D4*E4</f>
        <v>-1</v>
      </c>
      <c r="G4">
        <v>70</v>
      </c>
      <c r="H4">
        <f>=G4/E4</f>
        <v>-1</v>
      </c>
      <c r="J4" t="s">
        <v>9</v>
      </c>
      <c r="K4">
        <v>0</v>
      </c>
    </row>
    <row r="5" spans="1:11" x14ac:dyDescent="0.25">
      <c r="A5">
        <v>50.40000000000001</v>
      </c>
      <c r="B5">
        <v>148.1958443328412</v>
      </c>
      <c r="C5">
        <f>=A5*$K$4+B5*$K$5</f>
        <v>-1</v>
      </c>
      <c r="D5">
        <f>=C5/$K$2</f>
        <v>-1</v>
      </c>
      <c r="E5">
        <v>14</v>
      </c>
      <c r="F5">
        <f>=D5*E5</f>
        <v>-1</v>
      </c>
      <c r="G5">
        <v>57</v>
      </c>
      <c r="H5">
        <f>=G5/E5</f>
        <v>-1</v>
      </c>
      <c r="J5" t="s">
        <v>10</v>
      </c>
      <c r="K5">
        <v>0</v>
      </c>
    </row>
    <row r="6" spans="1:8" x14ac:dyDescent="0.25">
      <c r="A6">
        <v>100.15129254649702</v>
      </c>
      <c r="B6">
        <v>133.6191402027618</v>
      </c>
      <c r="C6">
        <f>=A6*$K$4+B6*$K$5</f>
        <v>-1</v>
      </c>
      <c r="D6">
        <f>=C6/$K$2</f>
        <v>-1</v>
      </c>
      <c r="E6">
        <v>14</v>
      </c>
      <c r="F6">
        <f>=D6*E6</f>
        <v>-1</v>
      </c>
      <c r="G6">
        <v>64</v>
      </c>
      <c r="H6">
        <f>=G6/E6</f>
        <v>-1</v>
      </c>
    </row>
    <row r="7" spans="1:11" x14ac:dyDescent="0.25">
      <c r="A7">
        <v>15.910090736230604</v>
      </c>
      <c r="B7">
        <v>113.0204925050598</v>
      </c>
      <c r="C7">
        <f>=A7*$K$4+B7*$K$5</f>
        <v>-1</v>
      </c>
      <c r="D7">
        <f>=C7/$K$2</f>
        <v>-1</v>
      </c>
      <c r="E7">
        <v>12</v>
      </c>
      <c r="F7">
        <f>=D7*E7</f>
        <v>-1</v>
      </c>
      <c r="G7">
        <v>40</v>
      </c>
      <c r="H7">
        <f>=G7/E7</f>
        <v>-1</v>
      </c>
      <c r="J7" t="s">
        <v>11</v>
      </c>
      <c r="K7">
        <f>=(SUM(TableMCI[Tot]-TableMCI[APP]))^2</f>
        <v>-1</v>
      </c>
    </row>
    <row r="8" spans="1:8" x14ac:dyDescent="0.25">
      <c r="A8">
        <v>37.314285840037876</v>
      </c>
      <c r="B8">
        <v>133.3331058576744</v>
      </c>
      <c r="C8">
        <f>=A8*$K$4+B8*$K$5</f>
        <v>-1</v>
      </c>
      <c r="D8">
        <f>=C8/$K$2</f>
        <v>-1</v>
      </c>
      <c r="E8">
        <v>14</v>
      </c>
      <c r="F8">
        <f>=D8*E8</f>
        <v>-1</v>
      </c>
      <c r="G8">
        <v>76</v>
      </c>
      <c r="H8">
        <f>=G8/E8</f>
        <v>-1</v>
      </c>
    </row>
    <row r="9" spans="1:8" x14ac:dyDescent="0.25">
      <c r="A9">
        <v>31.17958889007571</v>
      </c>
      <c r="B9">
        <v>126.66781424907836</v>
      </c>
      <c r="C9">
        <f>=A9*$K$4+B9*$K$5</f>
        <v>-1</v>
      </c>
      <c r="D9">
        <f>=C9/$K$2</f>
        <v>-1</v>
      </c>
      <c r="E9">
        <v>13</v>
      </c>
      <c r="F9">
        <f>=D9*E9</f>
        <v>-1</v>
      </c>
      <c r="G9">
        <v>38</v>
      </c>
      <c r="H9">
        <f>=G9/E9</f>
        <v>-1</v>
      </c>
    </row>
    <row r="10" spans="1:8" x14ac:dyDescent="0.25">
      <c r="A10">
        <v>45.8571361643415</v>
      </c>
      <c r="B10">
        <v>128.1218905709553</v>
      </c>
      <c r="C10">
        <f>=A10*$K$4+B10*$K$5</f>
        <v>-1</v>
      </c>
      <c r="D10">
        <f>=C10/$K$2</f>
        <v>-1</v>
      </c>
      <c r="E10">
        <v>12</v>
      </c>
      <c r="F10">
        <f>=D10*E10</f>
        <v>-1</v>
      </c>
      <c r="G10">
        <v>32</v>
      </c>
      <c r="H10">
        <f>=G10/E10</f>
        <v>-1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48.04764606533155</v>
      </c>
      <c r="B2">
        <v>142.17969895350436</v>
      </c>
      <c r="C2">
        <f>=A2*$K$4+B2*$K$5</f>
        <v>-1</v>
      </c>
      <c r="D2">
        <f>=C2/$K$2</f>
        <v>-1</v>
      </c>
      <c r="E2">
        <v>14</v>
      </c>
      <c r="F2">
        <f>=D2*E2</f>
        <v>-1</v>
      </c>
      <c r="G2">
        <v>50</v>
      </c>
      <c r="H2">
        <f>=G2/E2</f>
        <v>-1</v>
      </c>
      <c r="J2" t="s">
        <v>8</v>
      </c>
      <c r="K2">
        <v>14</v>
      </c>
    </row>
    <row r="3" spans="1:8" x14ac:dyDescent="0.25">
      <c r="A3">
        <v>29.885711398229517</v>
      </c>
      <c r="B3">
        <v>133.09336569122505</v>
      </c>
      <c r="C3">
        <f>=A3*$K$4+B3*$K$5</f>
        <v>-1</v>
      </c>
      <c r="D3">
        <f>=C3/$K$2</f>
        <v>-1</v>
      </c>
      <c r="E3">
        <v>13</v>
      </c>
      <c r="F3">
        <f>=D3*E3</f>
        <v>-1</v>
      </c>
      <c r="G3">
        <v>48</v>
      </c>
      <c r="H3">
        <f>=G3/E3</f>
        <v>-1</v>
      </c>
    </row>
    <row r="4" spans="1:11" x14ac:dyDescent="0.25">
      <c r="A4">
        <v>79.98704044843932</v>
      </c>
      <c r="B4">
        <v>141.53604769576754</v>
      </c>
      <c r="C4">
        <f>=A4*$K$4+B4*$K$5</f>
        <v>-1</v>
      </c>
      <c r="D4">
        <f>=C4/$K$2</f>
        <v>-1</v>
      </c>
      <c r="E4">
        <v>14</v>
      </c>
      <c r="F4">
        <f>=D4*E4</f>
        <v>-1</v>
      </c>
      <c r="G4">
        <v>62</v>
      </c>
      <c r="H4">
        <f>=G4/E4</f>
        <v>-1</v>
      </c>
      <c r="J4" t="s">
        <v>9</v>
      </c>
      <c r="K4">
        <v>0</v>
      </c>
    </row>
    <row r="5" spans="1:11" x14ac:dyDescent="0.25">
      <c r="A5">
        <v>32.558416311809395</v>
      </c>
      <c r="B5">
        <v>130.0457438253852</v>
      </c>
      <c r="C5">
        <f>=A5*$K$4+B5*$K$5</f>
        <v>-1</v>
      </c>
      <c r="D5">
        <f>=C5/$K$2</f>
        <v>-1</v>
      </c>
      <c r="E5">
        <v>13</v>
      </c>
      <c r="F5">
        <f>=D5*E5</f>
        <v>-1</v>
      </c>
      <c r="G5">
        <v>49</v>
      </c>
      <c r="H5">
        <f>=G5/E5</f>
        <v>-1</v>
      </c>
      <c r="J5" t="s">
        <v>10</v>
      </c>
      <c r="K5">
        <v>0</v>
      </c>
    </row>
    <row r="6" spans="1:8" x14ac:dyDescent="0.25">
      <c r="A6">
        <v>81.9238460860494</v>
      </c>
      <c r="B6">
        <v>157.77774094478218</v>
      </c>
      <c r="C6">
        <f>=A6*$K$4+B6*$K$5</f>
        <v>-1</v>
      </c>
      <c r="D6">
        <f>=C6/$K$2</f>
        <v>-1</v>
      </c>
      <c r="E6">
        <v>13</v>
      </c>
      <c r="F6">
        <f>=D6*E6</f>
        <v>-1</v>
      </c>
      <c r="G6">
        <v>50</v>
      </c>
      <c r="H6">
        <f>=G6/E6</f>
        <v>-1</v>
      </c>
    </row>
    <row r="7" spans="1:11" x14ac:dyDescent="0.25">
      <c r="A7">
        <v>36.209531228784456</v>
      </c>
      <c r="B7">
        <v>134.84403188770503</v>
      </c>
      <c r="C7">
        <f>=A7*$K$4+B7*$K$5</f>
        <v>-1</v>
      </c>
      <c r="D7">
        <f>=C7/$K$2</f>
        <v>-1</v>
      </c>
      <c r="E7">
        <v>14</v>
      </c>
      <c r="F7">
        <f>=D7*E7</f>
        <v>-1</v>
      </c>
      <c r="G7">
        <v>38</v>
      </c>
      <c r="H7">
        <f>=G7/E7</f>
        <v>-1</v>
      </c>
      <c r="J7" t="s">
        <v>11</v>
      </c>
      <c r="K7">
        <f>=(SUM(TableMUN[Tot]-TableMUN[APP]))^2</f>
        <v>-1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211.95985910726318</v>
      </c>
      <c r="B2">
        <v>189.02418237920938</v>
      </c>
      <c r="C2">
        <f>=A2*$K$4+B2*$K$5</f>
        <v>-1</v>
      </c>
      <c r="D2">
        <f>=C2/$K$2</f>
        <v>-1</v>
      </c>
      <c r="E2">
        <v>15</v>
      </c>
      <c r="F2">
        <f>=D2*E2</f>
        <v>-1</v>
      </c>
      <c r="G2">
        <v>96</v>
      </c>
      <c r="H2">
        <f>=G2/E2</f>
        <v>-1</v>
      </c>
      <c r="J2" t="s">
        <v>8</v>
      </c>
      <c r="K2">
        <v>15</v>
      </c>
    </row>
    <row r="3" spans="1:8" x14ac:dyDescent="0.25">
      <c r="A3">
        <v>54.66666385849936</v>
      </c>
      <c r="B3">
        <v>156.42535334290557</v>
      </c>
      <c r="C3">
        <f>=A3*$K$4+B3*$K$5</f>
        <v>-1</v>
      </c>
      <c r="D3">
        <f>=C3/$K$2</f>
        <v>-1</v>
      </c>
      <c r="E3">
        <v>15</v>
      </c>
      <c r="F3">
        <f>=D3*E3</f>
        <v>-1</v>
      </c>
      <c r="G3">
        <v>54</v>
      </c>
      <c r="H3">
        <f>=G3/E3</f>
        <v>-1</v>
      </c>
    </row>
    <row r="4" spans="1:11" x14ac:dyDescent="0.25">
      <c r="A4">
        <v>33.33332216363195</v>
      </c>
      <c r="B4">
        <v>130.952416126713</v>
      </c>
      <c r="C4">
        <f>=A4*$K$4+B4*$K$5</f>
        <v>-1</v>
      </c>
      <c r="D4">
        <f>=C4/$K$2</f>
        <v>-1</v>
      </c>
      <c r="E4">
        <v>15</v>
      </c>
      <c r="F4">
        <f>=D4*E4</f>
        <v>-1</v>
      </c>
      <c r="G4">
        <v>30</v>
      </c>
      <c r="H4">
        <f>=G4/E4</f>
        <v>-1</v>
      </c>
      <c r="J4" t="s">
        <v>9</v>
      </c>
      <c r="K4">
        <v>0</v>
      </c>
    </row>
    <row r="5" spans="1:11" x14ac:dyDescent="0.25">
      <c r="A5">
        <v>57.99999906685282</v>
      </c>
      <c r="B5">
        <v>158.64787465664764</v>
      </c>
      <c r="C5">
        <f>=A5*$K$4+B5*$K$5</f>
        <v>-1</v>
      </c>
      <c r="D5">
        <f>=C5/$K$2</f>
        <v>-1</v>
      </c>
      <c r="E5">
        <v>14</v>
      </c>
      <c r="F5">
        <f>=D5*E5</f>
        <v>-1</v>
      </c>
      <c r="G5">
        <v>67</v>
      </c>
      <c r="H5">
        <f>=G5/E5</f>
        <v>-1</v>
      </c>
      <c r="J5" t="s">
        <v>10</v>
      </c>
      <c r="K5">
        <v>0</v>
      </c>
    </row>
    <row r="6" spans="1:8" x14ac:dyDescent="0.25">
      <c r="A6">
        <v>96.24933534028281</v>
      </c>
      <c r="B6">
        <v>209.16589872311124</v>
      </c>
      <c r="C6">
        <f>=A6*$K$4+B6*$K$5</f>
        <v>-1</v>
      </c>
      <c r="D6">
        <f>=C6/$K$2</f>
        <v>-1</v>
      </c>
      <c r="E6">
        <v>15</v>
      </c>
      <c r="F6">
        <f>=D6*E6</f>
        <v>-1</v>
      </c>
      <c r="G6">
        <v>93</v>
      </c>
      <c r="H6">
        <f>=G6/E6</f>
        <v>-1</v>
      </c>
    </row>
    <row r="7" spans="1:11" x14ac:dyDescent="0.25">
      <c r="A7">
        <v>40.33333294619523</v>
      </c>
      <c r="B7">
        <v>148.17599081940415</v>
      </c>
      <c r="C7">
        <f>=A7*$K$4+B7*$K$5</f>
        <v>-1</v>
      </c>
      <c r="D7">
        <f>=C7/$K$2</f>
        <v>-1</v>
      </c>
      <c r="E7">
        <v>13</v>
      </c>
      <c r="F7">
        <f>=D7*E7</f>
        <v>-1</v>
      </c>
      <c r="G7">
        <v>36</v>
      </c>
      <c r="H7">
        <f>=G7/E7</f>
        <v>-1</v>
      </c>
      <c r="J7" t="s">
        <v>11</v>
      </c>
      <c r="K7">
        <f>=(SUM(TableNEW[Tot]-TableNEW[APP]))^2</f>
        <v>-1</v>
      </c>
    </row>
    <row r="8" spans="1:8" x14ac:dyDescent="0.25">
      <c r="A8">
        <v>88.33333207568816</v>
      </c>
      <c r="B8">
        <v>163.02126889684513</v>
      </c>
      <c r="C8">
        <f>=A8*$K$4+B8*$K$5</f>
        <v>-1</v>
      </c>
      <c r="D8">
        <f>=C8/$K$2</f>
        <v>-1</v>
      </c>
      <c r="E8">
        <v>15</v>
      </c>
      <c r="F8">
        <f>=D8*E8</f>
        <v>-1</v>
      </c>
      <c r="G8">
        <v>56</v>
      </c>
      <c r="H8">
        <f>=G8/E8</f>
        <v>-1</v>
      </c>
    </row>
    <row r="9" spans="1:8" x14ac:dyDescent="0.25">
      <c r="A9">
        <v>71.82432930633651</v>
      </c>
      <c r="B9">
        <v>148.628306891511</v>
      </c>
      <c r="C9">
        <f>=A9*$K$4+B9*$K$5</f>
        <v>-1</v>
      </c>
      <c r="D9">
        <f>=C9/$K$2</f>
        <v>-1</v>
      </c>
      <c r="E9">
        <v>12</v>
      </c>
      <c r="F9">
        <f>=D9*E9</f>
        <v>-1</v>
      </c>
      <c r="G9">
        <v>52</v>
      </c>
      <c r="H9">
        <f>=G9/E9</f>
        <v>-1</v>
      </c>
    </row>
    <row r="10" spans="1:8" x14ac:dyDescent="0.25">
      <c r="A10">
        <v>55.33333245290839</v>
      </c>
      <c r="B10">
        <v>153.74387413258788</v>
      </c>
      <c r="C10">
        <f>=A10*$K$4+B10*$K$5</f>
        <v>-1</v>
      </c>
      <c r="D10">
        <f>=C10/$K$2</f>
        <v>-1</v>
      </c>
      <c r="E10">
        <v>15</v>
      </c>
      <c r="F10">
        <f>=D10*E10</f>
        <v>-1</v>
      </c>
      <c r="G10">
        <v>70</v>
      </c>
      <c r="H10">
        <f>=G10/E10</f>
        <v>-1</v>
      </c>
    </row>
    <row r="11" spans="1:8" x14ac:dyDescent="0.25">
      <c r="A11">
        <v>57.99999906685282</v>
      </c>
      <c r="B11">
        <v>152.3909572877489</v>
      </c>
      <c r="C11">
        <f>=A11*$K$4+B11*$K$5</f>
        <v>-1</v>
      </c>
      <c r="D11">
        <f>=C11/$K$2</f>
        <v>-1</v>
      </c>
      <c r="E11">
        <v>13</v>
      </c>
      <c r="F11">
        <f>=D11*E11</f>
        <v>-1</v>
      </c>
      <c r="G11">
        <v>55</v>
      </c>
      <c r="H11">
        <f>=G11/E11</f>
        <v>-1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54.958661257953395</v>
      </c>
      <c r="B2">
        <v>137.16506033736073</v>
      </c>
      <c r="C2">
        <f>=A2*$K$4+B2*$K$5</f>
        <v>-1</v>
      </c>
      <c r="D2">
        <f>=C2/$K$2</f>
        <v>-1</v>
      </c>
      <c r="E2">
        <v>15</v>
      </c>
      <c r="F2">
        <f>=D2*E2</f>
        <v>-1</v>
      </c>
      <c r="G2">
        <v>30</v>
      </c>
      <c r="H2">
        <f>=G2/E2</f>
        <v>-1</v>
      </c>
      <c r="J2" t="s">
        <v>8</v>
      </c>
      <c r="K2">
        <v>15</v>
      </c>
    </row>
    <row r="3" spans="1:8" x14ac:dyDescent="0.25">
      <c r="A3">
        <v>30.666659630396087</v>
      </c>
      <c r="B3">
        <v>133.41711098854563</v>
      </c>
      <c r="C3">
        <f>=A3*$K$4+B3*$K$5</f>
        <v>-1</v>
      </c>
      <c r="D3">
        <f>=C3/$K$2</f>
        <v>-1</v>
      </c>
      <c r="E3">
        <v>15</v>
      </c>
      <c r="F3">
        <f>=D3*E3</f>
        <v>-1</v>
      </c>
      <c r="G3">
        <v>38</v>
      </c>
      <c r="H3">
        <f>=G3/E3</f>
        <v>-1</v>
      </c>
    </row>
    <row r="4" spans="1:11" x14ac:dyDescent="0.25">
      <c r="A4">
        <v>0.0545909915118093</v>
      </c>
      <c r="B4">
        <v>134.42597107659978</v>
      </c>
      <c r="C4">
        <f>=A4*$K$4+B4*$K$5</f>
        <v>-1</v>
      </c>
      <c r="D4">
        <f>=C4/$K$2</f>
        <v>-1</v>
      </c>
      <c r="E4">
        <v>13</v>
      </c>
      <c r="F4">
        <f>=D4*E4</f>
        <v>-1</v>
      </c>
      <c r="G4">
        <v>37</v>
      </c>
      <c r="H4">
        <f>=G4/E4</f>
        <v>-1</v>
      </c>
      <c r="J4" t="s">
        <v>9</v>
      </c>
      <c r="K4">
        <v>0</v>
      </c>
    </row>
    <row r="5" spans="1:11" x14ac:dyDescent="0.25">
      <c r="A5">
        <v>154.46265490462872</v>
      </c>
      <c r="B5">
        <v>147.1101478665982</v>
      </c>
      <c r="C5">
        <f>=A5*$K$4+B5*$K$5</f>
        <v>-1</v>
      </c>
      <c r="D5">
        <f>=C5/$K$2</f>
        <v>-1</v>
      </c>
      <c r="E5">
        <v>15</v>
      </c>
      <c r="F5">
        <f>=D5*E5</f>
        <v>-1</v>
      </c>
      <c r="G5">
        <v>67</v>
      </c>
      <c r="H5">
        <f>=G5/E5</f>
        <v>-1</v>
      </c>
      <c r="J5" t="s">
        <v>10</v>
      </c>
      <c r="K5">
        <v>0</v>
      </c>
    </row>
    <row r="6" spans="1:8" x14ac:dyDescent="0.25">
      <c r="A6">
        <v>95.66664755693273</v>
      </c>
      <c r="B6">
        <v>167.4136053245368</v>
      </c>
      <c r="C6">
        <f>=A6*$K$4+B6*$K$5</f>
        <v>-1</v>
      </c>
      <c r="D6">
        <f>=C6/$K$2</f>
        <v>-1</v>
      </c>
      <c r="E6">
        <v>15</v>
      </c>
      <c r="F6">
        <f>=D6*E6</f>
        <v>-1</v>
      </c>
      <c r="G6">
        <v>55</v>
      </c>
      <c r="H6">
        <f>=G6/E6</f>
        <v>-1</v>
      </c>
    </row>
    <row r="7" spans="10:11" x14ac:dyDescent="0.25">
      <c r="J7" t="s">
        <v>11</v>
      </c>
      <c r="K7">
        <f>=(SUM(TableNFO[Tot]-TableNFO[APP]))^2</f>
        <v>-1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36.666671364749355</v>
      </c>
      <c r="B2">
        <v>136.36658986484503</v>
      </c>
      <c r="C2">
        <f>=A2*$K$4+B2*$K$5</f>
        <v>-1</v>
      </c>
      <c r="D2">
        <f>=C2/$K$2</f>
        <v>-1</v>
      </c>
      <c r="E2">
        <v>15</v>
      </c>
      <c r="F2">
        <f>=D2*E2</f>
        <v>-1</v>
      </c>
      <c r="G2">
        <v>44</v>
      </c>
      <c r="H2">
        <f>=G2/E2</f>
        <v>-1</v>
      </c>
      <c r="J2" t="s">
        <v>8</v>
      </c>
      <c r="K2">
        <v>15</v>
      </c>
    </row>
    <row r="3" spans="1:8" x14ac:dyDescent="0.25">
      <c r="A3">
        <v>44.33329917234845</v>
      </c>
      <c r="B3">
        <v>135.81340019719426</v>
      </c>
      <c r="C3">
        <f>=A3*$K$4+B3*$K$5</f>
        <v>-1</v>
      </c>
      <c r="D3">
        <f>=C3/$K$2</f>
        <v>-1</v>
      </c>
      <c r="E3">
        <v>14</v>
      </c>
      <c r="F3">
        <f>=D3*E3</f>
        <v>-1</v>
      </c>
      <c r="G3">
        <v>50</v>
      </c>
      <c r="H3">
        <f>=G3/E3</f>
        <v>-1</v>
      </c>
    </row>
    <row r="4" spans="1:11" x14ac:dyDescent="0.25">
      <c r="A4">
        <v>39.33334044880194</v>
      </c>
      <c r="B4">
        <v>142.99847575737627</v>
      </c>
      <c r="C4">
        <f>=A4*$K$4+B4*$K$5</f>
        <v>-1</v>
      </c>
      <c r="D4">
        <f>=C4/$K$2</f>
        <v>-1</v>
      </c>
      <c r="E4">
        <v>13</v>
      </c>
      <c r="F4">
        <f>=D4*E4</f>
        <v>-1</v>
      </c>
      <c r="G4">
        <v>43</v>
      </c>
      <c r="H4">
        <f>=G4/E4</f>
        <v>-1</v>
      </c>
      <c r="J4" t="s">
        <v>9</v>
      </c>
      <c r="K4">
        <v>0</v>
      </c>
    </row>
    <row r="5" spans="1:11" x14ac:dyDescent="0.25">
      <c r="A5">
        <v>18.666664318171645</v>
      </c>
      <c r="B5">
        <v>134.0722085713054</v>
      </c>
      <c r="C5">
        <f>=A5*$K$4+B5*$K$5</f>
        <v>-1</v>
      </c>
      <c r="D5">
        <f>=C5/$K$2</f>
        <v>-1</v>
      </c>
      <c r="E5">
        <v>15</v>
      </c>
      <c r="F5">
        <f>=D5*E5</f>
        <v>-1</v>
      </c>
      <c r="G5">
        <v>34</v>
      </c>
      <c r="H5">
        <f>=G5/E5</f>
        <v>-1</v>
      </c>
      <c r="J5" t="s">
        <v>10</v>
      </c>
      <c r="K5">
        <v>0</v>
      </c>
    </row>
    <row r="6" spans="1:8" x14ac:dyDescent="0.25">
      <c r="A6">
        <v>16.74682182286604</v>
      </c>
      <c r="B6">
        <v>130.78782205890724</v>
      </c>
      <c r="C6">
        <f>=A6*$K$4+B6*$K$5</f>
        <v>-1</v>
      </c>
      <c r="D6">
        <f>=C6/$K$2</f>
        <v>-1</v>
      </c>
      <c r="E6">
        <v>15</v>
      </c>
      <c r="F6">
        <f>=D6*E6</f>
        <v>-1</v>
      </c>
      <c r="G6">
        <v>38</v>
      </c>
      <c r="H6">
        <f>=G6/E6</f>
        <v>-1</v>
      </c>
    </row>
    <row r="7" spans="10:11" x14ac:dyDescent="0.25">
      <c r="J7" t="s">
        <v>11</v>
      </c>
      <c r="K7">
        <f>=(SUM(TableSOU[Tot]-TableSOU[APP]))^2</f>
        <v>-1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21.11009070544642</v>
      </c>
      <c r="B2">
        <v>123.65011825927756</v>
      </c>
      <c r="C2">
        <f>=A2*$K$4+B2*$K$5</f>
        <v>-1</v>
      </c>
      <c r="D2">
        <f>=C2/$K$2</f>
        <v>-1</v>
      </c>
      <c r="E2">
        <v>15</v>
      </c>
      <c r="F2">
        <f>=D2*E2</f>
        <v>-1</v>
      </c>
      <c r="G2">
        <v>55</v>
      </c>
      <c r="H2">
        <f>=G2/E2</f>
        <v>-1</v>
      </c>
      <c r="J2" t="s">
        <v>8</v>
      </c>
      <c r="K2">
        <v>15</v>
      </c>
    </row>
    <row r="3" spans="1:8" x14ac:dyDescent="0.25">
      <c r="A3">
        <v>90.99999707948085</v>
      </c>
      <c r="B3">
        <v>179.70881024536106</v>
      </c>
      <c r="C3">
        <f>=A3*$K$4+B3*$K$5</f>
        <v>-1</v>
      </c>
      <c r="D3">
        <f>=C3/$K$2</f>
        <v>-1</v>
      </c>
      <c r="E3">
        <v>15</v>
      </c>
      <c r="F3">
        <f>=D3*E3</f>
        <v>-1</v>
      </c>
      <c r="G3">
        <v>102</v>
      </c>
      <c r="H3">
        <f>=G3/E3</f>
        <v>-1</v>
      </c>
    </row>
    <row r="4" spans="1:11" x14ac:dyDescent="0.25">
      <c r="A4">
        <v>13.333333652142045</v>
      </c>
      <c r="B4">
        <v>125.95454366422861</v>
      </c>
      <c r="C4">
        <f>=A4*$K$4+B4*$K$5</f>
        <v>-1</v>
      </c>
      <c r="D4">
        <f>=C4/$K$2</f>
        <v>-1</v>
      </c>
      <c r="E4">
        <v>15</v>
      </c>
      <c r="F4">
        <f>=D4*E4</f>
        <v>-1</v>
      </c>
      <c r="G4">
        <v>50</v>
      </c>
      <c r="H4">
        <f>=G4/E4</f>
        <v>-1</v>
      </c>
      <c r="J4" t="s">
        <v>9</v>
      </c>
      <c r="K4">
        <v>0</v>
      </c>
    </row>
    <row r="5" spans="1:11" x14ac:dyDescent="0.25">
      <c r="A5">
        <v>55.333340662907645</v>
      </c>
      <c r="B5">
        <v>150.46886632140465</v>
      </c>
      <c r="C5">
        <f>=A5*$K$4+B5*$K$5</f>
        <v>-1</v>
      </c>
      <c r="D5">
        <f>=C5/$K$2</f>
        <v>-1</v>
      </c>
      <c r="E5">
        <v>12</v>
      </c>
      <c r="F5">
        <f>=D5*E5</f>
        <v>-1</v>
      </c>
      <c r="G5">
        <v>48</v>
      </c>
      <c r="H5">
        <f>=G5/E5</f>
        <v>-1</v>
      </c>
      <c r="J5" t="s">
        <v>10</v>
      </c>
      <c r="K5">
        <v>0</v>
      </c>
    </row>
    <row r="6" spans="1:8" x14ac:dyDescent="0.25">
      <c r="A6">
        <v>33.00000436438847</v>
      </c>
      <c r="B6">
        <v>134.17700376391969</v>
      </c>
      <c r="C6">
        <f>=A6*$K$4+B6*$K$5</f>
        <v>-1</v>
      </c>
      <c r="D6">
        <f>=C6/$K$2</f>
        <v>-1</v>
      </c>
      <c r="E6">
        <v>14</v>
      </c>
      <c r="F6">
        <f>=D6*E6</f>
        <v>-1</v>
      </c>
      <c r="G6">
        <v>58</v>
      </c>
      <c r="H6">
        <f>=G6/E6</f>
        <v>-1</v>
      </c>
    </row>
    <row r="7" spans="1:11" x14ac:dyDescent="0.25">
      <c r="A7">
        <v>25.999996601148375</v>
      </c>
      <c r="B7">
        <v>124.43026122133755</v>
      </c>
      <c r="C7">
        <f>=A7*$K$4+B7*$K$5</f>
        <v>-1</v>
      </c>
      <c r="D7">
        <f>=C7/$K$2</f>
        <v>-1</v>
      </c>
      <c r="E7">
        <v>12</v>
      </c>
      <c r="F7">
        <f>=D7*E7</f>
        <v>-1</v>
      </c>
      <c r="G7">
        <v>31</v>
      </c>
      <c r="H7">
        <f>=G7/E7</f>
        <v>-1</v>
      </c>
      <c r="J7" t="s">
        <v>11</v>
      </c>
      <c r="K7">
        <f>=(SUM(TableTOT[Tot]-TableTOT[APP]))^2</f>
        <v>-1</v>
      </c>
    </row>
    <row r="8" spans="1:8" x14ac:dyDescent="0.25">
      <c r="A8">
        <v>86.33332889165477</v>
      </c>
      <c r="B8">
        <v>161.5747284304428</v>
      </c>
      <c r="C8">
        <f>=A8*$K$4+B8*$K$5</f>
        <v>-1</v>
      </c>
      <c r="D8">
        <f>=C8/$K$2</f>
        <v>-1</v>
      </c>
      <c r="E8">
        <v>14</v>
      </c>
      <c r="F8">
        <f>=D8*E8</f>
        <v>-1</v>
      </c>
      <c r="G8">
        <v>59</v>
      </c>
      <c r="H8">
        <f>=G8/E8</f>
        <v>-1</v>
      </c>
    </row>
    <row r="9" spans="1:8" x14ac:dyDescent="0.25">
      <c r="A9">
        <v>24.333332656167716</v>
      </c>
      <c r="B9">
        <v>130.06094922605246</v>
      </c>
      <c r="C9">
        <f>=A9*$K$4+B9*$K$5</f>
        <v>-1</v>
      </c>
      <c r="D9">
        <f>=C9/$K$2</f>
        <v>-1</v>
      </c>
      <c r="E9">
        <v>15</v>
      </c>
      <c r="F9">
        <f>=D9*E9</f>
        <v>-1</v>
      </c>
      <c r="G9">
        <v>45</v>
      </c>
      <c r="H9">
        <f>=G9/E9</f>
        <v>-1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132.31952866480765</v>
      </c>
      <c r="B2">
        <v>158.57043036916315</v>
      </c>
      <c r="C2">
        <f>=A2*$K$4+B2*$K$5</f>
        <v>-1</v>
      </c>
      <c r="D2">
        <f>=C2/$K$2</f>
        <v>-1</v>
      </c>
      <c r="E2">
        <v>15</v>
      </c>
      <c r="F2">
        <f>=D2*E2</f>
        <v>-1</v>
      </c>
      <c r="G2">
        <v>59</v>
      </c>
      <c r="H2">
        <f>=G2/E2</f>
        <v>-1</v>
      </c>
      <c r="J2" t="s">
        <v>8</v>
      </c>
      <c r="K2">
        <v>15</v>
      </c>
    </row>
    <row r="3" spans="1:8" x14ac:dyDescent="0.25">
      <c r="A3">
        <v>37.10975700865066</v>
      </c>
      <c r="B3">
        <v>143.13479939431934</v>
      </c>
      <c r="C3">
        <f>=A3*$K$4+B3*$K$5</f>
        <v>-1</v>
      </c>
      <c r="D3">
        <f>=C3/$K$2</f>
        <v>-1</v>
      </c>
      <c r="E3">
        <v>14</v>
      </c>
      <c r="F3">
        <f>=D3*E3</f>
        <v>-1</v>
      </c>
      <c r="G3">
        <v>37</v>
      </c>
      <c r="H3">
        <f>=G3/E3</f>
        <v>-1</v>
      </c>
    </row>
    <row r="4" spans="1:11" x14ac:dyDescent="0.25">
      <c r="A4">
        <v>11.286441773751152</v>
      </c>
      <c r="B4">
        <v>125.8495878563571</v>
      </c>
      <c r="C4">
        <f>=A4*$K$4+B4*$K$5</f>
        <v>-1</v>
      </c>
      <c r="D4">
        <f>=C4/$K$2</f>
        <v>-1</v>
      </c>
      <c r="E4">
        <v>14</v>
      </c>
      <c r="F4">
        <f>=D4*E4</f>
        <v>-1</v>
      </c>
      <c r="G4">
        <v>32</v>
      </c>
      <c r="H4">
        <f>=G4/E4</f>
        <v>-1</v>
      </c>
      <c r="J4" t="s">
        <v>9</v>
      </c>
      <c r="K4">
        <v>0</v>
      </c>
    </row>
    <row r="5" spans="1:11" x14ac:dyDescent="0.25">
      <c r="A5">
        <v>-0.027012801047839062</v>
      </c>
      <c r="B5">
        <v>139.59116818112017</v>
      </c>
      <c r="C5">
        <f>=A5*$K$4+B5*$K$5</f>
        <v>-1</v>
      </c>
      <c r="D5">
        <f>=C5/$K$2</f>
        <v>-1</v>
      </c>
      <c r="E5">
        <v>14</v>
      </c>
      <c r="F5">
        <f>=D5*E5</f>
        <v>-1</v>
      </c>
      <c r="G5">
        <v>47</v>
      </c>
      <c r="H5">
        <f>=G5/E5</f>
        <v>-1</v>
      </c>
      <c r="J5" t="s">
        <v>10</v>
      </c>
      <c r="K5">
        <v>0</v>
      </c>
    </row>
    <row r="6" spans="1:8" x14ac:dyDescent="0.25">
      <c r="A6">
        <v>34.179588890075706</v>
      </c>
      <c r="B6">
        <v>132.53937872234897</v>
      </c>
      <c r="C6">
        <f>=A6*$K$4+B6*$K$5</f>
        <v>-1</v>
      </c>
      <c r="D6">
        <f>=C6/$K$2</f>
        <v>-1</v>
      </c>
      <c r="E6">
        <v>15</v>
      </c>
      <c r="F6">
        <f>=D6*E6</f>
        <v>-1</v>
      </c>
      <c r="G6">
        <v>47</v>
      </c>
      <c r="H6">
        <f>=G6/E6</f>
        <v>-1</v>
      </c>
    </row>
    <row r="7" spans="1:11" x14ac:dyDescent="0.25">
      <c r="A7">
        <v>34.179588890075706</v>
      </c>
      <c r="B7">
        <v>139.42536407573198</v>
      </c>
      <c r="C7">
        <f>=A7*$K$4+B7*$K$5</f>
        <v>-1</v>
      </c>
      <c r="D7">
        <f>=C7/$K$2</f>
        <v>-1</v>
      </c>
      <c r="E7">
        <v>15</v>
      </c>
      <c r="F7">
        <f>=D7*E7</f>
        <v>-1</v>
      </c>
      <c r="G7">
        <v>45</v>
      </c>
      <c r="H7">
        <f>=G7/E7</f>
        <v>-1</v>
      </c>
      <c r="J7" t="s">
        <v>11</v>
      </c>
      <c r="K7">
        <f>=(SUM(TableWHU[Tot]-TableWHU[APP]))^2</f>
        <v>-1</v>
      </c>
    </row>
    <row r="8" spans="1:8" x14ac:dyDescent="0.25">
      <c r="A8">
        <v>58.11275749311043</v>
      </c>
      <c r="B8">
        <v>134.83810860758905</v>
      </c>
      <c r="C8">
        <f>=A8*$K$4+B8*$K$5</f>
        <v>-1</v>
      </c>
      <c r="D8">
        <f>=C8/$K$2</f>
        <v>-1</v>
      </c>
      <c r="E8">
        <v>15</v>
      </c>
      <c r="F8">
        <f>=D8*E8</f>
        <v>-1</v>
      </c>
      <c r="G8">
        <v>43</v>
      </c>
      <c r="H8">
        <f>=G8/E8</f>
        <v>-1</v>
      </c>
    </row>
    <row r="9" spans="1:8" x14ac:dyDescent="0.25">
      <c r="A9">
        <v>13.333333652142045</v>
      </c>
      <c r="B9">
        <v>120.38497223301259</v>
      </c>
      <c r="C9">
        <f>=A9*$K$4+B9*$K$5</f>
        <v>-1</v>
      </c>
      <c r="D9">
        <f>=C9/$K$2</f>
        <v>-1</v>
      </c>
      <c r="E9">
        <v>14</v>
      </c>
      <c r="F9">
        <f>=D9*E9</f>
        <v>-1</v>
      </c>
      <c r="G9">
        <v>32</v>
      </c>
      <c r="H9">
        <f>=G9/E9</f>
        <v>-1</v>
      </c>
    </row>
    <row r="10" spans="1:8" x14ac:dyDescent="0.25">
      <c r="A10">
        <v>15.91009068780183</v>
      </c>
      <c r="B10">
        <v>127.12660361319685</v>
      </c>
      <c r="C10">
        <f>=A10*$K$4+B10*$K$5</f>
        <v>-1</v>
      </c>
      <c r="D10">
        <f>=C10/$K$2</f>
        <v>-1</v>
      </c>
      <c r="E10">
        <v>13</v>
      </c>
      <c r="F10">
        <f>=D10*E10</f>
        <v>-1</v>
      </c>
      <c r="G10">
        <v>30</v>
      </c>
      <c r="H10">
        <f>=G10/E10</f>
        <v>-1</v>
      </c>
    </row>
    <row r="11" spans="1:8" x14ac:dyDescent="0.25">
      <c r="A11">
        <v>53.958661257953395</v>
      </c>
      <c r="B11">
        <v>132.54664197259746</v>
      </c>
      <c r="C11">
        <f>=A11*$K$4+B11*$K$5</f>
        <v>-1</v>
      </c>
      <c r="D11">
        <f>=C11/$K$2</f>
        <v>-1</v>
      </c>
      <c r="E11">
        <v>13</v>
      </c>
      <c r="F11">
        <f>=D11*E11</f>
        <v>-1</v>
      </c>
      <c r="G11">
        <v>33</v>
      </c>
      <c r="H11">
        <f>=G11/E11</f>
        <v>-1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101.99999999999997</v>
      </c>
      <c r="B2">
        <v>171.87114262345773</v>
      </c>
      <c r="C2">
        <f>=A2*$K$4+B2*$K$5</f>
        <v>-1</v>
      </c>
      <c r="D2">
        <f>=C2/$K$2</f>
        <v>-1</v>
      </c>
      <c r="E2">
        <v>14</v>
      </c>
      <c r="F2">
        <f>=D2*E2</f>
        <v>-1</v>
      </c>
      <c r="G2">
        <v>46</v>
      </c>
      <c r="H2">
        <f>=G2/E2</f>
        <v>-1</v>
      </c>
      <c r="J2" t="s">
        <v>8</v>
      </c>
      <c r="K2">
        <v>15</v>
      </c>
    </row>
    <row r="3" spans="1:8" x14ac:dyDescent="0.25">
      <c r="A3">
        <v>40</v>
      </c>
      <c r="B3">
        <v>140.6800123042047</v>
      </c>
      <c r="C3">
        <f>=A3*$K$4+B3*$K$5</f>
        <v>-1</v>
      </c>
      <c r="D3">
        <f>=C3/$K$2</f>
        <v>-1</v>
      </c>
      <c r="E3">
        <v>15</v>
      </c>
      <c r="F3">
        <f>=D3*E3</f>
        <v>-1</v>
      </c>
      <c r="G3">
        <v>50</v>
      </c>
      <c r="H3">
        <f>=G3/E3</f>
        <v>-1</v>
      </c>
    </row>
    <row r="4" spans="1:11" x14ac:dyDescent="0.25">
      <c r="A4">
        <v>34.57643933482565</v>
      </c>
      <c r="B4">
        <v>138.61958492795765</v>
      </c>
      <c r="C4">
        <f>=A4*$K$4+B4*$K$5</f>
        <v>-1</v>
      </c>
      <c r="D4">
        <f>=C4/$K$2</f>
        <v>-1</v>
      </c>
      <c r="E4">
        <v>13</v>
      </c>
      <c r="F4">
        <f>=D4*E4</f>
        <v>-1</v>
      </c>
      <c r="G4">
        <v>34</v>
      </c>
      <c r="H4">
        <f>=G4/E4</f>
        <v>-1</v>
      </c>
      <c r="J4" t="s">
        <v>9</v>
      </c>
      <c r="K4">
        <v>0</v>
      </c>
    </row>
    <row r="5" spans="1:11" x14ac:dyDescent="0.25">
      <c r="A5">
        <v>72.34655598093701</v>
      </c>
      <c r="B5">
        <v>140.07018043103258</v>
      </c>
      <c r="C5">
        <f>=A5*$K$4+B5*$K$5</f>
        <v>-1</v>
      </c>
      <c r="D5">
        <f>=C5/$K$2</f>
        <v>-1</v>
      </c>
      <c r="E5">
        <v>14</v>
      </c>
      <c r="F5">
        <f>=D5*E5</f>
        <v>-1</v>
      </c>
      <c r="G5">
        <v>46</v>
      </c>
      <c r="H5">
        <f>=G5/E5</f>
        <v>-1</v>
      </c>
      <c r="J5" t="s">
        <v>10</v>
      </c>
      <c r="K5">
        <v>0</v>
      </c>
    </row>
    <row r="6" spans="1:8" x14ac:dyDescent="0.25">
      <c r="A6">
        <v>33.179588890075706</v>
      </c>
      <c r="B6">
        <v>136.09206280476855</v>
      </c>
      <c r="C6">
        <f>=A6*$K$4+B6*$K$5</f>
        <v>-1</v>
      </c>
      <c r="D6">
        <f>=C6/$K$2</f>
        <v>-1</v>
      </c>
      <c r="E6">
        <v>15</v>
      </c>
      <c r="F6">
        <f>=D6*E6</f>
        <v>-1</v>
      </c>
      <c r="G6">
        <v>30</v>
      </c>
      <c r="H6">
        <f>=G6/E6</f>
        <v>-1</v>
      </c>
    </row>
    <row r="7" spans="1:11" x14ac:dyDescent="0.25">
      <c r="A7">
        <v>38</v>
      </c>
      <c r="B7">
        <v>132.4755771862591</v>
      </c>
      <c r="C7">
        <f>=A7*$K$4+B7*$K$5</f>
        <v>-1</v>
      </c>
      <c r="D7">
        <f>=C7/$K$2</f>
        <v>-1</v>
      </c>
      <c r="E7">
        <v>15</v>
      </c>
      <c r="F7">
        <f>=D7*E7</f>
        <v>-1</v>
      </c>
      <c r="G7">
        <v>33</v>
      </c>
      <c r="H7">
        <f>=G7/E7</f>
        <v>-1</v>
      </c>
      <c r="J7" t="s">
        <v>11</v>
      </c>
      <c r="K7">
        <f>=(SUM(TableAVL[Tot]-TableAVL[APP]))^2</f>
        <v>-1</v>
      </c>
    </row>
    <row r="8" spans="1:8" x14ac:dyDescent="0.25">
      <c r="A8">
        <v>77</v>
      </c>
      <c r="B8">
        <v>160.99658383139536</v>
      </c>
      <c r="C8">
        <f>=A8*$K$4+B8*$K$5</f>
        <v>-1</v>
      </c>
      <c r="D8">
        <f>=C8/$K$2</f>
        <v>-1</v>
      </c>
      <c r="E8">
        <v>14</v>
      </c>
      <c r="F8">
        <f>=D8*E8</f>
        <v>-1</v>
      </c>
      <c r="G8">
        <v>48</v>
      </c>
      <c r="H8">
        <f>=G8/E8</f>
        <v>-1</v>
      </c>
    </row>
    <row r="9" spans="1:8" x14ac:dyDescent="0.25">
      <c r="A9">
        <v>79.27546864654995</v>
      </c>
      <c r="B9">
        <v>155.42168571763</v>
      </c>
      <c r="C9">
        <f>=A9*$K$4+B9*$K$5</f>
        <v>-1</v>
      </c>
      <c r="D9">
        <f>=C9/$K$2</f>
        <v>-1</v>
      </c>
      <c r="E9">
        <v>14</v>
      </c>
      <c r="F9">
        <f>=D9*E9</f>
        <v>-1</v>
      </c>
      <c r="G9">
        <v>37</v>
      </c>
      <c r="H9">
        <f>=G9/E9</f>
        <v>-1</v>
      </c>
    </row>
    <row r="10" spans="1:8" x14ac:dyDescent="0.25">
      <c r="A10">
        <v>68.66661612257579</v>
      </c>
      <c r="B10">
        <v>146.7398641411967</v>
      </c>
      <c r="C10">
        <f>=A10*$K$4+B10*$K$5</f>
        <v>-1</v>
      </c>
      <c r="D10">
        <f>=C10/$K$2</f>
        <v>-1</v>
      </c>
      <c r="E10">
        <v>15</v>
      </c>
      <c r="F10">
        <f>=D10*E10</f>
        <v>-1</v>
      </c>
      <c r="G10">
        <v>47</v>
      </c>
      <c r="H10">
        <f>=G10/E10</f>
        <v>-1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1.7976931348623157e+308</v>
      </c>
      <c r="B2">
        <v>129.0484942280367</v>
      </c>
      <c r="C2">
        <f>=A2*$K$4+B2*$K$5</f>
        <v>-1</v>
      </c>
      <c r="D2">
        <f>=C2/$K$2</f>
        <v>-1</v>
      </c>
      <c r="E2">
        <v>15</v>
      </c>
      <c r="F2">
        <f>=D2*E2</f>
        <v>-1</v>
      </c>
      <c r="G2">
        <v>61</v>
      </c>
      <c r="H2">
        <f>=G2/E2</f>
        <v>-1</v>
      </c>
      <c r="J2" t="s">
        <v>8</v>
      </c>
      <c r="K2">
        <v>15</v>
      </c>
    </row>
    <row r="3" spans="1:8" x14ac:dyDescent="0.25">
      <c r="A3">
        <v>27.666651666938023</v>
      </c>
      <c r="B3">
        <v>131.47050678143322</v>
      </c>
      <c r="C3">
        <f>=A3*$K$4+B3*$K$5</f>
        <v>-1</v>
      </c>
      <c r="D3">
        <f>=C3/$K$2</f>
        <v>-1</v>
      </c>
      <c r="E3">
        <v>15</v>
      </c>
      <c r="F3">
        <f>=D3*E3</f>
        <v>-1</v>
      </c>
      <c r="G3">
        <v>44</v>
      </c>
      <c r="H3">
        <f>=G3/E3</f>
        <v>-1</v>
      </c>
    </row>
    <row r="4" spans="1:11" x14ac:dyDescent="0.25">
      <c r="A4">
        <v>14.66666649712652</v>
      </c>
      <c r="B4">
        <v>122.89331154979996</v>
      </c>
      <c r="C4">
        <f>=A4*$K$4+B4*$K$5</f>
        <v>-1</v>
      </c>
      <c r="D4">
        <f>=C4/$K$2</f>
        <v>-1</v>
      </c>
      <c r="E4">
        <v>15</v>
      </c>
      <c r="F4">
        <f>=D4*E4</f>
        <v>-1</v>
      </c>
      <c r="G4">
        <v>41</v>
      </c>
      <c r="H4">
        <f>=G4/E4</f>
        <v>-1</v>
      </c>
      <c r="J4" t="s">
        <v>9</v>
      </c>
      <c r="K4">
        <v>0</v>
      </c>
    </row>
    <row r="5" spans="10:11" x14ac:dyDescent="0.25">
      <c r="J5" t="s">
        <v>10</v>
      </c>
      <c r="K5">
        <v>0</v>
      </c>
    </row>
    <row r="7" spans="10:11" x14ac:dyDescent="0.25">
      <c r="J7" t="s">
        <v>11</v>
      </c>
      <c r="K7">
        <f>=(SUM(TableWOL[Tot]-TableWOL[APP]))^2</f>
        <v>-1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47.333335378320356</v>
      </c>
      <c r="B2">
        <v>142.29874647732476</v>
      </c>
      <c r="C2">
        <f>=A2*$K$4+B2*$K$5</f>
        <v>-1</v>
      </c>
      <c r="D2">
        <f>=C2/$K$2</f>
        <v>-1</v>
      </c>
      <c r="E2">
        <v>15</v>
      </c>
      <c r="F2">
        <f>=D2*E2</f>
        <v>-1</v>
      </c>
      <c r="G2">
        <v>38</v>
      </c>
      <c r="H2">
        <f>=G2/E2</f>
        <v>-1</v>
      </c>
      <c r="J2" t="s">
        <v>8</v>
      </c>
      <c r="K2">
        <v>15</v>
      </c>
    </row>
    <row r="3" spans="1:8" x14ac:dyDescent="0.25">
      <c r="A3">
        <v>78.00001784064764</v>
      </c>
      <c r="B3">
        <v>162.89513014059372</v>
      </c>
      <c r="C3">
        <f>=A3*$K$4+B3*$K$5</f>
        <v>-1</v>
      </c>
      <c r="D3">
        <f>=C3/$K$2</f>
        <v>-1</v>
      </c>
      <c r="E3">
        <v>15</v>
      </c>
      <c r="F3">
        <f>=D3*E3</f>
        <v>-1</v>
      </c>
      <c r="G3">
        <v>42</v>
      </c>
      <c r="H3">
        <f>=G3/E3</f>
        <v>-1</v>
      </c>
    </row>
    <row r="4" spans="1:11" x14ac:dyDescent="0.25">
      <c r="A4">
        <v>23.666667025656174</v>
      </c>
      <c r="B4">
        <v>140.38624125282558</v>
      </c>
      <c r="C4">
        <f>=A4*$K$4+B4*$K$5</f>
        <v>-1</v>
      </c>
      <c r="D4">
        <f>=C4/$K$2</f>
        <v>-1</v>
      </c>
      <c r="E4">
        <v>15</v>
      </c>
      <c r="F4">
        <f>=D4*E4</f>
        <v>-1</v>
      </c>
      <c r="G4">
        <v>41</v>
      </c>
      <c r="H4">
        <f>=G4/E4</f>
        <v>-1</v>
      </c>
      <c r="J4" t="s">
        <v>9</v>
      </c>
      <c r="K4">
        <v>0</v>
      </c>
    </row>
    <row r="5" spans="1:11" x14ac:dyDescent="0.25">
      <c r="A5">
        <v>50.33333403748532</v>
      </c>
      <c r="B5">
        <v>148.44216758370086</v>
      </c>
      <c r="C5">
        <f>=A5*$K$4+B5*$K$5</f>
        <v>-1</v>
      </c>
      <c r="D5">
        <f>=C5/$K$2</f>
        <v>-1</v>
      </c>
      <c r="E5">
        <v>13</v>
      </c>
      <c r="F5">
        <f>=D5*E5</f>
        <v>-1</v>
      </c>
      <c r="G5">
        <v>57</v>
      </c>
      <c r="H5">
        <f>=G5/E5</f>
        <v>-1</v>
      </c>
      <c r="J5" t="s">
        <v>10</v>
      </c>
      <c r="K5">
        <v>0</v>
      </c>
    </row>
    <row r="6" spans="1:8" x14ac:dyDescent="0.25">
      <c r="A6">
        <v>33.00000227195217</v>
      </c>
      <c r="B6">
        <v>145.03815082881042</v>
      </c>
      <c r="C6">
        <f>=A6*$K$4+B6*$K$5</f>
        <v>-1</v>
      </c>
      <c r="D6">
        <f>=C6/$K$2</f>
        <v>-1</v>
      </c>
      <c r="E6">
        <v>15</v>
      </c>
      <c r="F6">
        <f>=D6*E6</f>
        <v>-1</v>
      </c>
      <c r="G6">
        <v>36</v>
      </c>
      <c r="H6">
        <f>=G6/E6</f>
        <v>-1</v>
      </c>
    </row>
    <row r="7" spans="1:11" x14ac:dyDescent="0.25">
      <c r="A7">
        <v>49.99999985975049</v>
      </c>
      <c r="B7">
        <v>155.4165844917699</v>
      </c>
      <c r="C7">
        <f>=A7*$K$4+B7*$K$5</f>
        <v>-1</v>
      </c>
      <c r="D7">
        <f>=C7/$K$2</f>
        <v>-1</v>
      </c>
      <c r="E7">
        <v>15</v>
      </c>
      <c r="F7">
        <f>=D7*E7</f>
        <v>-1</v>
      </c>
      <c r="G7">
        <v>59</v>
      </c>
      <c r="H7">
        <f>=G7/E7</f>
        <v>-1</v>
      </c>
      <c r="J7" t="s">
        <v>11</v>
      </c>
      <c r="K7">
        <f>=(SUM(TableBOU[Tot]-TableBOU[APP]))^2</f>
        <v>-1</v>
      </c>
    </row>
    <row r="8" spans="1:8" x14ac:dyDescent="0.25">
      <c r="A8">
        <v>84.33152446055846</v>
      </c>
      <c r="B8">
        <v>187.26751556121377</v>
      </c>
      <c r="C8">
        <f>=A8*$K$4+B8*$K$5</f>
        <v>-1</v>
      </c>
      <c r="D8">
        <f>=C8/$K$2</f>
        <v>-1</v>
      </c>
      <c r="E8">
        <v>15</v>
      </c>
      <c r="F8">
        <f>=D8*E8</f>
        <v>-1</v>
      </c>
      <c r="G8">
        <v>61</v>
      </c>
      <c r="H8">
        <f>=G8/E8</f>
        <v>-1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51.666665907781706</v>
      </c>
      <c r="B2">
        <v>133.79333101972992</v>
      </c>
      <c r="C2">
        <f>=A2*$K$4+B2*$K$5</f>
        <v>-1</v>
      </c>
      <c r="D2">
        <f>=C2/$K$2</f>
        <v>-1</v>
      </c>
      <c r="E2">
        <v>14</v>
      </c>
      <c r="F2">
        <f>=D2*E2</f>
        <v>-1</v>
      </c>
      <c r="G2">
        <v>83</v>
      </c>
      <c r="H2">
        <f>=G2/E2</f>
        <v>-1</v>
      </c>
      <c r="J2" t="s">
        <v>8</v>
      </c>
      <c r="K2">
        <v>15</v>
      </c>
    </row>
    <row r="3" spans="1:8" x14ac:dyDescent="0.25">
      <c r="A3">
        <v>33.6666604686172</v>
      </c>
      <c r="B3">
        <v>135.95644163843028</v>
      </c>
      <c r="C3">
        <f>=A3*$K$4+B3*$K$5</f>
        <v>-1</v>
      </c>
      <c r="D3">
        <f>=C3/$K$2</f>
        <v>-1</v>
      </c>
      <c r="E3">
        <v>15</v>
      </c>
      <c r="F3">
        <f>=D3*E3</f>
        <v>-1</v>
      </c>
      <c r="G3">
        <v>61</v>
      </c>
      <c r="H3">
        <f>=G3/E3</f>
        <v>-1</v>
      </c>
    </row>
    <row r="4" spans="1:11" x14ac:dyDescent="0.25">
      <c r="A4">
        <v>30.999992502953788</v>
      </c>
      <c r="B4">
        <v>137.80940641425758</v>
      </c>
      <c r="C4">
        <f>=A4*$K$4+B4*$K$5</f>
        <v>-1</v>
      </c>
      <c r="D4">
        <f>=C4/$K$2</f>
        <v>-1</v>
      </c>
      <c r="E4">
        <v>15</v>
      </c>
      <c r="F4">
        <f>=D4*E4</f>
        <v>-1</v>
      </c>
      <c r="G4">
        <v>34</v>
      </c>
      <c r="H4">
        <f>=G4/E4</f>
        <v>-1</v>
      </c>
      <c r="J4" t="s">
        <v>9</v>
      </c>
      <c r="K4">
        <v>0</v>
      </c>
    </row>
    <row r="5" spans="1:11" x14ac:dyDescent="0.25">
      <c r="A5">
        <v>17.999999931856337</v>
      </c>
      <c r="B5">
        <v>133.82516204281816</v>
      </c>
      <c r="C5">
        <f>=A5*$K$4+B5*$K$5</f>
        <v>-1</v>
      </c>
      <c r="D5">
        <f>=C5/$K$2</f>
        <v>-1</v>
      </c>
      <c r="E5">
        <v>15</v>
      </c>
      <c r="F5">
        <f>=D5*E5</f>
        <v>-1</v>
      </c>
      <c r="G5">
        <v>40</v>
      </c>
      <c r="H5">
        <f>=G5/E5</f>
        <v>-1</v>
      </c>
      <c r="J5" t="s">
        <v>10</v>
      </c>
      <c r="K5">
        <v>0</v>
      </c>
    </row>
    <row r="6" spans="1:8" x14ac:dyDescent="0.25">
      <c r="A6">
        <v>18.666664318171645</v>
      </c>
      <c r="B6">
        <v>130.46386653903852</v>
      </c>
      <c r="C6">
        <f>=A6*$K$4+B6*$K$5</f>
        <v>-1</v>
      </c>
      <c r="D6">
        <f>=C6/$K$2</f>
        <v>-1</v>
      </c>
      <c r="E6">
        <v>15</v>
      </c>
      <c r="F6">
        <f>=D6*E6</f>
        <v>-1</v>
      </c>
      <c r="G6">
        <v>38</v>
      </c>
      <c r="H6">
        <f>=G6/E6</f>
        <v>-1</v>
      </c>
    </row>
    <row r="7" spans="1:11" x14ac:dyDescent="0.25">
      <c r="A7">
        <v>31.666664728727905</v>
      </c>
      <c r="B7">
        <v>141.0651026079932</v>
      </c>
      <c r="C7">
        <f>=A7*$K$4+B7*$K$5</f>
        <v>-1</v>
      </c>
      <c r="D7">
        <f>=C7/$K$2</f>
        <v>-1</v>
      </c>
      <c r="E7">
        <v>15</v>
      </c>
      <c r="F7">
        <f>=D7*E7</f>
        <v>-1</v>
      </c>
      <c r="G7">
        <v>46</v>
      </c>
      <c r="H7">
        <f>=G7/E7</f>
        <v>-1</v>
      </c>
      <c r="J7" t="s">
        <v>11</v>
      </c>
      <c r="K7">
        <f>=(SUM(TableBRE[Tot]-TableBRE[APP]))^2</f>
        <v>-1</v>
      </c>
    </row>
    <row r="8" spans="1:8" x14ac:dyDescent="0.25">
      <c r="A8">
        <v>60.99999904251404</v>
      </c>
      <c r="B8">
        <v>139.39278709148513</v>
      </c>
      <c r="C8">
        <f>=A8*$K$4+B8*$K$5</f>
        <v>-1</v>
      </c>
      <c r="D8">
        <f>=C8/$K$2</f>
        <v>-1</v>
      </c>
      <c r="E8">
        <v>15</v>
      </c>
      <c r="F8">
        <f>=D8*E8</f>
        <v>-1</v>
      </c>
      <c r="G8">
        <v>45</v>
      </c>
      <c r="H8">
        <f>=G8/E8</f>
        <v>-1</v>
      </c>
    </row>
    <row r="9" spans="1:8" x14ac:dyDescent="0.25">
      <c r="A9">
        <v>36.988040476859865</v>
      </c>
      <c r="B9">
        <v>150.1539333177309</v>
      </c>
      <c r="C9">
        <f>=A9*$K$4+B9*$K$5</f>
        <v>-1</v>
      </c>
      <c r="D9">
        <f>=C9/$K$2</f>
        <v>-1</v>
      </c>
      <c r="E9">
        <v>15</v>
      </c>
      <c r="F9">
        <f>=D9*E9</f>
        <v>-1</v>
      </c>
      <c r="G9">
        <v>45</v>
      </c>
      <c r="H9">
        <f>=G9/E9</f>
        <v>-1</v>
      </c>
    </row>
    <row r="10" spans="1:8" x14ac:dyDescent="0.25">
      <c r="A10">
        <v>61.00004726831676</v>
      </c>
      <c r="B10">
        <v>149.4668670970372</v>
      </c>
      <c r="C10">
        <f>=A10*$K$4+B10*$K$5</f>
        <v>-1</v>
      </c>
      <c r="D10">
        <f>=C10/$K$2</f>
        <v>-1</v>
      </c>
      <c r="E10">
        <v>14</v>
      </c>
      <c r="F10">
        <f>=D10*E10</f>
        <v>-1</v>
      </c>
      <c r="G10">
        <v>57</v>
      </c>
      <c r="H10">
        <f>=G10/E10</f>
        <v>-1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14.91009068780183</v>
      </c>
      <c r="B2">
        <v>118.06338974544944</v>
      </c>
      <c r="C2">
        <f>=A2*$K$4+B2*$K$5</f>
        <v>-1</v>
      </c>
      <c r="D2">
        <f>=C2/$K$2</f>
        <v>-1</v>
      </c>
      <c r="E2">
        <v>13</v>
      </c>
      <c r="F2">
        <f>=D2*E2</f>
        <v>-1</v>
      </c>
      <c r="G2">
        <v>37</v>
      </c>
      <c r="H2">
        <f>=G2/E2</f>
        <v>-1</v>
      </c>
      <c r="J2" t="s">
        <v>8</v>
      </c>
      <c r="K2">
        <v>14</v>
      </c>
    </row>
    <row r="3" spans="1:8" x14ac:dyDescent="0.25">
      <c r="A3">
        <v>46.666421032146886</v>
      </c>
      <c r="B3">
        <v>148.77851579328598</v>
      </c>
      <c r="C3">
        <f>=A3*$K$4+B3*$K$5</f>
        <v>-1</v>
      </c>
      <c r="D3">
        <f>=C3/$K$2</f>
        <v>-1</v>
      </c>
      <c r="E3">
        <v>14</v>
      </c>
      <c r="F3">
        <f>=D3*E3</f>
        <v>-1</v>
      </c>
      <c r="G3">
        <v>69</v>
      </c>
      <c r="H3">
        <f>=G3/E3</f>
        <v>-1</v>
      </c>
    </row>
    <row r="4" spans="1:11" x14ac:dyDescent="0.25">
      <c r="A4">
        <v>20.999999966472387</v>
      </c>
      <c r="B4">
        <v>122.32678003581289</v>
      </c>
      <c r="C4">
        <f>=A4*$K$4+B4*$K$5</f>
        <v>-1</v>
      </c>
      <c r="D4">
        <f>=C4/$K$2</f>
        <v>-1</v>
      </c>
      <c r="E4">
        <v>14</v>
      </c>
      <c r="F4">
        <f>=D4*E4</f>
        <v>-1</v>
      </c>
      <c r="G4">
        <v>39</v>
      </c>
      <c r="H4">
        <f>=G4/E4</f>
        <v>-1</v>
      </c>
      <c r="J4" t="s">
        <v>9</v>
      </c>
      <c r="K4">
        <v>0</v>
      </c>
    </row>
    <row r="5" spans="1:11" x14ac:dyDescent="0.25">
      <c r="A5">
        <v>37.79999992888082</v>
      </c>
      <c r="B5">
        <v>133.34093091162086</v>
      </c>
      <c r="C5">
        <f>=A5*$K$4+B5*$K$5</f>
        <v>-1</v>
      </c>
      <c r="D5">
        <f>=C5/$K$2</f>
        <v>-1</v>
      </c>
      <c r="E5">
        <v>14</v>
      </c>
      <c r="F5">
        <f>=D5*E5</f>
        <v>-1</v>
      </c>
      <c r="G5">
        <v>44</v>
      </c>
      <c r="H5">
        <f>=G5/E5</f>
        <v>-1</v>
      </c>
      <c r="J5" t="s">
        <v>10</v>
      </c>
      <c r="K5">
        <v>0</v>
      </c>
    </row>
    <row r="6" spans="1:8" x14ac:dyDescent="0.25">
      <c r="A6">
        <v>8.999970686358425</v>
      </c>
      <c r="B6">
        <v>112.06738959001191</v>
      </c>
      <c r="C6">
        <f>=A6*$K$4+B6*$K$5</f>
        <v>-1</v>
      </c>
      <c r="D6">
        <f>=C6/$K$2</f>
        <v>-1</v>
      </c>
      <c r="E6">
        <v>13</v>
      </c>
      <c r="F6">
        <f>=D6*E6</f>
        <v>-1</v>
      </c>
      <c r="G6">
        <v>33</v>
      </c>
      <c r="H6">
        <f>=G6/E6</f>
        <v>-1</v>
      </c>
    </row>
    <row r="7" spans="1:11" x14ac:dyDescent="0.25">
      <c r="A7">
        <v>13.399999947845933</v>
      </c>
      <c r="B7">
        <v>112.83474183532243</v>
      </c>
      <c r="C7">
        <f>=A7*$K$4+B7*$K$5</f>
        <v>-1</v>
      </c>
      <c r="D7">
        <f>=C7/$K$2</f>
        <v>-1</v>
      </c>
      <c r="E7">
        <v>13</v>
      </c>
      <c r="F7">
        <f>=D7*E7</f>
        <v>-1</v>
      </c>
      <c r="G7">
        <v>39</v>
      </c>
      <c r="H7">
        <f>=G7/E7</f>
        <v>-1</v>
      </c>
      <c r="J7" t="s">
        <v>11</v>
      </c>
      <c r="K7">
        <f>=(SUM(TableBHA[Tot]-TableBHA[APP]))^2</f>
        <v>-1</v>
      </c>
    </row>
    <row r="8" spans="1:8" x14ac:dyDescent="0.25">
      <c r="A8">
        <v>53.99994442792944</v>
      </c>
      <c r="B8">
        <v>148.90818154981028</v>
      </c>
      <c r="C8">
        <f>=A8*$K$4+B8*$K$5</f>
        <v>-1</v>
      </c>
      <c r="D8">
        <f>=C8/$K$2</f>
        <v>-1</v>
      </c>
      <c r="E8">
        <v>14</v>
      </c>
      <c r="F8">
        <f>=D8*E8</f>
        <v>-1</v>
      </c>
      <c r="G8">
        <v>80</v>
      </c>
      <c r="H8">
        <f>=G8/E8</f>
        <v>-1</v>
      </c>
    </row>
    <row r="9" spans="1:8" x14ac:dyDescent="0.25">
      <c r="A9">
        <v>26.718421565334964</v>
      </c>
      <c r="B9">
        <v>124.78265660254935</v>
      </c>
      <c r="C9">
        <f>=A9*$K$4+B9*$K$5</f>
        <v>-1</v>
      </c>
      <c r="D9">
        <f>=C9/$K$2</f>
        <v>-1</v>
      </c>
      <c r="E9">
        <v>14</v>
      </c>
      <c r="F9">
        <f>=D9*E9</f>
        <v>-1</v>
      </c>
      <c r="G9">
        <v>48</v>
      </c>
      <c r="H9">
        <f>=G9/E9</f>
        <v>-1</v>
      </c>
    </row>
    <row r="10" spans="1:8" x14ac:dyDescent="0.25">
      <c r="A10">
        <v>46.6857218252832</v>
      </c>
      <c r="B10">
        <v>138.31734643043077</v>
      </c>
      <c r="C10">
        <f>=A10*$K$4+B10*$K$5</f>
        <v>-1</v>
      </c>
      <c r="D10">
        <f>=C10/$K$2</f>
        <v>-1</v>
      </c>
      <c r="E10">
        <v>14</v>
      </c>
      <c r="F10">
        <f>=D10*E10</f>
        <v>-1</v>
      </c>
      <c r="G10">
        <v>62</v>
      </c>
      <c r="H10">
        <f>=G10/E10</f>
        <v>-1</v>
      </c>
    </row>
    <row r="11" spans="1:8" x14ac:dyDescent="0.25">
      <c r="A11">
        <v>13.333334676753372</v>
      </c>
      <c r="B11">
        <v>125.70854448771416</v>
      </c>
      <c r="C11">
        <f>=A11*$K$4+B11*$K$5</f>
        <v>-1</v>
      </c>
      <c r="D11">
        <f>=C11/$K$2</f>
        <v>-1</v>
      </c>
      <c r="E11">
        <v>14</v>
      </c>
      <c r="F11">
        <f>=D11*E11</f>
        <v>-1</v>
      </c>
      <c r="G11">
        <v>33</v>
      </c>
      <c r="H11">
        <f>=G11/E11</f>
        <v>-1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19.999999966472387</v>
      </c>
      <c r="B2">
        <v>119.22940126456284</v>
      </c>
      <c r="C2">
        <f>=A2*$K$4+B2*$K$5</f>
        <v>-1</v>
      </c>
      <c r="D2">
        <f>=C2/$K$2</f>
        <v>-1</v>
      </c>
      <c r="E2">
        <v>13</v>
      </c>
      <c r="F2">
        <f>=D2*E2</f>
        <v>-1</v>
      </c>
      <c r="G2">
        <v>31</v>
      </c>
      <c r="H2">
        <f>=G2/E2</f>
        <v>-1</v>
      </c>
      <c r="J2" t="s">
        <v>8</v>
      </c>
      <c r="K2">
        <v>14</v>
      </c>
    </row>
    <row r="3" spans="1:8" x14ac:dyDescent="0.25">
      <c r="A3">
        <v>24.799999999999994</v>
      </c>
      <c r="B3">
        <v>122.43010437987232</v>
      </c>
      <c r="C3">
        <f>=A3*$K$4+B3*$K$5</f>
        <v>-1</v>
      </c>
      <c r="D3">
        <f>=C3/$K$2</f>
        <v>-1</v>
      </c>
      <c r="E3">
        <v>12</v>
      </c>
      <c r="F3">
        <f>=D3*E3</f>
        <v>-1</v>
      </c>
      <c r="G3">
        <v>38</v>
      </c>
      <c r="H3">
        <f>=G3/E3</f>
        <v>-1</v>
      </c>
    </row>
    <row r="4" spans="1:11" x14ac:dyDescent="0.25">
      <c r="A4">
        <v>36.8</v>
      </c>
      <c r="B4">
        <v>134.96880301102158</v>
      </c>
      <c r="C4">
        <f>=A4*$K$4+B4*$K$5</f>
        <v>-1</v>
      </c>
      <c r="D4">
        <f>=C4/$K$2</f>
        <v>-1</v>
      </c>
      <c r="E4">
        <v>13</v>
      </c>
      <c r="F4">
        <f>=D4*E4</f>
        <v>-1</v>
      </c>
      <c r="G4">
        <v>38</v>
      </c>
      <c r="H4">
        <f>=G4/E4</f>
        <v>-1</v>
      </c>
      <c r="J4" t="s">
        <v>9</v>
      </c>
      <c r="K4">
        <v>0</v>
      </c>
    </row>
    <row r="5" spans="1:11" x14ac:dyDescent="0.25">
      <c r="A5">
        <v>24.952381307635942</v>
      </c>
      <c r="B5">
        <v>124.60648496052849</v>
      </c>
      <c r="C5">
        <f>=A5*$K$4+B5*$K$5</f>
        <v>-1</v>
      </c>
      <c r="D5">
        <f>=C5/$K$2</f>
        <v>-1</v>
      </c>
      <c r="E5">
        <v>14</v>
      </c>
      <c r="F5">
        <f>=D5*E5</f>
        <v>-1</v>
      </c>
      <c r="G5">
        <v>53</v>
      </c>
      <c r="H5">
        <f>=G5/E5</f>
        <v>-1</v>
      </c>
      <c r="J5" t="s">
        <v>10</v>
      </c>
      <c r="K5">
        <v>0</v>
      </c>
    </row>
    <row r="6" spans="1:8" x14ac:dyDescent="0.25">
      <c r="A6">
        <v>41.53335256101158</v>
      </c>
      <c r="B6">
        <v>132.71852358891832</v>
      </c>
      <c r="C6">
        <f>=A6*$K$4+B6*$K$5</f>
        <v>-1</v>
      </c>
      <c r="D6">
        <f>=C6/$K$2</f>
        <v>-1</v>
      </c>
      <c r="E6">
        <v>13</v>
      </c>
      <c r="F6">
        <f>=D6*E6</f>
        <v>-1</v>
      </c>
      <c r="G6">
        <v>37</v>
      </c>
      <c r="H6">
        <f>=G6/E6</f>
        <v>-1</v>
      </c>
    </row>
    <row r="7" spans="1:11" x14ac:dyDescent="0.25">
      <c r="A7">
        <v>22.091160778396976</v>
      </c>
      <c r="B7">
        <v>114.05840071118158</v>
      </c>
      <c r="C7">
        <f>=A7*$K$4+B7*$K$5</f>
        <v>-1</v>
      </c>
      <c r="D7">
        <f>=C7/$K$2</f>
        <v>-1</v>
      </c>
      <c r="E7">
        <v>12</v>
      </c>
      <c r="F7">
        <f>=D7*E7</f>
        <v>-1</v>
      </c>
      <c r="G7">
        <v>45</v>
      </c>
      <c r="H7">
        <f>=G7/E7</f>
        <v>-1</v>
      </c>
      <c r="J7" t="s">
        <v>11</v>
      </c>
      <c r="K7">
        <f>=(SUM(TableCHE[Tot]-TableCHE[APP]))^2</f>
        <v>-1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49.019039853812686</v>
      </c>
      <c r="B2">
        <v>136.60790655727888</v>
      </c>
      <c r="C2">
        <f>=A2*$K$4+B2*$K$5</f>
        <v>-1</v>
      </c>
      <c r="D2">
        <f>=C2/$K$2</f>
        <v>-1</v>
      </c>
      <c r="E2">
        <v>14</v>
      </c>
      <c r="F2">
        <f>=D2*E2</f>
        <v>-1</v>
      </c>
      <c r="G2">
        <v>48</v>
      </c>
      <c r="H2">
        <f>=G2/E2</f>
        <v>-1</v>
      </c>
      <c r="J2" t="s">
        <v>8</v>
      </c>
      <c r="K2">
        <v>14</v>
      </c>
    </row>
    <row r="3" spans="1:8" x14ac:dyDescent="0.25">
      <c r="A3">
        <v>26.2571211513541</v>
      </c>
      <c r="B3">
        <v>120.30852202114814</v>
      </c>
      <c r="C3">
        <f>=A3*$K$4+B3*$K$5</f>
        <v>-1</v>
      </c>
      <c r="D3">
        <f>=C3/$K$2</f>
        <v>-1</v>
      </c>
      <c r="E3">
        <v>12</v>
      </c>
      <c r="F3">
        <f>=D3*E3</f>
        <v>-1</v>
      </c>
      <c r="G3">
        <v>30</v>
      </c>
      <c r="H3">
        <f>=G3/E3</f>
        <v>-1</v>
      </c>
    </row>
    <row r="4" spans="1:11" x14ac:dyDescent="0.25">
      <c r="A4">
        <v>17.54185460293014</v>
      </c>
      <c r="B4">
        <v>122.5884860964079</v>
      </c>
      <c r="C4">
        <f>=A4*$K$4+B4*$K$5</f>
        <v>-1</v>
      </c>
      <c r="D4">
        <f>=C4/$K$2</f>
        <v>-1</v>
      </c>
      <c r="E4">
        <v>14</v>
      </c>
      <c r="F4">
        <f>=D4*E4</f>
        <v>-1</v>
      </c>
      <c r="G4">
        <v>28</v>
      </c>
      <c r="H4">
        <f>=G4/E4</f>
        <v>-1</v>
      </c>
      <c r="J4" t="s">
        <v>9</v>
      </c>
      <c r="K4">
        <v>0</v>
      </c>
    </row>
    <row r="5" spans="1:11" x14ac:dyDescent="0.25">
      <c r="A5">
        <v>53.98090172600523</v>
      </c>
      <c r="B5">
        <v>127.23985911115801</v>
      </c>
      <c r="C5">
        <f>=A5*$K$4+B5*$K$5</f>
        <v>-1</v>
      </c>
      <c r="D5">
        <f>=C5/$K$2</f>
        <v>-1</v>
      </c>
      <c r="E5">
        <v>13</v>
      </c>
      <c r="F5">
        <f>=D5*E5</f>
        <v>-1</v>
      </c>
      <c r="G5">
        <v>64</v>
      </c>
      <c r="H5">
        <f>=G5/E5</f>
        <v>-1</v>
      </c>
      <c r="J5" t="s">
        <v>10</v>
      </c>
      <c r="K5">
        <v>0</v>
      </c>
    </row>
    <row r="6" spans="1:8" x14ac:dyDescent="0.25">
      <c r="A6">
        <v>36.514284964046155</v>
      </c>
      <c r="B6">
        <v>126.16062619023451</v>
      </c>
      <c r="C6">
        <f>=A6*$K$4+B6*$K$5</f>
        <v>-1</v>
      </c>
      <c r="D6">
        <f>=C6/$K$2</f>
        <v>-1</v>
      </c>
      <c r="E6">
        <v>13</v>
      </c>
      <c r="F6">
        <f>=D6*E6</f>
        <v>-1</v>
      </c>
      <c r="G6">
        <v>39</v>
      </c>
      <c r="H6">
        <f>=G6/E6</f>
        <v>-1</v>
      </c>
    </row>
    <row r="7" spans="1:11" x14ac:dyDescent="0.25">
      <c r="A7">
        <v>28.114287748726532</v>
      </c>
      <c r="B7">
        <v>128.2809430462866</v>
      </c>
      <c r="C7">
        <f>=A7*$K$4+B7*$K$5</f>
        <v>-1</v>
      </c>
      <c r="D7">
        <f>=C7/$K$2</f>
        <v>-1</v>
      </c>
      <c r="E7">
        <v>13</v>
      </c>
      <c r="F7">
        <f>=D7*E7</f>
        <v>-1</v>
      </c>
      <c r="G7">
        <v>39</v>
      </c>
      <c r="H7">
        <f>=G7/E7</f>
        <v>-1</v>
      </c>
      <c r="J7" t="s">
        <v>11</v>
      </c>
      <c r="K7">
        <f>=(SUM(TableCRY[Tot]-TableCRY[APP]))^2</f>
        <v>-1</v>
      </c>
    </row>
    <row r="8" spans="1:8" x14ac:dyDescent="0.25">
      <c r="A8">
        <v>31.219045298644804</v>
      </c>
      <c r="B8">
        <v>129.5700177814131</v>
      </c>
      <c r="C8">
        <f>=A8*$K$4+B8*$K$5</f>
        <v>-1</v>
      </c>
      <c r="D8">
        <f>=C8/$K$2</f>
        <v>-1</v>
      </c>
      <c r="E8">
        <v>14</v>
      </c>
      <c r="F8">
        <f>=D8*E8</f>
        <v>-1</v>
      </c>
      <c r="G8">
        <v>29</v>
      </c>
      <c r="H8">
        <f>=G8/E8</f>
        <v>-1</v>
      </c>
    </row>
    <row r="9" spans="1:8" x14ac:dyDescent="0.25">
      <c r="A9">
        <v>33.7880885582024</v>
      </c>
      <c r="B9">
        <v>134.72456860329604</v>
      </c>
      <c r="C9">
        <f>=A9*$K$4+B9*$K$5</f>
        <v>-1</v>
      </c>
      <c r="D9">
        <f>=C9/$K$2</f>
        <v>-1</v>
      </c>
      <c r="E9">
        <v>14</v>
      </c>
      <c r="F9">
        <f>=D9*E9</f>
        <v>-1</v>
      </c>
      <c r="G9">
        <v>60</v>
      </c>
      <c r="H9">
        <f>=G9/E9</f>
        <v>-1</v>
      </c>
    </row>
    <row r="10" spans="1:8" x14ac:dyDescent="0.25">
      <c r="A10">
        <v>47.49524808108549</v>
      </c>
      <c r="B10">
        <v>131.43237560339793</v>
      </c>
      <c r="C10">
        <f>=A10*$K$4+B10*$K$5</f>
        <v>-1</v>
      </c>
      <c r="D10">
        <f>=C10/$K$2</f>
        <v>-1</v>
      </c>
      <c r="E10">
        <v>14</v>
      </c>
      <c r="F10">
        <f>=D10*E10</f>
        <v>-1</v>
      </c>
      <c r="G10">
        <v>36</v>
      </c>
      <c r="H10">
        <f>=G10/E10</f>
        <v>-1</v>
      </c>
    </row>
    <row r="11" spans="1:8" x14ac:dyDescent="0.25">
      <c r="A11">
        <v>58.33333899484127</v>
      </c>
      <c r="B11">
        <v>138.40304552436018</v>
      </c>
      <c r="C11">
        <f>=A11*$K$4+B11*$K$5</f>
        <v>-1</v>
      </c>
      <c r="D11">
        <f>=C11/$K$2</f>
        <v>-1</v>
      </c>
      <c r="E11">
        <v>13</v>
      </c>
      <c r="F11">
        <f>=D11*E11</f>
        <v>-1</v>
      </c>
      <c r="G11">
        <v>37</v>
      </c>
      <c r="H11">
        <f>=G11/E11</f>
        <v>-1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148.74187875098565</v>
      </c>
      <c r="B2">
        <v>156.98132587051998</v>
      </c>
      <c r="C2">
        <f>=A2*$K$4+B2*$K$5</f>
        <v>-1</v>
      </c>
      <c r="D2">
        <f>=C2/$K$2</f>
        <v>-1</v>
      </c>
      <c r="E2">
        <v>14</v>
      </c>
      <c r="F2">
        <f>=D2*E2</f>
        <v>-1</v>
      </c>
      <c r="G2">
        <v>55</v>
      </c>
      <c r="H2">
        <f>=G2/E2</f>
        <v>-1</v>
      </c>
      <c r="J2" t="s">
        <v>8</v>
      </c>
      <c r="K2">
        <v>15</v>
      </c>
    </row>
    <row r="3" spans="1:8" x14ac:dyDescent="0.25">
      <c r="A3">
        <v>34.179588890075706</v>
      </c>
      <c r="B3">
        <v>142.08170535813312</v>
      </c>
      <c r="C3">
        <f>=A3*$K$4+B3*$K$5</f>
        <v>-1</v>
      </c>
      <c r="D3">
        <f>=C3/$K$2</f>
        <v>-1</v>
      </c>
      <c r="E3">
        <v>15</v>
      </c>
      <c r="F3">
        <f>=D3*E3</f>
        <v>-1</v>
      </c>
      <c r="G3">
        <v>40</v>
      </c>
      <c r="H3">
        <f>=G3/E3</f>
        <v>-1</v>
      </c>
    </row>
    <row r="4" spans="1:11" x14ac:dyDescent="0.25">
      <c r="A4">
        <v>159.46265490462872</v>
      </c>
      <c r="B4">
        <v>150.879471195469</v>
      </c>
      <c r="C4">
        <f>=A4*$K$4+B4*$K$5</f>
        <v>-1</v>
      </c>
      <c r="D4">
        <f>=C4/$K$2</f>
        <v>-1</v>
      </c>
      <c r="E4">
        <v>15</v>
      </c>
      <c r="F4">
        <f>=D4*E4</f>
        <v>-1</v>
      </c>
      <c r="G4">
        <v>43</v>
      </c>
      <c r="H4">
        <f>=G4/E4</f>
        <v>-1</v>
      </c>
      <c r="J4" t="s">
        <v>9</v>
      </c>
      <c r="K4">
        <v>0</v>
      </c>
    </row>
    <row r="5" spans="1:11" x14ac:dyDescent="0.25">
      <c r="A5">
        <v>42.99217672670846</v>
      </c>
      <c r="B5">
        <v>148.4176885881582</v>
      </c>
      <c r="C5">
        <f>=A5*$K$4+B5*$K$5</f>
        <v>-1</v>
      </c>
      <c r="D5">
        <f>=C5/$K$2</f>
        <v>-1</v>
      </c>
      <c r="E5">
        <v>14</v>
      </c>
      <c r="F5">
        <f>=D5*E5</f>
        <v>-1</v>
      </c>
      <c r="G5">
        <v>40</v>
      </c>
      <c r="H5">
        <f>=G5/E5</f>
        <v>-1</v>
      </c>
      <c r="J5" t="s">
        <v>10</v>
      </c>
      <c r="K5">
        <v>0</v>
      </c>
    </row>
    <row r="6" spans="1:8" x14ac:dyDescent="0.25">
      <c r="A6">
        <v>75.88236539842008</v>
      </c>
      <c r="B6">
        <v>139.63964165807167</v>
      </c>
      <c r="C6">
        <f>=A6*$K$4+B6*$K$5</f>
        <v>-1</v>
      </c>
      <c r="D6">
        <f>=C6/$K$2</f>
        <v>-1</v>
      </c>
      <c r="E6">
        <v>15</v>
      </c>
      <c r="F6">
        <f>=D6*E6</f>
        <v>-1</v>
      </c>
      <c r="G6">
        <v>41</v>
      </c>
      <c r="H6">
        <f>=G6/E6</f>
        <v>-1</v>
      </c>
    </row>
    <row r="7" spans="1:11" x14ac:dyDescent="0.25">
      <c r="A7">
        <v>96.06411579224354</v>
      </c>
      <c r="B7">
        <v>147.52756621144337</v>
      </c>
      <c r="C7">
        <f>=A7*$K$4+B7*$K$5</f>
        <v>-1</v>
      </c>
      <c r="D7">
        <f>=C7/$K$2</f>
        <v>-1</v>
      </c>
      <c r="E7">
        <v>14</v>
      </c>
      <c r="F7">
        <f>=D7*E7</f>
        <v>-1</v>
      </c>
      <c r="G7">
        <v>53</v>
      </c>
      <c r="H7">
        <f>=G7/E7</f>
        <v>-1</v>
      </c>
      <c r="J7" t="s">
        <v>11</v>
      </c>
      <c r="K7">
        <f>=(SUM(TableEVE[Tot]-TableEVE[APP]))^2</f>
        <v>-1</v>
      </c>
    </row>
    <row r="8" spans="1:8" x14ac:dyDescent="0.25">
      <c r="A8">
        <v>58.11275749311043</v>
      </c>
      <c r="B8">
        <v>137.85863506434362</v>
      </c>
      <c r="C8">
        <f>=A8*$K$4+B8*$K$5</f>
        <v>-1</v>
      </c>
      <c r="D8">
        <f>=C8/$K$2</f>
        <v>-1</v>
      </c>
      <c r="E8">
        <v>15</v>
      </c>
      <c r="F8">
        <f>=D8*E8</f>
        <v>-1</v>
      </c>
      <c r="G8">
        <v>34</v>
      </c>
      <c r="H8">
        <f>=G8/E8</f>
        <v>-1</v>
      </c>
    </row>
    <row r="9" spans="1:8" x14ac:dyDescent="0.25">
      <c r="A9">
        <v>47.09897935556924</v>
      </c>
      <c r="B9">
        <v>144.9476047118495</v>
      </c>
      <c r="C9">
        <f>=A9*$K$4+B9*$K$5</f>
        <v>-1</v>
      </c>
      <c r="D9">
        <f>=C9/$K$2</f>
        <v>-1</v>
      </c>
      <c r="E9">
        <v>14</v>
      </c>
      <c r="F9">
        <f>=D9*E9</f>
        <v>-1</v>
      </c>
      <c r="G9">
        <v>33</v>
      </c>
      <c r="H9">
        <f>=G9/E9</f>
        <v>-1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65.99999863488598</v>
      </c>
      <c r="B2">
        <v>162.53448818886662</v>
      </c>
      <c r="C2">
        <f>=A2*$K$4+B2*$K$5</f>
        <v>-1</v>
      </c>
      <c r="D2">
        <f>=C2/$K$2</f>
        <v>-1</v>
      </c>
      <c r="E2">
        <v>13</v>
      </c>
      <c r="F2">
        <f>=D2*E2</f>
        <v>-1</v>
      </c>
      <c r="G2">
        <v>47</v>
      </c>
      <c r="H2">
        <f>=G2/E2</f>
        <v>-1</v>
      </c>
      <c r="J2" t="s">
        <v>8</v>
      </c>
      <c r="K2">
        <v>15</v>
      </c>
    </row>
    <row r="3" spans="1:8" x14ac:dyDescent="0.25">
      <c r="A3">
        <v>31.666666480708713</v>
      </c>
      <c r="B3">
        <v>137.5756676811866</v>
      </c>
      <c r="C3">
        <f>=A3*$K$4+B3*$K$5</f>
        <v>-1</v>
      </c>
      <c r="D3">
        <f>=C3/$K$2</f>
        <v>-1</v>
      </c>
      <c r="E3">
        <v>15</v>
      </c>
      <c r="F3">
        <f>=D3*E3</f>
        <v>-1</v>
      </c>
      <c r="G3">
        <v>31</v>
      </c>
      <c r="H3">
        <f>=G3/E3</f>
        <v>-1</v>
      </c>
    </row>
    <row r="4" spans="1:11" x14ac:dyDescent="0.25">
      <c r="A4">
        <v>22.353742349873983</v>
      </c>
      <c r="B4">
        <v>120.43486833116464</v>
      </c>
      <c r="C4">
        <f>=A4*$K$4+B4*$K$5</f>
        <v>-1</v>
      </c>
      <c r="D4">
        <f>=C4/$K$2</f>
        <v>-1</v>
      </c>
      <c r="E4">
        <v>12</v>
      </c>
      <c r="F4">
        <f>=D4*E4</f>
        <v>-1</v>
      </c>
      <c r="G4">
        <v>35</v>
      </c>
      <c r="H4">
        <f>=G4/E4</f>
        <v>-1</v>
      </c>
      <c r="J4" t="s">
        <v>9</v>
      </c>
      <c r="K4">
        <v>0</v>
      </c>
    </row>
    <row r="5" spans="1:11" x14ac:dyDescent="0.25">
      <c r="A5">
        <v>84.49638511349343</v>
      </c>
      <c r="B5">
        <v>140.08260484173402</v>
      </c>
      <c r="C5">
        <f>=A5*$K$4+B5*$K$5</f>
        <v>-1</v>
      </c>
      <c r="D5">
        <f>=C5/$K$2</f>
        <v>-1</v>
      </c>
      <c r="E5">
        <v>14</v>
      </c>
      <c r="F5">
        <f>=D5*E5</f>
        <v>-1</v>
      </c>
      <c r="G5">
        <v>45</v>
      </c>
      <c r="H5">
        <f>=G5/E5</f>
        <v>-1</v>
      </c>
      <c r="J5" t="s">
        <v>10</v>
      </c>
      <c r="K5">
        <v>0</v>
      </c>
    </row>
    <row r="6" spans="1:8" x14ac:dyDescent="0.25">
      <c r="A6">
        <v>0.14849258998899809</v>
      </c>
      <c r="B6">
        <v>128.52278406125583</v>
      </c>
      <c r="C6">
        <f>=A6*$K$4+B6*$K$5</f>
        <v>-1</v>
      </c>
      <c r="D6">
        <f>=C6/$K$2</f>
        <v>-1</v>
      </c>
      <c r="E6">
        <v>12</v>
      </c>
      <c r="F6">
        <f>=D6*E6</f>
        <v>-1</v>
      </c>
      <c r="G6">
        <v>61</v>
      </c>
      <c r="H6">
        <f>=G6/E6</f>
        <v>-1</v>
      </c>
    </row>
    <row r="7" spans="1:11" x14ac:dyDescent="0.25">
      <c r="A7">
        <v>57</v>
      </c>
      <c r="B7">
        <v>137.79355083963</v>
      </c>
      <c r="C7">
        <f>=A7*$K$4+B7*$K$5</f>
        <v>-1</v>
      </c>
      <c r="D7">
        <f>=C7/$K$2</f>
        <v>-1</v>
      </c>
      <c r="E7">
        <v>14</v>
      </c>
      <c r="F7">
        <f>=D7*E7</f>
        <v>-1</v>
      </c>
      <c r="G7">
        <v>44</v>
      </c>
      <c r="H7">
        <f>=G7/E7</f>
        <v>-1</v>
      </c>
      <c r="J7" t="s">
        <v>11</v>
      </c>
      <c r="K7">
        <f>=(SUM(TableFUL[Tot]-TableFUL[APP]))^2</f>
        <v>-1</v>
      </c>
    </row>
    <row r="8" spans="1:8" x14ac:dyDescent="0.25">
      <c r="A8">
        <v>34.179588890075706</v>
      </c>
      <c r="B8">
        <v>142.42485216429662</v>
      </c>
      <c r="C8">
        <f>=A8*$K$4+B8*$K$5</f>
        <v>-1</v>
      </c>
      <c r="D8">
        <f>=C8/$K$2</f>
        <v>-1</v>
      </c>
      <c r="E8">
        <v>14</v>
      </c>
      <c r="F8">
        <f>=D8*E8</f>
        <v>-1</v>
      </c>
      <c r="G8">
        <v>38</v>
      </c>
      <c r="H8">
        <f>=G8/E8</f>
        <v>-1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BOU</vt:lpstr>
      <vt:lpstr>BRE</vt:lpstr>
      <vt:lpstr>BHA</vt:lpstr>
      <vt:lpstr>CHE</vt:lpstr>
      <vt:lpstr>CRY</vt:lpstr>
      <vt:lpstr>EVE</vt:lpstr>
      <vt:lpstr>FUL</vt:lpstr>
      <vt:lpstr>LEE</vt:lpstr>
      <vt:lpstr>LEI</vt:lpstr>
      <vt:lpstr>LIV</vt:lpstr>
      <vt:lpstr>MCI</vt:lpstr>
      <vt:lpstr>MUN</vt:lpstr>
      <vt:lpstr>NEW</vt:lpstr>
      <vt:lpstr>NFO</vt:lpstr>
      <vt:lpstr>SOU</vt:lpstr>
      <vt:lpstr>TOT</vt:lpstr>
      <vt:lpstr>WHU</vt:lpstr>
      <vt:lpstr>WOL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2022-12-24T23:27:06Z</dcterms:created>
  <dcterms:modified xsi:type="dcterms:W3CDTF">2022-12-24T23:27:06Z</dcterms:modified>
</cp:coreProperties>
</file>