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/>
  <xr:revisionPtr revIDLastSave="0" documentId="13_ncr:1_{6C75D4C3-53C4-41D1-A697-1DC9CEFAE8AE}" xr6:coauthVersionLast="47" xr6:coauthVersionMax="47" xr10:uidLastSave="{00000000-0000-0000-0000-000000000000}"/>
  <bookViews>
    <workbookView xWindow="-108" yWindow="-108" windowWidth="23256" windowHeight="12576" firstSheet="3" activeTab="19" xr2:uid="{00000000-000D-0000-FFFF-FFFF00000000}"/>
  </bookViews>
  <sheets>
    <sheet name="ARS" sheetId="1" r:id="rId1"/>
    <sheet name="AVL" sheetId="2" r:id="rId2"/>
    <sheet name="BOU" sheetId="3" r:id="rId3"/>
    <sheet name="BRE" sheetId="4" r:id="rId4"/>
    <sheet name="BHA" sheetId="5" r:id="rId5"/>
    <sheet name="CHE" sheetId="6" r:id="rId6"/>
    <sheet name="CRY" sheetId="7" r:id="rId7"/>
    <sheet name="EVE" sheetId="8" r:id="rId8"/>
    <sheet name="FUL" sheetId="9" r:id="rId9"/>
    <sheet name="LEE" sheetId="10" r:id="rId10"/>
    <sheet name="LEI" sheetId="11" r:id="rId11"/>
    <sheet name="LIV" sheetId="12" r:id="rId12"/>
    <sheet name="MCI" sheetId="13" r:id="rId13"/>
    <sheet name="MUN" sheetId="14" r:id="rId14"/>
    <sheet name="NEW" sheetId="15" r:id="rId15"/>
    <sheet name="NFO" sheetId="16" r:id="rId16"/>
    <sheet name="SOU" sheetId="17" r:id="rId17"/>
    <sheet name="TOT" sheetId="18" r:id="rId18"/>
    <sheet name="WHU" sheetId="19" r:id="rId19"/>
    <sheet name="WOL" sheetId="20" r:id="rId20"/>
  </sheets>
  <definedNames>
    <definedName name="solver_adj" localSheetId="0" hidden="1">ARS!$K$4:$K$5</definedName>
    <definedName name="solver_adj" localSheetId="1" hidden="1">AVL!$K$4:$K$5</definedName>
    <definedName name="solver_adj" localSheetId="4" hidden="1">BHA!$K$4:$K$5</definedName>
    <definedName name="solver_adj" localSheetId="2" hidden="1">BOU!$K$4:$K$5</definedName>
    <definedName name="solver_adj" localSheetId="3" hidden="1">BRE!$K$4:$K$5</definedName>
    <definedName name="solver_adj" localSheetId="5" hidden="1">CHE!$K$4:$K$5</definedName>
    <definedName name="solver_adj" localSheetId="6" hidden="1">CRY!$K$4:$K$5</definedName>
    <definedName name="solver_adj" localSheetId="7" hidden="1">EVE!$K$4:$K$5</definedName>
    <definedName name="solver_adj" localSheetId="8" hidden="1">FUL!$K$4:$K$5</definedName>
    <definedName name="solver_adj" localSheetId="9" hidden="1">LEE!$K$4:$K$5</definedName>
    <definedName name="solver_adj" localSheetId="10" hidden="1">LEI!$K$4:$K$5</definedName>
    <definedName name="solver_adj" localSheetId="11" hidden="1">LIV!$K$4:$K$5</definedName>
    <definedName name="solver_adj" localSheetId="12" hidden="1">MCI!$K$4:$K$5</definedName>
    <definedName name="solver_adj" localSheetId="13" hidden="1">MUN!$K$4:$K$5</definedName>
    <definedName name="solver_adj" localSheetId="14" hidden="1">NEW!$K$4:$K$5</definedName>
    <definedName name="solver_adj" localSheetId="15" hidden="1">NFO!$K$4:$K$5</definedName>
    <definedName name="solver_adj" localSheetId="16" hidden="1">SOU!$K$4:$K$5</definedName>
    <definedName name="solver_adj" localSheetId="17" hidden="1">TOT!$K$4:$K$5</definedName>
    <definedName name="solver_adj" localSheetId="18" hidden="1">WHU!$K$4:$K$5</definedName>
    <definedName name="solver_adj" localSheetId="19" hidden="1">WOL!$K$4:$K$5</definedName>
    <definedName name="solver_cvg" localSheetId="0" hidden="1">0.0001</definedName>
    <definedName name="solver_cvg" localSheetId="1" hidden="1">0.0001</definedName>
    <definedName name="solver_cvg" localSheetId="4" hidden="1">0.0001</definedName>
    <definedName name="solver_cvg" localSheetId="2" hidden="1">0.0001</definedName>
    <definedName name="solver_cvg" localSheetId="3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cvg" localSheetId="8" hidden="1">0.0001</definedName>
    <definedName name="solver_cvg" localSheetId="9" hidden="1">0.0001</definedName>
    <definedName name="solver_cvg" localSheetId="10" hidden="1">0.0001</definedName>
    <definedName name="solver_cvg" localSheetId="11" hidden="1">0.0001</definedName>
    <definedName name="solver_cvg" localSheetId="12" hidden="1">0.0001</definedName>
    <definedName name="solver_cvg" localSheetId="13" hidden="1">0.0001</definedName>
    <definedName name="solver_cvg" localSheetId="14" hidden="1">0.0001</definedName>
    <definedName name="solver_cvg" localSheetId="15" hidden="1">0.0001</definedName>
    <definedName name="solver_cvg" localSheetId="16" hidden="1">0.0001</definedName>
    <definedName name="solver_cvg" localSheetId="17" hidden="1">0.0001</definedName>
    <definedName name="solver_cvg" localSheetId="18" hidden="1">0.0001</definedName>
    <definedName name="solver_cvg" localSheetId="19" hidden="1">0.0001</definedName>
    <definedName name="solver_drv" localSheetId="0" hidden="1">1</definedName>
    <definedName name="solver_drv" localSheetId="1" hidden="1">1</definedName>
    <definedName name="solver_drv" localSheetId="4" hidden="1">1</definedName>
    <definedName name="solver_drv" localSheetId="2" hidden="1">1</definedName>
    <definedName name="solver_drv" localSheetId="3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drv" localSheetId="8" hidden="1">1</definedName>
    <definedName name="solver_drv" localSheetId="9" hidden="1">1</definedName>
    <definedName name="solver_drv" localSheetId="10" hidden="1">2</definedName>
    <definedName name="solver_drv" localSheetId="11" hidden="1">1</definedName>
    <definedName name="solver_drv" localSheetId="12" hidden="1">1</definedName>
    <definedName name="solver_drv" localSheetId="13" hidden="1">1</definedName>
    <definedName name="solver_drv" localSheetId="14" hidden="1">1</definedName>
    <definedName name="solver_drv" localSheetId="15" hidden="1">1</definedName>
    <definedName name="solver_drv" localSheetId="16" hidden="1">1</definedName>
    <definedName name="solver_drv" localSheetId="17" hidden="1">1</definedName>
    <definedName name="solver_drv" localSheetId="18" hidden="1">1</definedName>
    <definedName name="solver_drv" localSheetId="19" hidden="1">1</definedName>
    <definedName name="solver_eng" localSheetId="0" hidden="1">1</definedName>
    <definedName name="solver_eng" localSheetId="1" hidden="1">1</definedName>
    <definedName name="solver_eng" localSheetId="4" hidden="1">1</definedName>
    <definedName name="solver_eng" localSheetId="2" hidden="1">1</definedName>
    <definedName name="solver_eng" localSheetId="3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eng" localSheetId="8" hidden="1">1</definedName>
    <definedName name="solver_eng" localSheetId="9" hidden="1">1</definedName>
    <definedName name="solver_eng" localSheetId="10" hidden="1">1</definedName>
    <definedName name="solver_eng" localSheetId="11" hidden="1">1</definedName>
    <definedName name="solver_eng" localSheetId="12" hidden="1">1</definedName>
    <definedName name="solver_eng" localSheetId="13" hidden="1">1</definedName>
    <definedName name="solver_eng" localSheetId="14" hidden="1">1</definedName>
    <definedName name="solver_eng" localSheetId="15" hidden="1">1</definedName>
    <definedName name="solver_eng" localSheetId="16" hidden="1">1</definedName>
    <definedName name="solver_eng" localSheetId="17" hidden="1">1</definedName>
    <definedName name="solver_eng" localSheetId="18" hidden="1">1</definedName>
    <definedName name="solver_eng" localSheetId="19" hidden="1">1</definedName>
    <definedName name="solver_est" localSheetId="0" hidden="1">1</definedName>
    <definedName name="solver_est" localSheetId="1" hidden="1">1</definedName>
    <definedName name="solver_est" localSheetId="4" hidden="1">1</definedName>
    <definedName name="solver_est" localSheetId="2" hidden="1">1</definedName>
    <definedName name="solver_est" localSheetId="3" hidden="1">1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est" localSheetId="8" hidden="1">1</definedName>
    <definedName name="solver_est" localSheetId="9" hidden="1">1</definedName>
    <definedName name="solver_est" localSheetId="10" hidden="1">1</definedName>
    <definedName name="solver_est" localSheetId="11" hidden="1">1</definedName>
    <definedName name="solver_est" localSheetId="12" hidden="1">1</definedName>
    <definedName name="solver_est" localSheetId="13" hidden="1">1</definedName>
    <definedName name="solver_est" localSheetId="14" hidden="1">1</definedName>
    <definedName name="solver_est" localSheetId="15" hidden="1">1</definedName>
    <definedName name="solver_est" localSheetId="16" hidden="1">1</definedName>
    <definedName name="solver_est" localSheetId="17" hidden="1">1</definedName>
    <definedName name="solver_est" localSheetId="18" hidden="1">1</definedName>
    <definedName name="solver_est" localSheetId="19" hidden="1">1</definedName>
    <definedName name="solver_itr" localSheetId="0" hidden="1">2147483647</definedName>
    <definedName name="solver_itr" localSheetId="1" hidden="1">2147483647</definedName>
    <definedName name="solver_itr" localSheetId="4" hidden="1">2147483647</definedName>
    <definedName name="solver_itr" localSheetId="2" hidden="1">2147483647</definedName>
    <definedName name="solver_itr" localSheetId="3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itr" localSheetId="8" hidden="1">2147483647</definedName>
    <definedName name="solver_itr" localSheetId="9" hidden="1">2147483647</definedName>
    <definedName name="solver_itr" localSheetId="10" hidden="1">2147483647</definedName>
    <definedName name="solver_itr" localSheetId="11" hidden="1">2147483647</definedName>
    <definedName name="solver_itr" localSheetId="12" hidden="1">2147483647</definedName>
    <definedName name="solver_itr" localSheetId="13" hidden="1">2147483647</definedName>
    <definedName name="solver_itr" localSheetId="14" hidden="1">2147483647</definedName>
    <definedName name="solver_itr" localSheetId="15" hidden="1">2147483647</definedName>
    <definedName name="solver_itr" localSheetId="16" hidden="1">2147483647</definedName>
    <definedName name="solver_itr" localSheetId="17" hidden="1">2147483647</definedName>
    <definedName name="solver_itr" localSheetId="18" hidden="1">2147483647</definedName>
    <definedName name="solver_itr" localSheetId="19" hidden="1">2147483647</definedName>
    <definedName name="solver_mip" localSheetId="0" hidden="1">2147483647</definedName>
    <definedName name="solver_mip" localSheetId="1" hidden="1">2147483647</definedName>
    <definedName name="solver_mip" localSheetId="4" hidden="1">2147483647</definedName>
    <definedName name="solver_mip" localSheetId="2" hidden="1">2147483647</definedName>
    <definedName name="solver_mip" localSheetId="3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ip" localSheetId="8" hidden="1">2147483647</definedName>
    <definedName name="solver_mip" localSheetId="9" hidden="1">2147483647</definedName>
    <definedName name="solver_mip" localSheetId="10" hidden="1">2147483647</definedName>
    <definedName name="solver_mip" localSheetId="11" hidden="1">2147483647</definedName>
    <definedName name="solver_mip" localSheetId="12" hidden="1">2147483647</definedName>
    <definedName name="solver_mip" localSheetId="13" hidden="1">2147483647</definedName>
    <definedName name="solver_mip" localSheetId="14" hidden="1">2147483647</definedName>
    <definedName name="solver_mip" localSheetId="15" hidden="1">2147483647</definedName>
    <definedName name="solver_mip" localSheetId="16" hidden="1">2147483647</definedName>
    <definedName name="solver_mip" localSheetId="17" hidden="1">2147483647</definedName>
    <definedName name="solver_mip" localSheetId="18" hidden="1">2147483647</definedName>
    <definedName name="solver_mip" localSheetId="19" hidden="1">2147483647</definedName>
    <definedName name="solver_mni" localSheetId="0" hidden="1">30</definedName>
    <definedName name="solver_mni" localSheetId="1" hidden="1">30</definedName>
    <definedName name="solver_mni" localSheetId="4" hidden="1">30</definedName>
    <definedName name="solver_mni" localSheetId="2" hidden="1">30</definedName>
    <definedName name="solver_mni" localSheetId="3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ni" localSheetId="8" hidden="1">30</definedName>
    <definedName name="solver_mni" localSheetId="9" hidden="1">30</definedName>
    <definedName name="solver_mni" localSheetId="10" hidden="1">30</definedName>
    <definedName name="solver_mni" localSheetId="11" hidden="1">30</definedName>
    <definedName name="solver_mni" localSheetId="12" hidden="1">30</definedName>
    <definedName name="solver_mni" localSheetId="13" hidden="1">30</definedName>
    <definedName name="solver_mni" localSheetId="14" hidden="1">30</definedName>
    <definedName name="solver_mni" localSheetId="15" hidden="1">30</definedName>
    <definedName name="solver_mni" localSheetId="16" hidden="1">30</definedName>
    <definedName name="solver_mni" localSheetId="17" hidden="1">30</definedName>
    <definedName name="solver_mni" localSheetId="18" hidden="1">30</definedName>
    <definedName name="solver_mni" localSheetId="19" hidden="1">30</definedName>
    <definedName name="solver_mrt" localSheetId="0" hidden="1">0.075</definedName>
    <definedName name="solver_mrt" localSheetId="1" hidden="1">0.075</definedName>
    <definedName name="solver_mrt" localSheetId="4" hidden="1">0.075</definedName>
    <definedName name="solver_mrt" localSheetId="2" hidden="1">0.075</definedName>
    <definedName name="solver_mrt" localSheetId="3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rt" localSheetId="8" hidden="1">0.075</definedName>
    <definedName name="solver_mrt" localSheetId="9" hidden="1">0.075</definedName>
    <definedName name="solver_mrt" localSheetId="10" hidden="1">0.075</definedName>
    <definedName name="solver_mrt" localSheetId="11" hidden="1">0.075</definedName>
    <definedName name="solver_mrt" localSheetId="12" hidden="1">0.075</definedName>
    <definedName name="solver_mrt" localSheetId="13" hidden="1">0.075</definedName>
    <definedName name="solver_mrt" localSheetId="14" hidden="1">0.075</definedName>
    <definedName name="solver_mrt" localSheetId="15" hidden="1">0.075</definedName>
    <definedName name="solver_mrt" localSheetId="16" hidden="1">0.075</definedName>
    <definedName name="solver_mrt" localSheetId="17" hidden="1">0.075</definedName>
    <definedName name="solver_mrt" localSheetId="18" hidden="1">0.075</definedName>
    <definedName name="solver_mrt" localSheetId="19" hidden="1">0.075</definedName>
    <definedName name="solver_msl" localSheetId="0" hidden="1">2</definedName>
    <definedName name="solver_msl" localSheetId="1" hidden="1">2</definedName>
    <definedName name="solver_msl" localSheetId="4" hidden="1">2</definedName>
    <definedName name="solver_msl" localSheetId="2" hidden="1">2</definedName>
    <definedName name="solver_msl" localSheetId="3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msl" localSheetId="8" hidden="1">2</definedName>
    <definedName name="solver_msl" localSheetId="9" hidden="1">2</definedName>
    <definedName name="solver_msl" localSheetId="10" hidden="1">2</definedName>
    <definedName name="solver_msl" localSheetId="11" hidden="1">2</definedName>
    <definedName name="solver_msl" localSheetId="12" hidden="1">2</definedName>
    <definedName name="solver_msl" localSheetId="13" hidden="1">2</definedName>
    <definedName name="solver_msl" localSheetId="14" hidden="1">2</definedName>
    <definedName name="solver_msl" localSheetId="15" hidden="1">2</definedName>
    <definedName name="solver_msl" localSheetId="16" hidden="1">2</definedName>
    <definedName name="solver_msl" localSheetId="17" hidden="1">2</definedName>
    <definedName name="solver_msl" localSheetId="18" hidden="1">2</definedName>
    <definedName name="solver_msl" localSheetId="19" hidden="1">2</definedName>
    <definedName name="solver_neg" localSheetId="0" hidden="1">1</definedName>
    <definedName name="solver_neg" localSheetId="1" hidden="1">1</definedName>
    <definedName name="solver_neg" localSheetId="4" hidden="1">1</definedName>
    <definedName name="solver_neg" localSheetId="2" hidden="1">1</definedName>
    <definedName name="solver_neg" localSheetId="3" hidden="1">1</definedName>
    <definedName name="solver_neg" localSheetId="5" hidden="1">1</definedName>
    <definedName name="solver_neg" localSheetId="6" hidden="1">1</definedName>
    <definedName name="solver_neg" localSheetId="7" hidden="1">1</definedName>
    <definedName name="solver_neg" localSheetId="8" hidden="1">1</definedName>
    <definedName name="solver_neg" localSheetId="9" hidden="1">1</definedName>
    <definedName name="solver_neg" localSheetId="10" hidden="1">1</definedName>
    <definedName name="solver_neg" localSheetId="11" hidden="1">1</definedName>
    <definedName name="solver_neg" localSheetId="12" hidden="1">1</definedName>
    <definedName name="solver_neg" localSheetId="13" hidden="1">1</definedName>
    <definedName name="solver_neg" localSheetId="14" hidden="1">1</definedName>
    <definedName name="solver_neg" localSheetId="15" hidden="1">1</definedName>
    <definedName name="solver_neg" localSheetId="16" hidden="1">1</definedName>
    <definedName name="solver_neg" localSheetId="17" hidden="1">1</definedName>
    <definedName name="solver_neg" localSheetId="18" hidden="1">1</definedName>
    <definedName name="solver_neg" localSheetId="19" hidden="1">1</definedName>
    <definedName name="solver_nod" localSheetId="0" hidden="1">2147483647</definedName>
    <definedName name="solver_nod" localSheetId="1" hidden="1">2147483647</definedName>
    <definedName name="solver_nod" localSheetId="4" hidden="1">2147483647</definedName>
    <definedName name="solver_nod" localSheetId="2" hidden="1">2147483647</definedName>
    <definedName name="solver_nod" localSheetId="3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od" localSheetId="8" hidden="1">2147483647</definedName>
    <definedName name="solver_nod" localSheetId="9" hidden="1">2147483647</definedName>
    <definedName name="solver_nod" localSheetId="10" hidden="1">2147483647</definedName>
    <definedName name="solver_nod" localSheetId="11" hidden="1">2147483647</definedName>
    <definedName name="solver_nod" localSheetId="12" hidden="1">2147483647</definedName>
    <definedName name="solver_nod" localSheetId="13" hidden="1">2147483647</definedName>
    <definedName name="solver_nod" localSheetId="14" hidden="1">2147483647</definedName>
    <definedName name="solver_nod" localSheetId="15" hidden="1">2147483647</definedName>
    <definedName name="solver_nod" localSheetId="16" hidden="1">2147483647</definedName>
    <definedName name="solver_nod" localSheetId="17" hidden="1">2147483647</definedName>
    <definedName name="solver_nod" localSheetId="18" hidden="1">2147483647</definedName>
    <definedName name="solver_nod" localSheetId="19" hidden="1">2147483647</definedName>
    <definedName name="solver_num" localSheetId="0" hidden="1">0</definedName>
    <definedName name="solver_num" localSheetId="1" hidden="1">0</definedName>
    <definedName name="solver_num" localSheetId="4" hidden="1">0</definedName>
    <definedName name="solver_num" localSheetId="2" hidden="1">0</definedName>
    <definedName name="solver_num" localSheetId="3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num" localSheetId="8" hidden="1">0</definedName>
    <definedName name="solver_num" localSheetId="9" hidden="1">0</definedName>
    <definedName name="solver_num" localSheetId="10" hidden="1">0</definedName>
    <definedName name="solver_num" localSheetId="11" hidden="1">0</definedName>
    <definedName name="solver_num" localSheetId="12" hidden="1">0</definedName>
    <definedName name="solver_num" localSheetId="13" hidden="1">0</definedName>
    <definedName name="solver_num" localSheetId="14" hidden="1">0</definedName>
    <definedName name="solver_num" localSheetId="15" hidden="1">0</definedName>
    <definedName name="solver_num" localSheetId="16" hidden="1">0</definedName>
    <definedName name="solver_num" localSheetId="17" hidden="1">0</definedName>
    <definedName name="solver_num" localSheetId="18" hidden="1">0</definedName>
    <definedName name="solver_num" localSheetId="19" hidden="1">0</definedName>
    <definedName name="solver_nwt" localSheetId="0" hidden="1">1</definedName>
    <definedName name="solver_nwt" localSheetId="1" hidden="1">1</definedName>
    <definedName name="solver_nwt" localSheetId="4" hidden="1">1</definedName>
    <definedName name="solver_nwt" localSheetId="2" hidden="1">1</definedName>
    <definedName name="solver_nwt" localSheetId="3" hidden="1">1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nwt" localSheetId="8" hidden="1">1</definedName>
    <definedName name="solver_nwt" localSheetId="9" hidden="1">1</definedName>
    <definedName name="solver_nwt" localSheetId="10" hidden="1">1</definedName>
    <definedName name="solver_nwt" localSheetId="11" hidden="1">1</definedName>
    <definedName name="solver_nwt" localSheetId="12" hidden="1">1</definedName>
    <definedName name="solver_nwt" localSheetId="13" hidden="1">1</definedName>
    <definedName name="solver_nwt" localSheetId="14" hidden="1">1</definedName>
    <definedName name="solver_nwt" localSheetId="15" hidden="1">1</definedName>
    <definedName name="solver_nwt" localSheetId="16" hidden="1">1</definedName>
    <definedName name="solver_nwt" localSheetId="17" hidden="1">1</definedName>
    <definedName name="solver_nwt" localSheetId="18" hidden="1">1</definedName>
    <definedName name="solver_nwt" localSheetId="19" hidden="1">1</definedName>
    <definedName name="solver_opt" localSheetId="0" hidden="1">ARS!$K$7</definedName>
    <definedName name="solver_opt" localSheetId="1" hidden="1">AVL!$K$7</definedName>
    <definedName name="solver_opt" localSheetId="4" hidden="1">BHA!$K$7</definedName>
    <definedName name="solver_opt" localSheetId="2" hidden="1">BOU!$K$7</definedName>
    <definedName name="solver_opt" localSheetId="3" hidden="1">BRE!$K$7</definedName>
    <definedName name="solver_opt" localSheetId="5" hidden="1">CHE!$K$7</definedName>
    <definedName name="solver_opt" localSheetId="6" hidden="1">CRY!$K$7</definedName>
    <definedName name="solver_opt" localSheetId="7" hidden="1">EVE!$K$7</definedName>
    <definedName name="solver_opt" localSheetId="8" hidden="1">FUL!$K$7</definedName>
    <definedName name="solver_opt" localSheetId="9" hidden="1">LEE!$K$7</definedName>
    <definedName name="solver_opt" localSheetId="10" hidden="1">LEI!$K$7</definedName>
    <definedName name="solver_opt" localSheetId="11" hidden="1">LIV!$K$7</definedName>
    <definedName name="solver_opt" localSheetId="12" hidden="1">MCI!$K$7</definedName>
    <definedName name="solver_opt" localSheetId="13" hidden="1">MUN!$K$7</definedName>
    <definedName name="solver_opt" localSheetId="14" hidden="1">NEW!$K$7</definedName>
    <definedName name="solver_opt" localSheetId="15" hidden="1">NFO!$K$7</definedName>
    <definedName name="solver_opt" localSheetId="16" hidden="1">SOU!$K$7</definedName>
    <definedName name="solver_opt" localSheetId="17" hidden="1">TOT!$K$7</definedName>
    <definedName name="solver_opt" localSheetId="18" hidden="1">WHU!$K$7</definedName>
    <definedName name="solver_opt" localSheetId="19" hidden="1">WOL!$K$7</definedName>
    <definedName name="solver_pre" localSheetId="0" hidden="1">0.000001</definedName>
    <definedName name="solver_pre" localSheetId="1" hidden="1">0.000001</definedName>
    <definedName name="solver_pre" localSheetId="4" hidden="1">0.000001</definedName>
    <definedName name="solver_pre" localSheetId="2" hidden="1">0.000001</definedName>
    <definedName name="solver_pre" localSheetId="3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pre" localSheetId="8" hidden="1">0.000001</definedName>
    <definedName name="solver_pre" localSheetId="9" hidden="1">0.000001</definedName>
    <definedName name="solver_pre" localSheetId="10" hidden="1">0.000001</definedName>
    <definedName name="solver_pre" localSheetId="11" hidden="1">0.000001</definedName>
    <definedName name="solver_pre" localSheetId="12" hidden="1">0.000001</definedName>
    <definedName name="solver_pre" localSheetId="13" hidden="1">0.000001</definedName>
    <definedName name="solver_pre" localSheetId="14" hidden="1">0.000001</definedName>
    <definedName name="solver_pre" localSheetId="15" hidden="1">0.000001</definedName>
    <definedName name="solver_pre" localSheetId="16" hidden="1">0.000001</definedName>
    <definedName name="solver_pre" localSheetId="17" hidden="1">0.000001</definedName>
    <definedName name="solver_pre" localSheetId="18" hidden="1">0.000001</definedName>
    <definedName name="solver_pre" localSheetId="19" hidden="1">0.000001</definedName>
    <definedName name="solver_rbv" localSheetId="0" hidden="1">1</definedName>
    <definedName name="solver_rbv" localSheetId="1" hidden="1">1</definedName>
    <definedName name="solver_rbv" localSheetId="4" hidden="1">1</definedName>
    <definedName name="solver_rbv" localSheetId="2" hidden="1">1</definedName>
    <definedName name="solver_rbv" localSheetId="3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bv" localSheetId="8" hidden="1">1</definedName>
    <definedName name="solver_rbv" localSheetId="9" hidden="1">1</definedName>
    <definedName name="solver_rbv" localSheetId="10" hidden="1">2</definedName>
    <definedName name="solver_rbv" localSheetId="11" hidden="1">1</definedName>
    <definedName name="solver_rbv" localSheetId="12" hidden="1">1</definedName>
    <definedName name="solver_rbv" localSheetId="13" hidden="1">1</definedName>
    <definedName name="solver_rbv" localSheetId="14" hidden="1">1</definedName>
    <definedName name="solver_rbv" localSheetId="15" hidden="1">1</definedName>
    <definedName name="solver_rbv" localSheetId="16" hidden="1">1</definedName>
    <definedName name="solver_rbv" localSheetId="17" hidden="1">1</definedName>
    <definedName name="solver_rbv" localSheetId="18" hidden="1">1</definedName>
    <definedName name="solver_rbv" localSheetId="19" hidden="1">1</definedName>
    <definedName name="solver_rlx" localSheetId="0" hidden="1">2</definedName>
    <definedName name="solver_rlx" localSheetId="1" hidden="1">2</definedName>
    <definedName name="solver_rlx" localSheetId="4" hidden="1">2</definedName>
    <definedName name="solver_rlx" localSheetId="2" hidden="1">2</definedName>
    <definedName name="solver_rlx" localSheetId="3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lx" localSheetId="8" hidden="1">2</definedName>
    <definedName name="solver_rlx" localSheetId="9" hidden="1">2</definedName>
    <definedName name="solver_rlx" localSheetId="10" hidden="1">2</definedName>
    <definedName name="solver_rlx" localSheetId="11" hidden="1">2</definedName>
    <definedName name="solver_rlx" localSheetId="12" hidden="1">2</definedName>
    <definedName name="solver_rlx" localSheetId="13" hidden="1">2</definedName>
    <definedName name="solver_rlx" localSheetId="14" hidden="1">2</definedName>
    <definedName name="solver_rlx" localSheetId="15" hidden="1">2</definedName>
    <definedName name="solver_rlx" localSheetId="16" hidden="1">2</definedName>
    <definedName name="solver_rlx" localSheetId="17" hidden="1">2</definedName>
    <definedName name="solver_rlx" localSheetId="18" hidden="1">2</definedName>
    <definedName name="solver_rlx" localSheetId="19" hidden="1">2</definedName>
    <definedName name="solver_rsd" localSheetId="0" hidden="1">0</definedName>
    <definedName name="solver_rsd" localSheetId="1" hidden="1">0</definedName>
    <definedName name="solver_rsd" localSheetId="4" hidden="1">0</definedName>
    <definedName name="solver_rsd" localSheetId="2" hidden="1">0</definedName>
    <definedName name="solver_rsd" localSheetId="3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rsd" localSheetId="8" hidden="1">0</definedName>
    <definedName name="solver_rsd" localSheetId="9" hidden="1">0</definedName>
    <definedName name="solver_rsd" localSheetId="10" hidden="1">0</definedName>
    <definedName name="solver_rsd" localSheetId="11" hidden="1">0</definedName>
    <definedName name="solver_rsd" localSheetId="12" hidden="1">0</definedName>
    <definedName name="solver_rsd" localSheetId="13" hidden="1">0</definedName>
    <definedName name="solver_rsd" localSheetId="14" hidden="1">0</definedName>
    <definedName name="solver_rsd" localSheetId="15" hidden="1">0</definedName>
    <definedName name="solver_rsd" localSheetId="16" hidden="1">0</definedName>
    <definedName name="solver_rsd" localSheetId="17" hidden="1">0</definedName>
    <definedName name="solver_rsd" localSheetId="18" hidden="1">0</definedName>
    <definedName name="solver_rsd" localSheetId="19" hidden="1">0</definedName>
    <definedName name="solver_scl" localSheetId="0" hidden="1">1</definedName>
    <definedName name="solver_scl" localSheetId="1" hidden="1">1</definedName>
    <definedName name="solver_scl" localSheetId="4" hidden="1">1</definedName>
    <definedName name="solver_scl" localSheetId="2" hidden="1">1</definedName>
    <definedName name="solver_scl" localSheetId="3" hidden="1">1</definedName>
    <definedName name="solver_scl" localSheetId="5" hidden="1">1</definedName>
    <definedName name="solver_scl" localSheetId="6" hidden="1">1</definedName>
    <definedName name="solver_scl" localSheetId="7" hidden="1">1</definedName>
    <definedName name="solver_scl" localSheetId="8" hidden="1">1</definedName>
    <definedName name="solver_scl" localSheetId="9" hidden="1">1</definedName>
    <definedName name="solver_scl" localSheetId="10" hidden="1">2</definedName>
    <definedName name="solver_scl" localSheetId="11" hidden="1">1</definedName>
    <definedName name="solver_scl" localSheetId="12" hidden="1">1</definedName>
    <definedName name="solver_scl" localSheetId="13" hidden="1">1</definedName>
    <definedName name="solver_scl" localSheetId="14" hidden="1">1</definedName>
    <definedName name="solver_scl" localSheetId="15" hidden="1">1</definedName>
    <definedName name="solver_scl" localSheetId="16" hidden="1">1</definedName>
    <definedName name="solver_scl" localSheetId="17" hidden="1">1</definedName>
    <definedName name="solver_scl" localSheetId="18" hidden="1">1</definedName>
    <definedName name="solver_scl" localSheetId="19" hidden="1">1</definedName>
    <definedName name="solver_sho" localSheetId="0" hidden="1">2</definedName>
    <definedName name="solver_sho" localSheetId="1" hidden="1">2</definedName>
    <definedName name="solver_sho" localSheetId="4" hidden="1">2</definedName>
    <definedName name="solver_sho" localSheetId="2" hidden="1">2</definedName>
    <definedName name="solver_sho" localSheetId="3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ho" localSheetId="8" hidden="1">2</definedName>
    <definedName name="solver_sho" localSheetId="9" hidden="1">2</definedName>
    <definedName name="solver_sho" localSheetId="10" hidden="1">2</definedName>
    <definedName name="solver_sho" localSheetId="11" hidden="1">2</definedName>
    <definedName name="solver_sho" localSheetId="12" hidden="1">2</definedName>
    <definedName name="solver_sho" localSheetId="13" hidden="1">2</definedName>
    <definedName name="solver_sho" localSheetId="14" hidden="1">2</definedName>
    <definedName name="solver_sho" localSheetId="15" hidden="1">2</definedName>
    <definedName name="solver_sho" localSheetId="16" hidden="1">2</definedName>
    <definedName name="solver_sho" localSheetId="17" hidden="1">2</definedName>
    <definedName name="solver_sho" localSheetId="18" hidden="1">2</definedName>
    <definedName name="solver_sho" localSheetId="19" hidden="1">2</definedName>
    <definedName name="solver_ssz" localSheetId="0" hidden="1">100</definedName>
    <definedName name="solver_ssz" localSheetId="1" hidden="1">100</definedName>
    <definedName name="solver_ssz" localSheetId="4" hidden="1">100</definedName>
    <definedName name="solver_ssz" localSheetId="2" hidden="1">100</definedName>
    <definedName name="solver_ssz" localSheetId="3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ssz" localSheetId="8" hidden="1">100</definedName>
    <definedName name="solver_ssz" localSheetId="9" hidden="1">100</definedName>
    <definedName name="solver_ssz" localSheetId="10" hidden="1">100</definedName>
    <definedName name="solver_ssz" localSheetId="11" hidden="1">100</definedName>
    <definedName name="solver_ssz" localSheetId="12" hidden="1">100</definedName>
    <definedName name="solver_ssz" localSheetId="13" hidden="1">100</definedName>
    <definedName name="solver_ssz" localSheetId="14" hidden="1">100</definedName>
    <definedName name="solver_ssz" localSheetId="15" hidden="1">100</definedName>
    <definedName name="solver_ssz" localSheetId="16" hidden="1">100</definedName>
    <definedName name="solver_ssz" localSheetId="17" hidden="1">100</definedName>
    <definedName name="solver_ssz" localSheetId="18" hidden="1">100</definedName>
    <definedName name="solver_ssz" localSheetId="19" hidden="1">100</definedName>
    <definedName name="solver_tim" localSheetId="0" hidden="1">2147483647</definedName>
    <definedName name="solver_tim" localSheetId="1" hidden="1">2147483647</definedName>
    <definedName name="solver_tim" localSheetId="4" hidden="1">2147483647</definedName>
    <definedName name="solver_tim" localSheetId="2" hidden="1">2147483647</definedName>
    <definedName name="solver_tim" localSheetId="3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im" localSheetId="8" hidden="1">2147483647</definedName>
    <definedName name="solver_tim" localSheetId="9" hidden="1">2147483647</definedName>
    <definedName name="solver_tim" localSheetId="10" hidden="1">2147483647</definedName>
    <definedName name="solver_tim" localSheetId="11" hidden="1">2147483647</definedName>
    <definedName name="solver_tim" localSheetId="12" hidden="1">2147483647</definedName>
    <definedName name="solver_tim" localSheetId="13" hidden="1">2147483647</definedName>
    <definedName name="solver_tim" localSheetId="14" hidden="1">2147483647</definedName>
    <definedName name="solver_tim" localSheetId="15" hidden="1">2147483647</definedName>
    <definedName name="solver_tim" localSheetId="16" hidden="1">2147483647</definedName>
    <definedName name="solver_tim" localSheetId="17" hidden="1">2147483647</definedName>
    <definedName name="solver_tim" localSheetId="18" hidden="1">2147483647</definedName>
    <definedName name="solver_tim" localSheetId="19" hidden="1">2147483647</definedName>
    <definedName name="solver_tol" localSheetId="0" hidden="1">0.01</definedName>
    <definedName name="solver_tol" localSheetId="1" hidden="1">0.01</definedName>
    <definedName name="solver_tol" localSheetId="4" hidden="1">0.01</definedName>
    <definedName name="solver_tol" localSheetId="2" hidden="1">0.01</definedName>
    <definedName name="solver_tol" localSheetId="3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ol" localSheetId="8" hidden="1">0.01</definedName>
    <definedName name="solver_tol" localSheetId="9" hidden="1">0.01</definedName>
    <definedName name="solver_tol" localSheetId="10" hidden="1">0.01</definedName>
    <definedName name="solver_tol" localSheetId="11" hidden="1">0.01</definedName>
    <definedName name="solver_tol" localSheetId="12" hidden="1">0.01</definedName>
    <definedName name="solver_tol" localSheetId="13" hidden="1">0.01</definedName>
    <definedName name="solver_tol" localSheetId="14" hidden="1">0.01</definedName>
    <definedName name="solver_tol" localSheetId="15" hidden="1">0.01</definedName>
    <definedName name="solver_tol" localSheetId="16" hidden="1">0.01</definedName>
    <definedName name="solver_tol" localSheetId="17" hidden="1">0.01</definedName>
    <definedName name="solver_tol" localSheetId="18" hidden="1">0.01</definedName>
    <definedName name="solver_tol" localSheetId="19" hidden="1">0.01</definedName>
    <definedName name="solver_typ" localSheetId="0" hidden="1">2</definedName>
    <definedName name="solver_typ" localSheetId="1" hidden="1">2</definedName>
    <definedName name="solver_typ" localSheetId="4" hidden="1">2</definedName>
    <definedName name="solver_typ" localSheetId="2" hidden="1">2</definedName>
    <definedName name="solver_typ" localSheetId="3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typ" localSheetId="8" hidden="1">2</definedName>
    <definedName name="solver_typ" localSheetId="9" hidden="1">2</definedName>
    <definedName name="solver_typ" localSheetId="10" hidden="1">2</definedName>
    <definedName name="solver_typ" localSheetId="11" hidden="1">2</definedName>
    <definedName name="solver_typ" localSheetId="12" hidden="1">2</definedName>
    <definedName name="solver_typ" localSheetId="13" hidden="1">2</definedName>
    <definedName name="solver_typ" localSheetId="14" hidden="1">2</definedName>
    <definedName name="solver_typ" localSheetId="15" hidden="1">2</definedName>
    <definedName name="solver_typ" localSheetId="16" hidden="1">2</definedName>
    <definedName name="solver_typ" localSheetId="17" hidden="1">2</definedName>
    <definedName name="solver_typ" localSheetId="18" hidden="1">2</definedName>
    <definedName name="solver_typ" localSheetId="19" hidden="1">2</definedName>
    <definedName name="solver_val" localSheetId="0" hidden="1">0</definedName>
    <definedName name="solver_val" localSheetId="1" hidden="1">0</definedName>
    <definedName name="solver_val" localSheetId="4" hidden="1">0</definedName>
    <definedName name="solver_val" localSheetId="2" hidden="1">0</definedName>
    <definedName name="solver_val" localSheetId="3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al" localSheetId="8" hidden="1">0</definedName>
    <definedName name="solver_val" localSheetId="9" hidden="1">0</definedName>
    <definedName name="solver_val" localSheetId="10" hidden="1">0</definedName>
    <definedName name="solver_val" localSheetId="11" hidden="1">0</definedName>
    <definedName name="solver_val" localSheetId="12" hidden="1">0</definedName>
    <definedName name="solver_val" localSheetId="13" hidden="1">0</definedName>
    <definedName name="solver_val" localSheetId="14" hidden="1">0</definedName>
    <definedName name="solver_val" localSheetId="15" hidden="1">0</definedName>
    <definedName name="solver_val" localSheetId="16" hidden="1">0</definedName>
    <definedName name="solver_val" localSheetId="17" hidden="1">0</definedName>
    <definedName name="solver_val" localSheetId="18" hidden="1">0</definedName>
    <definedName name="solver_val" localSheetId="19" hidden="1">0</definedName>
    <definedName name="solver_ver" localSheetId="0" hidden="1">3</definedName>
    <definedName name="solver_ver" localSheetId="1" hidden="1">3</definedName>
    <definedName name="solver_ver" localSheetId="4" hidden="1">3</definedName>
    <definedName name="solver_ver" localSheetId="2" hidden="1">3</definedName>
    <definedName name="solver_ver" localSheetId="3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solver_ver" localSheetId="8" hidden="1">3</definedName>
    <definedName name="solver_ver" localSheetId="9" hidden="1">3</definedName>
    <definedName name="solver_ver" localSheetId="10" hidden="1">3</definedName>
    <definedName name="solver_ver" localSheetId="11" hidden="1">3</definedName>
    <definedName name="solver_ver" localSheetId="12" hidden="1">3</definedName>
    <definedName name="solver_ver" localSheetId="13" hidden="1">3</definedName>
    <definedName name="solver_ver" localSheetId="14" hidden="1">3</definedName>
    <definedName name="solver_ver" localSheetId="15" hidden="1">3</definedName>
    <definedName name="solver_ver" localSheetId="16" hidden="1">3</definedName>
    <definedName name="solver_ver" localSheetId="17" hidden="1">3</definedName>
    <definedName name="solver_ver" localSheetId="18" hidden="1">3</definedName>
    <definedName name="solver_ver" localSheetId="19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20" l="1"/>
  <c r="C5" i="20"/>
  <c r="D5" i="20" s="1"/>
  <c r="F5" i="20" s="1"/>
  <c r="H4" i="20"/>
  <c r="C4" i="20"/>
  <c r="D4" i="20" s="1"/>
  <c r="F4" i="20" s="1"/>
  <c r="H3" i="20"/>
  <c r="C3" i="20"/>
  <c r="D3" i="20" s="1"/>
  <c r="F3" i="20" s="1"/>
  <c r="H2" i="20"/>
  <c r="C2" i="20"/>
  <c r="D2" i="20" s="1"/>
  <c r="F2" i="20" s="1"/>
  <c r="H11" i="19"/>
  <c r="C11" i="19"/>
  <c r="D11" i="19" s="1"/>
  <c r="F11" i="19" s="1"/>
  <c r="H10" i="19"/>
  <c r="C10" i="19"/>
  <c r="D10" i="19" s="1"/>
  <c r="F10" i="19" s="1"/>
  <c r="H9" i="19"/>
  <c r="C9" i="19"/>
  <c r="D9" i="19" s="1"/>
  <c r="F9" i="19" s="1"/>
  <c r="H8" i="19"/>
  <c r="C8" i="19"/>
  <c r="D8" i="19" s="1"/>
  <c r="F8" i="19" s="1"/>
  <c r="H7" i="19"/>
  <c r="C7" i="19"/>
  <c r="D7" i="19" s="1"/>
  <c r="F7" i="19" s="1"/>
  <c r="H6" i="19"/>
  <c r="C6" i="19"/>
  <c r="D6" i="19" s="1"/>
  <c r="F6" i="19" s="1"/>
  <c r="H5" i="19"/>
  <c r="C5" i="19"/>
  <c r="D5" i="19" s="1"/>
  <c r="F5" i="19" s="1"/>
  <c r="H4" i="19"/>
  <c r="C4" i="19"/>
  <c r="D4" i="19" s="1"/>
  <c r="F4" i="19" s="1"/>
  <c r="H3" i="19"/>
  <c r="C3" i="19"/>
  <c r="D3" i="19" s="1"/>
  <c r="F3" i="19" s="1"/>
  <c r="H2" i="19"/>
  <c r="C2" i="19"/>
  <c r="D2" i="19" s="1"/>
  <c r="F2" i="19" s="1"/>
  <c r="H9" i="18"/>
  <c r="C9" i="18"/>
  <c r="D9" i="18" s="1"/>
  <c r="F9" i="18" s="1"/>
  <c r="H8" i="18"/>
  <c r="C8" i="18"/>
  <c r="D8" i="18" s="1"/>
  <c r="F8" i="18" s="1"/>
  <c r="H7" i="18"/>
  <c r="C7" i="18"/>
  <c r="D7" i="18" s="1"/>
  <c r="F7" i="18" s="1"/>
  <c r="H6" i="18"/>
  <c r="C6" i="18"/>
  <c r="D6" i="18" s="1"/>
  <c r="F6" i="18" s="1"/>
  <c r="H5" i="18"/>
  <c r="C5" i="18"/>
  <c r="D5" i="18" s="1"/>
  <c r="F5" i="18" s="1"/>
  <c r="H4" i="18"/>
  <c r="C4" i="18"/>
  <c r="D4" i="18" s="1"/>
  <c r="F4" i="18" s="1"/>
  <c r="H3" i="18"/>
  <c r="C3" i="18"/>
  <c r="D3" i="18" s="1"/>
  <c r="F3" i="18" s="1"/>
  <c r="H2" i="18"/>
  <c r="C2" i="18"/>
  <c r="D2" i="18" s="1"/>
  <c r="F2" i="18" s="1"/>
  <c r="H5" i="17"/>
  <c r="C5" i="17"/>
  <c r="D5" i="17" s="1"/>
  <c r="F5" i="17" s="1"/>
  <c r="H4" i="17"/>
  <c r="C4" i="17"/>
  <c r="D4" i="17" s="1"/>
  <c r="F4" i="17" s="1"/>
  <c r="H3" i="17"/>
  <c r="C3" i="17"/>
  <c r="D3" i="17" s="1"/>
  <c r="F3" i="17" s="1"/>
  <c r="H2" i="17"/>
  <c r="C2" i="17"/>
  <c r="D2" i="17" s="1"/>
  <c r="F2" i="17" s="1"/>
  <c r="H7" i="16"/>
  <c r="C7" i="16"/>
  <c r="D7" i="16" s="1"/>
  <c r="F7" i="16" s="1"/>
  <c r="H6" i="16"/>
  <c r="C6" i="16"/>
  <c r="D6" i="16" s="1"/>
  <c r="F6" i="16" s="1"/>
  <c r="H5" i="16"/>
  <c r="C5" i="16"/>
  <c r="D5" i="16" s="1"/>
  <c r="F5" i="16" s="1"/>
  <c r="H4" i="16"/>
  <c r="C4" i="16"/>
  <c r="D4" i="16" s="1"/>
  <c r="F4" i="16" s="1"/>
  <c r="H3" i="16"/>
  <c r="C3" i="16"/>
  <c r="D3" i="16" s="1"/>
  <c r="F3" i="16" s="1"/>
  <c r="H2" i="16"/>
  <c r="C2" i="16"/>
  <c r="D2" i="16" s="1"/>
  <c r="F2" i="16" s="1"/>
  <c r="H10" i="15"/>
  <c r="C10" i="15"/>
  <c r="D10" i="15" s="1"/>
  <c r="F10" i="15" s="1"/>
  <c r="H9" i="15"/>
  <c r="C9" i="15"/>
  <c r="D9" i="15" s="1"/>
  <c r="F9" i="15" s="1"/>
  <c r="H8" i="15"/>
  <c r="C8" i="15"/>
  <c r="D8" i="15" s="1"/>
  <c r="F8" i="15" s="1"/>
  <c r="H7" i="15"/>
  <c r="C7" i="15"/>
  <c r="D7" i="15" s="1"/>
  <c r="F7" i="15" s="1"/>
  <c r="H6" i="15"/>
  <c r="C6" i="15"/>
  <c r="D6" i="15" s="1"/>
  <c r="F6" i="15" s="1"/>
  <c r="H5" i="15"/>
  <c r="C5" i="15"/>
  <c r="D5" i="15" s="1"/>
  <c r="F5" i="15" s="1"/>
  <c r="H4" i="15"/>
  <c r="C4" i="15"/>
  <c r="D4" i="15" s="1"/>
  <c r="F4" i="15" s="1"/>
  <c r="H2" i="15"/>
  <c r="C2" i="15"/>
  <c r="D2" i="15" s="1"/>
  <c r="F2" i="15" s="1"/>
  <c r="H6" i="14"/>
  <c r="C6" i="14"/>
  <c r="D6" i="14" s="1"/>
  <c r="F6" i="14" s="1"/>
  <c r="H5" i="14"/>
  <c r="C5" i="14"/>
  <c r="D5" i="14" s="1"/>
  <c r="F5" i="14" s="1"/>
  <c r="H4" i="14"/>
  <c r="C4" i="14"/>
  <c r="D4" i="14" s="1"/>
  <c r="F4" i="14" s="1"/>
  <c r="H3" i="14"/>
  <c r="C3" i="14"/>
  <c r="D3" i="14" s="1"/>
  <c r="F3" i="14" s="1"/>
  <c r="H2" i="14"/>
  <c r="C2" i="14"/>
  <c r="D2" i="14" s="1"/>
  <c r="F2" i="14" s="1"/>
  <c r="H9" i="13"/>
  <c r="C9" i="13"/>
  <c r="D9" i="13" s="1"/>
  <c r="F9" i="13" s="1"/>
  <c r="H8" i="13"/>
  <c r="C8" i="13"/>
  <c r="D8" i="13" s="1"/>
  <c r="F8" i="13" s="1"/>
  <c r="H7" i="13"/>
  <c r="C7" i="13"/>
  <c r="D7" i="13" s="1"/>
  <c r="F7" i="13" s="1"/>
  <c r="H6" i="13"/>
  <c r="C6" i="13"/>
  <c r="D6" i="13" s="1"/>
  <c r="F6" i="13" s="1"/>
  <c r="H4" i="13"/>
  <c r="C4" i="13"/>
  <c r="D4" i="13" s="1"/>
  <c r="F4" i="13" s="1"/>
  <c r="H3" i="13"/>
  <c r="C3" i="13"/>
  <c r="D3" i="13" s="1"/>
  <c r="F3" i="13" s="1"/>
  <c r="H2" i="13"/>
  <c r="C2" i="13"/>
  <c r="D2" i="13" s="1"/>
  <c r="F2" i="13" s="1"/>
  <c r="H6" i="12"/>
  <c r="C6" i="12"/>
  <c r="D6" i="12" s="1"/>
  <c r="F6" i="12" s="1"/>
  <c r="H5" i="12"/>
  <c r="C5" i="12"/>
  <c r="D5" i="12" s="1"/>
  <c r="F5" i="12" s="1"/>
  <c r="H4" i="12"/>
  <c r="C4" i="12"/>
  <c r="D4" i="12" s="1"/>
  <c r="F4" i="12" s="1"/>
  <c r="H3" i="12"/>
  <c r="C3" i="12"/>
  <c r="D3" i="12" s="1"/>
  <c r="F3" i="12" s="1"/>
  <c r="H2" i="12"/>
  <c r="C2" i="12"/>
  <c r="D2" i="12" s="1"/>
  <c r="F2" i="12" s="1"/>
  <c r="H10" i="11"/>
  <c r="C10" i="11"/>
  <c r="D10" i="11" s="1"/>
  <c r="F10" i="11" s="1"/>
  <c r="H9" i="11"/>
  <c r="C9" i="11"/>
  <c r="D9" i="11" s="1"/>
  <c r="F9" i="11" s="1"/>
  <c r="H8" i="11"/>
  <c r="C8" i="11"/>
  <c r="D8" i="11" s="1"/>
  <c r="F8" i="11" s="1"/>
  <c r="H7" i="11"/>
  <c r="C7" i="11"/>
  <c r="D7" i="11" s="1"/>
  <c r="F7" i="11" s="1"/>
  <c r="H6" i="11"/>
  <c r="C6" i="11"/>
  <c r="D6" i="11" s="1"/>
  <c r="F6" i="11" s="1"/>
  <c r="H5" i="11"/>
  <c r="C5" i="11"/>
  <c r="D5" i="11" s="1"/>
  <c r="F5" i="11" s="1"/>
  <c r="H4" i="11"/>
  <c r="C4" i="11"/>
  <c r="D4" i="11" s="1"/>
  <c r="F4" i="11" s="1"/>
  <c r="H3" i="11"/>
  <c r="C3" i="11"/>
  <c r="D3" i="11" s="1"/>
  <c r="F3" i="11" s="1"/>
  <c r="H2" i="11"/>
  <c r="C2" i="11"/>
  <c r="D2" i="11" s="1"/>
  <c r="F2" i="11" s="1"/>
  <c r="H7" i="10"/>
  <c r="C7" i="10"/>
  <c r="D7" i="10" s="1"/>
  <c r="F7" i="10" s="1"/>
  <c r="H6" i="10"/>
  <c r="C6" i="10"/>
  <c r="D6" i="10" s="1"/>
  <c r="F6" i="10" s="1"/>
  <c r="H5" i="10"/>
  <c r="C5" i="10"/>
  <c r="D5" i="10" s="1"/>
  <c r="F5" i="10" s="1"/>
  <c r="H4" i="10"/>
  <c r="C4" i="10"/>
  <c r="D4" i="10" s="1"/>
  <c r="F4" i="10" s="1"/>
  <c r="H3" i="10"/>
  <c r="C3" i="10"/>
  <c r="D3" i="10" s="1"/>
  <c r="F3" i="10" s="1"/>
  <c r="H2" i="10"/>
  <c r="C2" i="10"/>
  <c r="D2" i="10" s="1"/>
  <c r="F2" i="10" s="1"/>
  <c r="H9" i="9"/>
  <c r="C9" i="9"/>
  <c r="D9" i="9" s="1"/>
  <c r="F9" i="9" s="1"/>
  <c r="H8" i="9"/>
  <c r="C8" i="9"/>
  <c r="D8" i="9" s="1"/>
  <c r="F8" i="9" s="1"/>
  <c r="H7" i="9"/>
  <c r="C7" i="9"/>
  <c r="D7" i="9" s="1"/>
  <c r="F7" i="9" s="1"/>
  <c r="H6" i="9"/>
  <c r="C6" i="9"/>
  <c r="D6" i="9" s="1"/>
  <c r="F6" i="9" s="1"/>
  <c r="H4" i="9"/>
  <c r="C4" i="9"/>
  <c r="D4" i="9" s="1"/>
  <c r="F4" i="9" s="1"/>
  <c r="H3" i="9"/>
  <c r="C3" i="9"/>
  <c r="D3" i="9" s="1"/>
  <c r="F3" i="9" s="1"/>
  <c r="H2" i="9"/>
  <c r="C2" i="9"/>
  <c r="D2" i="9" s="1"/>
  <c r="F2" i="9" s="1"/>
  <c r="H8" i="8"/>
  <c r="C8" i="8"/>
  <c r="D8" i="8" s="1"/>
  <c r="F8" i="8" s="1"/>
  <c r="H7" i="8"/>
  <c r="C7" i="8"/>
  <c r="D7" i="8" s="1"/>
  <c r="F7" i="8" s="1"/>
  <c r="H6" i="8"/>
  <c r="C6" i="8"/>
  <c r="D6" i="8" s="1"/>
  <c r="F6" i="8" s="1"/>
  <c r="H5" i="8"/>
  <c r="C5" i="8"/>
  <c r="D5" i="8" s="1"/>
  <c r="F5" i="8" s="1"/>
  <c r="H4" i="8"/>
  <c r="C4" i="8"/>
  <c r="D4" i="8" s="1"/>
  <c r="F4" i="8" s="1"/>
  <c r="H3" i="8"/>
  <c r="C3" i="8"/>
  <c r="D3" i="8" s="1"/>
  <c r="F3" i="8" s="1"/>
  <c r="H2" i="8"/>
  <c r="C2" i="8"/>
  <c r="D2" i="8" s="1"/>
  <c r="F2" i="8" s="1"/>
  <c r="H11" i="7"/>
  <c r="C11" i="7"/>
  <c r="D11" i="7" s="1"/>
  <c r="F11" i="7" s="1"/>
  <c r="H10" i="7"/>
  <c r="C10" i="7"/>
  <c r="D10" i="7" s="1"/>
  <c r="F10" i="7" s="1"/>
  <c r="H9" i="7"/>
  <c r="C9" i="7"/>
  <c r="D9" i="7" s="1"/>
  <c r="F9" i="7" s="1"/>
  <c r="H8" i="7"/>
  <c r="C8" i="7"/>
  <c r="D8" i="7" s="1"/>
  <c r="F8" i="7" s="1"/>
  <c r="H7" i="7"/>
  <c r="C7" i="7"/>
  <c r="D7" i="7" s="1"/>
  <c r="F7" i="7" s="1"/>
  <c r="H6" i="7"/>
  <c r="C6" i="7"/>
  <c r="D6" i="7" s="1"/>
  <c r="F6" i="7" s="1"/>
  <c r="H5" i="7"/>
  <c r="C5" i="7"/>
  <c r="D5" i="7" s="1"/>
  <c r="F5" i="7" s="1"/>
  <c r="H4" i="7"/>
  <c r="C4" i="7"/>
  <c r="D4" i="7" s="1"/>
  <c r="F4" i="7" s="1"/>
  <c r="H3" i="7"/>
  <c r="C3" i="7"/>
  <c r="D3" i="7" s="1"/>
  <c r="F3" i="7" s="1"/>
  <c r="H2" i="7"/>
  <c r="C2" i="7"/>
  <c r="D2" i="7" s="1"/>
  <c r="F2" i="7" s="1"/>
  <c r="H6" i="6"/>
  <c r="C6" i="6"/>
  <c r="D6" i="6" s="1"/>
  <c r="F6" i="6" s="1"/>
  <c r="H5" i="6"/>
  <c r="C5" i="6"/>
  <c r="D5" i="6" s="1"/>
  <c r="F5" i="6" s="1"/>
  <c r="H4" i="6"/>
  <c r="C4" i="6"/>
  <c r="D4" i="6" s="1"/>
  <c r="F4" i="6" s="1"/>
  <c r="H3" i="6"/>
  <c r="C3" i="6"/>
  <c r="D3" i="6" s="1"/>
  <c r="F3" i="6" s="1"/>
  <c r="H2" i="6"/>
  <c r="C2" i="6"/>
  <c r="D2" i="6" s="1"/>
  <c r="F2" i="6" s="1"/>
  <c r="H9" i="5"/>
  <c r="C9" i="5"/>
  <c r="D9" i="5" s="1"/>
  <c r="F9" i="5" s="1"/>
  <c r="H8" i="5"/>
  <c r="C8" i="5"/>
  <c r="D8" i="5" s="1"/>
  <c r="F8" i="5" s="1"/>
  <c r="H7" i="5"/>
  <c r="C7" i="5"/>
  <c r="D7" i="5" s="1"/>
  <c r="F7" i="5" s="1"/>
  <c r="H6" i="5"/>
  <c r="C6" i="5"/>
  <c r="D6" i="5" s="1"/>
  <c r="F6" i="5" s="1"/>
  <c r="H5" i="5"/>
  <c r="C5" i="5"/>
  <c r="D5" i="5" s="1"/>
  <c r="F5" i="5" s="1"/>
  <c r="H4" i="5"/>
  <c r="C4" i="5"/>
  <c r="D4" i="5" s="1"/>
  <c r="F4" i="5" s="1"/>
  <c r="H3" i="5"/>
  <c r="C3" i="5"/>
  <c r="D3" i="5" s="1"/>
  <c r="F3" i="5" s="1"/>
  <c r="H2" i="5"/>
  <c r="C2" i="5"/>
  <c r="D2" i="5" s="1"/>
  <c r="F2" i="5" s="1"/>
  <c r="H10" i="4"/>
  <c r="C10" i="4"/>
  <c r="D10" i="4" s="1"/>
  <c r="F10" i="4" s="1"/>
  <c r="H9" i="4"/>
  <c r="C9" i="4"/>
  <c r="D9" i="4" s="1"/>
  <c r="F9" i="4" s="1"/>
  <c r="H8" i="4"/>
  <c r="C8" i="4"/>
  <c r="D8" i="4" s="1"/>
  <c r="F8" i="4" s="1"/>
  <c r="H7" i="4"/>
  <c r="C7" i="4"/>
  <c r="D7" i="4" s="1"/>
  <c r="F7" i="4" s="1"/>
  <c r="H6" i="4"/>
  <c r="C6" i="4"/>
  <c r="D6" i="4" s="1"/>
  <c r="F6" i="4" s="1"/>
  <c r="H5" i="4"/>
  <c r="C5" i="4"/>
  <c r="D5" i="4" s="1"/>
  <c r="F5" i="4" s="1"/>
  <c r="H4" i="4"/>
  <c r="C4" i="4"/>
  <c r="D4" i="4" s="1"/>
  <c r="F4" i="4" s="1"/>
  <c r="H3" i="4"/>
  <c r="C3" i="4"/>
  <c r="D3" i="4" s="1"/>
  <c r="F3" i="4" s="1"/>
  <c r="H2" i="4"/>
  <c r="C2" i="4"/>
  <c r="D2" i="4" s="1"/>
  <c r="F2" i="4" s="1"/>
  <c r="H8" i="3"/>
  <c r="C8" i="3"/>
  <c r="D8" i="3" s="1"/>
  <c r="F8" i="3" s="1"/>
  <c r="H7" i="3"/>
  <c r="C7" i="3"/>
  <c r="D7" i="3" s="1"/>
  <c r="F7" i="3" s="1"/>
  <c r="H6" i="3"/>
  <c r="C6" i="3"/>
  <c r="D6" i="3" s="1"/>
  <c r="F6" i="3" s="1"/>
  <c r="H5" i="3"/>
  <c r="C5" i="3"/>
  <c r="D5" i="3" s="1"/>
  <c r="F5" i="3" s="1"/>
  <c r="H4" i="3"/>
  <c r="C4" i="3"/>
  <c r="D4" i="3" s="1"/>
  <c r="F4" i="3" s="1"/>
  <c r="H3" i="3"/>
  <c r="C3" i="3"/>
  <c r="D3" i="3" s="1"/>
  <c r="F3" i="3" s="1"/>
  <c r="H2" i="3"/>
  <c r="C2" i="3"/>
  <c r="D2" i="3" s="1"/>
  <c r="F2" i="3" s="1"/>
  <c r="H10" i="2"/>
  <c r="C10" i="2"/>
  <c r="D10" i="2" s="1"/>
  <c r="F10" i="2" s="1"/>
  <c r="H9" i="2"/>
  <c r="C9" i="2"/>
  <c r="D9" i="2" s="1"/>
  <c r="F9" i="2" s="1"/>
  <c r="H8" i="2"/>
  <c r="C8" i="2"/>
  <c r="D8" i="2" s="1"/>
  <c r="F8" i="2" s="1"/>
  <c r="H7" i="2"/>
  <c r="C7" i="2"/>
  <c r="D7" i="2" s="1"/>
  <c r="F7" i="2" s="1"/>
  <c r="H6" i="2"/>
  <c r="C6" i="2"/>
  <c r="D6" i="2" s="1"/>
  <c r="F6" i="2" s="1"/>
  <c r="H5" i="2"/>
  <c r="C5" i="2"/>
  <c r="D5" i="2" s="1"/>
  <c r="F5" i="2" s="1"/>
  <c r="H4" i="2"/>
  <c r="C4" i="2"/>
  <c r="D4" i="2" s="1"/>
  <c r="F4" i="2" s="1"/>
  <c r="H3" i="2"/>
  <c r="C3" i="2"/>
  <c r="D3" i="2" s="1"/>
  <c r="F3" i="2" s="1"/>
  <c r="H2" i="2"/>
  <c r="C2" i="2"/>
  <c r="D2" i="2" s="1"/>
  <c r="F2" i="2" s="1"/>
  <c r="H10" i="1"/>
  <c r="C10" i="1"/>
  <c r="D10" i="1" s="1"/>
  <c r="F10" i="1" s="1"/>
  <c r="H9" i="1"/>
  <c r="C9" i="1"/>
  <c r="D9" i="1" s="1"/>
  <c r="F9" i="1" s="1"/>
  <c r="H8" i="1"/>
  <c r="C8" i="1"/>
  <c r="D8" i="1" s="1"/>
  <c r="F8" i="1" s="1"/>
  <c r="H7" i="1"/>
  <c r="C7" i="1"/>
  <c r="D7" i="1" s="1"/>
  <c r="F7" i="1" s="1"/>
  <c r="H6" i="1"/>
  <c r="C6" i="1"/>
  <c r="D6" i="1" s="1"/>
  <c r="F6" i="1" s="1"/>
  <c r="H5" i="1"/>
  <c r="C5" i="1"/>
  <c r="D5" i="1" s="1"/>
  <c r="F5" i="1" s="1"/>
  <c r="H4" i="1"/>
  <c r="C4" i="1"/>
  <c r="D4" i="1" s="1"/>
  <c r="F4" i="1" s="1"/>
  <c r="H3" i="1"/>
  <c r="C3" i="1"/>
  <c r="D3" i="1" s="1"/>
  <c r="F3" i="1" s="1"/>
  <c r="H2" i="1"/>
  <c r="C2" i="1"/>
  <c r="D2" i="1" s="1"/>
  <c r="F2" i="1" s="1"/>
  <c r="K7" i="20" l="1" a="1"/>
  <c r="K7" i="20" s="1"/>
  <c r="K7" i="19" a="1"/>
  <c r="K7" i="19" s="1"/>
  <c r="K7" i="18" a="1"/>
  <c r="K7" i="18" s="1"/>
  <c r="K7" i="17" a="1"/>
  <c r="K7" i="17" s="1"/>
  <c r="K7" i="16" a="1"/>
  <c r="K7" i="16" s="1"/>
  <c r="K7" i="15" a="1"/>
  <c r="K7" i="15" s="1"/>
  <c r="K7" i="14" a="1"/>
  <c r="K7" i="14" s="1"/>
  <c r="K7" i="13" a="1"/>
  <c r="K7" i="13" s="1"/>
  <c r="K7" i="12" a="1"/>
  <c r="K7" i="12" s="1"/>
  <c r="K7" i="11" a="1"/>
  <c r="K7" i="11" s="1"/>
  <c r="K7" i="10" a="1"/>
  <c r="K7" i="10" s="1"/>
  <c r="K7" i="9" a="1"/>
  <c r="K7" i="9" s="1"/>
  <c r="K7" i="8" a="1"/>
  <c r="K7" i="8" s="1"/>
  <c r="K7" i="7" a="1"/>
  <c r="K7" i="7" s="1"/>
  <c r="K7" i="6" a="1"/>
  <c r="K7" i="6" s="1"/>
  <c r="K7" i="5" a="1"/>
  <c r="K7" i="5" s="1"/>
  <c r="K7" i="4" a="1"/>
  <c r="K7" i="4" s="1"/>
  <c r="K7" i="3" a="1"/>
  <c r="K7" i="3" s="1"/>
  <c r="K7" i="2" a="1"/>
  <c r="K7" i="2" s="1"/>
  <c r="K7" i="1" a="1"/>
  <c r="K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<sst xmlns="http://schemas.openxmlformats.org/spreadsheetml/2006/main" count="240" uniqueCount="12">
  <si>
    <t>ARIMAPP</t>
  </si>
  <si>
    <t>LSTMPP</t>
  </si>
  <si>
    <t>PP</t>
  </si>
  <si>
    <t>PPG</t>
  </si>
  <si>
    <t>Plays</t>
  </si>
  <si>
    <t>Tot</t>
  </si>
  <si>
    <t>APP</t>
  </si>
  <si>
    <t>APPG</t>
  </si>
  <si>
    <t>Total Games</t>
  </si>
  <si>
    <t>ARIMA</t>
  </si>
  <si>
    <t>LSTM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</si>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</sst>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RS" displayName="TableARS" ref="A1:H10">
  <autoFilter ref="A1:H10" xr:uid="{00000000-0009-0000-0100-000001000000}"/>
  <tableColumns count="8">
    <tableColumn id="1" xr3:uid="{00000000-0010-0000-0000-000001000000}" name="ARIMAPP" totalsRowLabel="Total"/>
    <tableColumn id="2" xr3:uid="{00000000-0010-0000-0000-000002000000}" name="LSTMPP"/>
    <tableColumn id="3" xr3:uid="{00000000-0010-0000-0000-000003000000}" name="PP"/>
    <tableColumn id="4" xr3:uid="{00000000-0010-0000-0000-000004000000}" name="PPG"/>
    <tableColumn id="5" xr3:uid="{00000000-0010-0000-0000-000005000000}" name="Plays"/>
    <tableColumn id="6" xr3:uid="{00000000-0010-0000-0000-000006000000}" name="Tot"/>
    <tableColumn id="7" xr3:uid="{00000000-0010-0000-0000-000007000000}" name="APP"/>
    <tableColumn id="8" xr3:uid="{00000000-0010-0000-0000-000008000000}" name="APP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VL" displayName="TableAVL" ref="A1:H10">
  <autoFilter ref="A1:H10" xr:uid="{00000000-0009-0000-0100-000002000000}"/>
  <tableColumns count="8">
    <tableColumn id="1" xr3:uid="{00000000-0010-0000-0100-000001000000}" name="ARIMAPP" totalsRowLabel="Total"/>
    <tableColumn id="2" xr3:uid="{00000000-0010-0000-0100-000002000000}" name="LSTMPP"/>
    <tableColumn id="3" xr3:uid="{00000000-0010-0000-0100-000003000000}" name="PP"/>
    <tableColumn id="4" xr3:uid="{00000000-0010-0000-0100-000004000000}" name="PPG"/>
    <tableColumn id="5" xr3:uid="{00000000-0010-0000-0100-000005000000}" name="Plays"/>
    <tableColumn id="6" xr3:uid="{00000000-0010-0000-0100-000006000000}" name="Tot"/>
    <tableColumn id="7" xr3:uid="{00000000-0010-0000-0100-000007000000}" name="APP"/>
    <tableColumn id="8" xr3:uid="{00000000-0010-0000-0100-000008000000}" name="APPG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BOU" displayName="TableBOU" ref="A1:H8">
  <autoFilter ref="A1:H8" xr:uid="{00000000-0009-0000-0100-000003000000}"/>
  <tableColumns count="8">
    <tableColumn id="1" xr3:uid="{00000000-0010-0000-0200-000001000000}" name="ARIMAPP" totalsRowLabel="Total"/>
    <tableColumn id="2" xr3:uid="{00000000-0010-0000-0200-000002000000}" name="LSTMPP"/>
    <tableColumn id="3" xr3:uid="{00000000-0010-0000-0200-000003000000}" name="PP"/>
    <tableColumn id="4" xr3:uid="{00000000-0010-0000-0200-000004000000}" name="PPG"/>
    <tableColumn id="5" xr3:uid="{00000000-0010-0000-0200-000005000000}" name="Plays"/>
    <tableColumn id="6" xr3:uid="{00000000-0010-0000-0200-000006000000}" name="Tot"/>
    <tableColumn id="7" xr3:uid="{00000000-0010-0000-0200-000007000000}" name="APP"/>
    <tableColumn id="8" xr3:uid="{00000000-0010-0000-0200-000008000000}" name="APPG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BRE" displayName="TableBRE" ref="A1:H10">
  <autoFilter ref="A1:H10" xr:uid="{00000000-0009-0000-0100-000004000000}"/>
  <tableColumns count="8">
    <tableColumn id="1" xr3:uid="{00000000-0010-0000-0300-000001000000}" name="ARIMAPP" totalsRowLabel="Total"/>
    <tableColumn id="2" xr3:uid="{00000000-0010-0000-0300-000002000000}" name="LSTMPP"/>
    <tableColumn id="3" xr3:uid="{00000000-0010-0000-0300-000003000000}" name="PP"/>
    <tableColumn id="4" xr3:uid="{00000000-0010-0000-0300-000004000000}" name="PPG"/>
    <tableColumn id="5" xr3:uid="{00000000-0010-0000-0300-000005000000}" name="Plays"/>
    <tableColumn id="6" xr3:uid="{00000000-0010-0000-0300-000006000000}" name="Tot"/>
    <tableColumn id="7" xr3:uid="{00000000-0010-0000-0300-000007000000}" name="APP"/>
    <tableColumn id="8" xr3:uid="{00000000-0010-0000-0300-000008000000}" name="APPG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BHA" displayName="TableBHA" ref="A1:H9">
  <autoFilter ref="A1:H9" xr:uid="{00000000-0009-0000-0100-000005000000}"/>
  <tableColumns count="8">
    <tableColumn id="1" xr3:uid="{00000000-0010-0000-0400-000001000000}" name="ARIMAPP" totalsRowLabel="Total"/>
    <tableColumn id="2" xr3:uid="{00000000-0010-0000-0400-000002000000}" name="LSTMPP"/>
    <tableColumn id="3" xr3:uid="{00000000-0010-0000-0400-000003000000}" name="PP"/>
    <tableColumn id="4" xr3:uid="{00000000-0010-0000-0400-000004000000}" name="PPG"/>
    <tableColumn id="5" xr3:uid="{00000000-0010-0000-0400-000005000000}" name="Plays"/>
    <tableColumn id="6" xr3:uid="{00000000-0010-0000-0400-000006000000}" name="Tot"/>
    <tableColumn id="7" xr3:uid="{00000000-0010-0000-0400-000007000000}" name="APP"/>
    <tableColumn id="8" xr3:uid="{00000000-0010-0000-0400-000008000000}" name="APPG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CHE" displayName="TableCHE" ref="A1:H6">
  <autoFilter ref="A1:H6" xr:uid="{00000000-0009-0000-0100-000006000000}"/>
  <tableColumns count="8">
    <tableColumn id="1" xr3:uid="{00000000-0010-0000-0500-000001000000}" name="ARIMAPP" totalsRowLabel="Total"/>
    <tableColumn id="2" xr3:uid="{00000000-0010-0000-0500-000002000000}" name="LSTMPP"/>
    <tableColumn id="3" xr3:uid="{00000000-0010-0000-0500-000003000000}" name="PP"/>
    <tableColumn id="4" xr3:uid="{00000000-0010-0000-0500-000004000000}" name="PPG"/>
    <tableColumn id="5" xr3:uid="{00000000-0010-0000-0500-000005000000}" name="Plays"/>
    <tableColumn id="6" xr3:uid="{00000000-0010-0000-0500-000006000000}" name="Tot"/>
    <tableColumn id="7" xr3:uid="{00000000-0010-0000-0500-000007000000}" name="APP"/>
    <tableColumn id="8" xr3:uid="{00000000-0010-0000-0500-000008000000}" name="APPG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CRY" displayName="TableCRY" ref="A1:H11">
  <autoFilter ref="A1:H11" xr:uid="{00000000-0009-0000-0100-000007000000}"/>
  <tableColumns count="8">
    <tableColumn id="1" xr3:uid="{00000000-0010-0000-0600-000001000000}" name="ARIMAPP" totalsRowLabel="Total"/>
    <tableColumn id="2" xr3:uid="{00000000-0010-0000-0600-000002000000}" name="LSTMPP"/>
    <tableColumn id="3" xr3:uid="{00000000-0010-0000-0600-000003000000}" name="PP"/>
    <tableColumn id="4" xr3:uid="{00000000-0010-0000-0600-000004000000}" name="PPG"/>
    <tableColumn id="5" xr3:uid="{00000000-0010-0000-0600-000005000000}" name="Plays"/>
    <tableColumn id="6" xr3:uid="{00000000-0010-0000-0600-000006000000}" name="Tot"/>
    <tableColumn id="7" xr3:uid="{00000000-0010-0000-0600-000007000000}" name="APP"/>
    <tableColumn id="8" xr3:uid="{00000000-0010-0000-0600-000008000000}" name="APPG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EVE" displayName="TableEVE" ref="A1:H8">
  <autoFilter ref="A1:H8" xr:uid="{00000000-0009-0000-0100-000008000000}"/>
  <tableColumns count="8">
    <tableColumn id="1" xr3:uid="{00000000-0010-0000-0700-000001000000}" name="ARIMAPP" totalsRowLabel="Total"/>
    <tableColumn id="2" xr3:uid="{00000000-0010-0000-0700-000002000000}" name="LSTMPP"/>
    <tableColumn id="3" xr3:uid="{00000000-0010-0000-0700-000003000000}" name="PP"/>
    <tableColumn id="4" xr3:uid="{00000000-0010-0000-0700-000004000000}" name="PPG"/>
    <tableColumn id="5" xr3:uid="{00000000-0010-0000-0700-000005000000}" name="Plays"/>
    <tableColumn id="6" xr3:uid="{00000000-0010-0000-0700-000006000000}" name="Tot"/>
    <tableColumn id="7" xr3:uid="{00000000-0010-0000-0700-000007000000}" name="APP"/>
    <tableColumn id="8" xr3:uid="{00000000-0010-0000-0700-000008000000}" name="APPG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FUL" displayName="TableFUL" ref="A1:H9">
  <autoFilter ref="A1:H9" xr:uid="{00000000-0009-0000-0100-000009000000}"/>
  <tableColumns count="8">
    <tableColumn id="1" xr3:uid="{00000000-0010-0000-0800-000001000000}" name="ARIMAPP" totalsRowLabel="Total"/>
    <tableColumn id="2" xr3:uid="{00000000-0010-0000-0800-000002000000}" name="LSTMPP"/>
    <tableColumn id="3" xr3:uid="{00000000-0010-0000-0800-000003000000}" name="PP"/>
    <tableColumn id="4" xr3:uid="{00000000-0010-0000-0800-000004000000}" name="PPG"/>
    <tableColumn id="5" xr3:uid="{00000000-0010-0000-0800-000005000000}" name="Plays"/>
    <tableColumn id="6" xr3:uid="{00000000-0010-0000-0800-000006000000}" name="Tot"/>
    <tableColumn id="7" xr3:uid="{00000000-0010-0000-0800-000007000000}" name="APP"/>
    <tableColumn id="8" xr3:uid="{00000000-0010-0000-0800-000008000000}" name="APPG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LEE" displayName="TableLEE" ref="A1:H7">
  <autoFilter ref="A1:H7" xr:uid="{00000000-0009-0000-0100-00000A000000}"/>
  <tableColumns count="8">
    <tableColumn id="1" xr3:uid="{00000000-0010-0000-0900-000001000000}" name="ARIMAPP" totalsRowLabel="Total"/>
    <tableColumn id="2" xr3:uid="{00000000-0010-0000-0900-000002000000}" name="LSTMPP"/>
    <tableColumn id="3" xr3:uid="{00000000-0010-0000-0900-000003000000}" name="PP"/>
    <tableColumn id="4" xr3:uid="{00000000-0010-0000-0900-000004000000}" name="PPG"/>
    <tableColumn id="5" xr3:uid="{00000000-0010-0000-0900-000005000000}" name="Plays"/>
    <tableColumn id="6" xr3:uid="{00000000-0010-0000-0900-000006000000}" name="Tot"/>
    <tableColumn id="7" xr3:uid="{00000000-0010-0000-0900-000007000000}" name="APP"/>
    <tableColumn id="8" xr3:uid="{00000000-0010-0000-0900-000008000000}" name="APPG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LEI" displayName="TableLEI" ref="A1:H10">
  <autoFilter ref="A1:H10" xr:uid="{00000000-0009-0000-0100-00000B000000}"/>
  <tableColumns count="8">
    <tableColumn id="1" xr3:uid="{00000000-0010-0000-0A00-000001000000}" name="ARIMAPP" totalsRowLabel="Total"/>
    <tableColumn id="2" xr3:uid="{00000000-0010-0000-0A00-000002000000}" name="LSTMPP"/>
    <tableColumn id="3" xr3:uid="{00000000-0010-0000-0A00-000003000000}" name="PP"/>
    <tableColumn id="4" xr3:uid="{00000000-0010-0000-0A00-000004000000}" name="PPG"/>
    <tableColumn id="5" xr3:uid="{00000000-0010-0000-0A00-000005000000}" name="Plays"/>
    <tableColumn id="6" xr3:uid="{00000000-0010-0000-0A00-000006000000}" name="Tot"/>
    <tableColumn id="7" xr3:uid="{00000000-0010-0000-0A00-000007000000}" name="APP"/>
    <tableColumn id="8" xr3:uid="{00000000-0010-0000-0A00-000008000000}" name="APPG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LIV" displayName="TableLIV" ref="A1:H6">
  <autoFilter ref="A1:H6" xr:uid="{00000000-0009-0000-0100-00000C000000}"/>
  <tableColumns count="8">
    <tableColumn id="1" xr3:uid="{00000000-0010-0000-0B00-000001000000}" name="ARIMAPP" totalsRowLabel="Total"/>
    <tableColumn id="2" xr3:uid="{00000000-0010-0000-0B00-000002000000}" name="LSTMPP"/>
    <tableColumn id="3" xr3:uid="{00000000-0010-0000-0B00-000003000000}" name="PP"/>
    <tableColumn id="4" xr3:uid="{00000000-0010-0000-0B00-000004000000}" name="PPG"/>
    <tableColumn id="5" xr3:uid="{00000000-0010-0000-0B00-000005000000}" name="Plays"/>
    <tableColumn id="6" xr3:uid="{00000000-0010-0000-0B00-000006000000}" name="Tot"/>
    <tableColumn id="7" xr3:uid="{00000000-0010-0000-0B00-000007000000}" name="APP"/>
    <tableColumn id="8" xr3:uid="{00000000-0010-0000-0B00-000008000000}" name="APPG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MCI" displayName="TableMCI" ref="A1:H9">
  <autoFilter ref="A1:H9" xr:uid="{00000000-0009-0000-0100-00000D000000}"/>
  <tableColumns count="8">
    <tableColumn id="1" xr3:uid="{00000000-0010-0000-0C00-000001000000}" name="ARIMAPP" totalsRowLabel="Total"/>
    <tableColumn id="2" xr3:uid="{00000000-0010-0000-0C00-000002000000}" name="LSTMPP"/>
    <tableColumn id="3" xr3:uid="{00000000-0010-0000-0C00-000003000000}" name="PP"/>
    <tableColumn id="4" xr3:uid="{00000000-0010-0000-0C00-000004000000}" name="PPG"/>
    <tableColumn id="5" xr3:uid="{00000000-0010-0000-0C00-000005000000}" name="Plays"/>
    <tableColumn id="6" xr3:uid="{00000000-0010-0000-0C00-000006000000}" name="Tot"/>
    <tableColumn id="7" xr3:uid="{00000000-0010-0000-0C00-000007000000}" name="APP"/>
    <tableColumn id="8" xr3:uid="{00000000-0010-0000-0C00-000008000000}" name="APPG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MUN" displayName="TableMUN" ref="A1:H6">
  <autoFilter ref="A1:H6" xr:uid="{00000000-0009-0000-0100-00000E000000}"/>
  <tableColumns count="8">
    <tableColumn id="1" xr3:uid="{00000000-0010-0000-0D00-000001000000}" name="ARIMAPP" totalsRowLabel="Total"/>
    <tableColumn id="2" xr3:uid="{00000000-0010-0000-0D00-000002000000}" name="LSTMPP"/>
    <tableColumn id="3" xr3:uid="{00000000-0010-0000-0D00-000003000000}" name="PP"/>
    <tableColumn id="4" xr3:uid="{00000000-0010-0000-0D00-000004000000}" name="PPG"/>
    <tableColumn id="5" xr3:uid="{00000000-0010-0000-0D00-000005000000}" name="Plays"/>
    <tableColumn id="6" xr3:uid="{00000000-0010-0000-0D00-000006000000}" name="Tot"/>
    <tableColumn id="7" xr3:uid="{00000000-0010-0000-0D00-000007000000}" name="APP"/>
    <tableColumn id="8" xr3:uid="{00000000-0010-0000-0D00-000008000000}" name="APPG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NEW" displayName="TableNEW" ref="A1:H10">
  <autoFilter ref="A1:H10" xr:uid="{00000000-0009-0000-0100-00000F000000}"/>
  <tableColumns count="8">
    <tableColumn id="1" xr3:uid="{00000000-0010-0000-0E00-000001000000}" name="ARIMAPP" totalsRowLabel="Total"/>
    <tableColumn id="2" xr3:uid="{00000000-0010-0000-0E00-000002000000}" name="LSTMPP"/>
    <tableColumn id="3" xr3:uid="{00000000-0010-0000-0E00-000003000000}" name="PP"/>
    <tableColumn id="4" xr3:uid="{00000000-0010-0000-0E00-000004000000}" name="PPG"/>
    <tableColumn id="5" xr3:uid="{00000000-0010-0000-0E00-000005000000}" name="Plays"/>
    <tableColumn id="6" xr3:uid="{00000000-0010-0000-0E00-000006000000}" name="Tot"/>
    <tableColumn id="7" xr3:uid="{00000000-0010-0000-0E00-000007000000}" name="APP"/>
    <tableColumn id="8" xr3:uid="{00000000-0010-0000-0E00-000008000000}" name="APPG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NFO" displayName="TableNFO" ref="A1:H7">
  <autoFilter ref="A1:H7" xr:uid="{00000000-0009-0000-0100-000010000000}"/>
  <tableColumns count="8">
    <tableColumn id="1" xr3:uid="{00000000-0010-0000-0F00-000001000000}" name="ARIMAPP" totalsRowLabel="Total"/>
    <tableColumn id="2" xr3:uid="{00000000-0010-0000-0F00-000002000000}" name="LSTMPP"/>
    <tableColumn id="3" xr3:uid="{00000000-0010-0000-0F00-000003000000}" name="PP"/>
    <tableColumn id="4" xr3:uid="{00000000-0010-0000-0F00-000004000000}" name="PPG"/>
    <tableColumn id="5" xr3:uid="{00000000-0010-0000-0F00-000005000000}" name="Plays"/>
    <tableColumn id="6" xr3:uid="{00000000-0010-0000-0F00-000006000000}" name="Tot"/>
    <tableColumn id="7" xr3:uid="{00000000-0010-0000-0F00-000007000000}" name="APP"/>
    <tableColumn id="8" xr3:uid="{00000000-0010-0000-0F00-000008000000}" name="APPG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SOU" displayName="TableSOU" ref="A1:H5">
  <autoFilter ref="A1:H5" xr:uid="{00000000-0009-0000-0100-000011000000}"/>
  <tableColumns count="8">
    <tableColumn id="1" xr3:uid="{00000000-0010-0000-1000-000001000000}" name="ARIMAPP" totalsRowLabel="Total"/>
    <tableColumn id="2" xr3:uid="{00000000-0010-0000-1000-000002000000}" name="LSTMPP"/>
    <tableColumn id="3" xr3:uid="{00000000-0010-0000-1000-000003000000}" name="PP"/>
    <tableColumn id="4" xr3:uid="{00000000-0010-0000-1000-000004000000}" name="PPG"/>
    <tableColumn id="5" xr3:uid="{00000000-0010-0000-1000-000005000000}" name="Plays"/>
    <tableColumn id="6" xr3:uid="{00000000-0010-0000-1000-000006000000}" name="Tot"/>
    <tableColumn id="7" xr3:uid="{00000000-0010-0000-1000-000007000000}" name="APP"/>
    <tableColumn id="8" xr3:uid="{00000000-0010-0000-1000-000008000000}" name="APPG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TOT" displayName="TableTOT" ref="A1:H9">
  <autoFilter ref="A1:H9" xr:uid="{00000000-0009-0000-0100-000012000000}"/>
  <tableColumns count="8">
    <tableColumn id="1" xr3:uid="{00000000-0010-0000-1100-000001000000}" name="ARIMAPP" totalsRowLabel="Total"/>
    <tableColumn id="2" xr3:uid="{00000000-0010-0000-1100-000002000000}" name="LSTMPP"/>
    <tableColumn id="3" xr3:uid="{00000000-0010-0000-1100-000003000000}" name="PP"/>
    <tableColumn id="4" xr3:uid="{00000000-0010-0000-1100-000004000000}" name="PPG"/>
    <tableColumn id="5" xr3:uid="{00000000-0010-0000-1100-000005000000}" name="Plays"/>
    <tableColumn id="6" xr3:uid="{00000000-0010-0000-1100-000006000000}" name="Tot"/>
    <tableColumn id="7" xr3:uid="{00000000-0010-0000-1100-000007000000}" name="APP"/>
    <tableColumn id="8" xr3:uid="{00000000-0010-0000-1100-000008000000}" name="APPG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WHU" displayName="TableWHU" ref="A1:H12">
  <autoFilter ref="A1:H12" xr:uid="{00000000-0009-0000-0100-000013000000}"/>
  <tableColumns count="8">
    <tableColumn id="1" xr3:uid="{00000000-0010-0000-1200-000001000000}" name="ARIMAPP" totalsRowLabel="Total"/>
    <tableColumn id="2" xr3:uid="{00000000-0010-0000-1200-000002000000}" name="LSTMPP"/>
    <tableColumn id="3" xr3:uid="{00000000-0010-0000-1200-000003000000}" name="PP"/>
    <tableColumn id="4" xr3:uid="{00000000-0010-0000-1200-000004000000}" name="PPG"/>
    <tableColumn id="5" xr3:uid="{00000000-0010-0000-1200-000005000000}" name="Plays"/>
    <tableColumn id="6" xr3:uid="{00000000-0010-0000-1200-000006000000}" name="Tot"/>
    <tableColumn id="7" xr3:uid="{00000000-0010-0000-1200-000007000000}" name="APP"/>
    <tableColumn id="8" xr3:uid="{00000000-0010-0000-1200-000008000000}" name="APPG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WOL" displayName="TableWOL" ref="A1:H5">
  <autoFilter ref="A1:H5" xr:uid="{00000000-0009-0000-0100-000014000000}"/>
  <tableColumns count="8">
    <tableColumn id="1" xr3:uid="{00000000-0010-0000-1300-000001000000}" name="ARIMAPP" totalsRowLabel="Total"/>
    <tableColumn id="2" xr3:uid="{00000000-0010-0000-1300-000002000000}" name="LSTMPP"/>
    <tableColumn id="3" xr3:uid="{00000000-0010-0000-1300-000003000000}" name="PP"/>
    <tableColumn id="4" xr3:uid="{00000000-0010-0000-1300-000004000000}" name="PPG"/>
    <tableColumn id="5" xr3:uid="{00000000-0010-0000-1300-000005000000}" name="Plays"/>
    <tableColumn id="6" xr3:uid="{00000000-0010-0000-1300-000006000000}" name="Tot"/>
    <tableColumn id="7" xr3:uid="{00000000-0010-0000-1300-000007000000}" name="APP"/>
    <tableColumn id="8" xr3:uid="{00000000-0010-0000-1300-000008000000}" name="APP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workbookViewId="0">
      <selection activeCell="K5" sqref="K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3">
      <c r="A2">
        <v>57.323808144625666</v>
      </c>
      <c r="B2">
        <v>140.42803183990418</v>
      </c>
      <c r="C2">
        <f t="shared" ref="C2:C10" si="0">A2*$K$4+B2*$K$5</f>
        <v>62.557289618118062</v>
      </c>
      <c r="D2">
        <f t="shared" ref="D2:D10" si="1">C2/$K$2</f>
        <v>4.8120992013936972</v>
      </c>
      <c r="E2">
        <v>13</v>
      </c>
      <c r="F2">
        <f t="shared" ref="F2:F10" si="2">D2*E2</f>
        <v>62.557289618118062</v>
      </c>
      <c r="G2">
        <v>61</v>
      </c>
      <c r="H2">
        <f t="shared" ref="H2:H10" si="3">G2/E2</f>
        <v>4.6923076923076925</v>
      </c>
      <c r="J2" t="s">
        <v>8</v>
      </c>
      <c r="K2">
        <v>13</v>
      </c>
    </row>
    <row r="3" spans="1:11" x14ac:dyDescent="0.3">
      <c r="A3">
        <v>62.190476621273362</v>
      </c>
      <c r="B3">
        <v>142.50641642064204</v>
      </c>
      <c r="C3">
        <f t="shared" si="0"/>
        <v>64.154397495262515</v>
      </c>
      <c r="D3">
        <f t="shared" si="1"/>
        <v>4.934953653481732</v>
      </c>
      <c r="E3">
        <v>12</v>
      </c>
      <c r="F3">
        <f t="shared" si="2"/>
        <v>59.219443841780787</v>
      </c>
      <c r="G3">
        <v>61</v>
      </c>
      <c r="H3">
        <f t="shared" si="3"/>
        <v>5.083333333333333</v>
      </c>
    </row>
    <row r="4" spans="1:11" x14ac:dyDescent="0.3">
      <c r="A4">
        <v>49.959310640330777</v>
      </c>
      <c r="B4">
        <v>152.88928883377238</v>
      </c>
      <c r="C4">
        <f t="shared" si="0"/>
        <v>66.028528411793459</v>
      </c>
      <c r="D4">
        <f t="shared" si="1"/>
        <v>5.0791175701379583</v>
      </c>
      <c r="E4">
        <v>13</v>
      </c>
      <c r="F4">
        <f t="shared" si="2"/>
        <v>66.028528411793459</v>
      </c>
      <c r="G4">
        <v>58</v>
      </c>
      <c r="H4">
        <f t="shared" si="3"/>
        <v>4.4615384615384617</v>
      </c>
      <c r="J4" t="s">
        <v>9</v>
      </c>
      <c r="K4">
        <v>0.16704706613109588</v>
      </c>
    </row>
    <row r="5" spans="1:11" x14ac:dyDescent="0.3">
      <c r="A5">
        <v>78.399999956024544</v>
      </c>
      <c r="B5">
        <v>142.57470959386762</v>
      </c>
      <c r="C5">
        <f t="shared" si="0"/>
        <v>66.887916862685557</v>
      </c>
      <c r="D5">
        <f t="shared" si="1"/>
        <v>5.1452243740527353</v>
      </c>
      <c r="E5">
        <v>13</v>
      </c>
      <c r="F5">
        <f t="shared" si="2"/>
        <v>66.887916862685557</v>
      </c>
      <c r="G5">
        <v>73</v>
      </c>
      <c r="H5">
        <f t="shared" si="3"/>
        <v>5.615384615384615</v>
      </c>
      <c r="J5" t="s">
        <v>10</v>
      </c>
      <c r="K5">
        <v>0.37728589480267316</v>
      </c>
    </row>
    <row r="6" spans="1:11" x14ac:dyDescent="0.3">
      <c r="A6">
        <v>76.399999967690249</v>
      </c>
      <c r="B6">
        <v>154.24597091131872</v>
      </c>
      <c r="C6">
        <f t="shared" si="0"/>
        <v>70.95722500200246</v>
      </c>
      <c r="D6">
        <f t="shared" si="1"/>
        <v>5.458248077077112</v>
      </c>
      <c r="E6">
        <v>13</v>
      </c>
      <c r="F6">
        <f t="shared" si="2"/>
        <v>70.95722500200246</v>
      </c>
      <c r="G6">
        <v>52</v>
      </c>
      <c r="H6">
        <f t="shared" si="3"/>
        <v>4</v>
      </c>
    </row>
    <row r="7" spans="1:11" x14ac:dyDescent="0.3">
      <c r="A7">
        <v>86.857152913855714</v>
      </c>
      <c r="B7">
        <v>153.81044701628286</v>
      </c>
      <c r="C7">
        <f t="shared" si="0"/>
        <v>72.539744699296989</v>
      </c>
      <c r="D7">
        <f t="shared" si="1"/>
        <v>5.5799803614843837</v>
      </c>
      <c r="E7">
        <v>13</v>
      </c>
      <c r="F7">
        <f t="shared" si="2"/>
        <v>72.539744699296989</v>
      </c>
      <c r="G7">
        <v>67</v>
      </c>
      <c r="H7">
        <f t="shared" si="3"/>
        <v>5.1538461538461542</v>
      </c>
      <c r="J7" t="s">
        <v>11</v>
      </c>
      <c r="K7" cm="1">
        <f t="array" ref="K7">(SUM(TableARS[Tot]-TableARS[APP]))^2</f>
        <v>1.8175355256292112E-27</v>
      </c>
    </row>
    <row r="8" spans="1:11" x14ac:dyDescent="0.3">
      <c r="A8">
        <v>49.076191139737183</v>
      </c>
      <c r="B8">
        <v>132.85729136776834</v>
      </c>
      <c r="C8">
        <f t="shared" si="0"/>
        <v>58.323215801529926</v>
      </c>
      <c r="D8">
        <f t="shared" si="1"/>
        <v>4.4864012155023021</v>
      </c>
      <c r="E8">
        <v>13</v>
      </c>
      <c r="F8">
        <f t="shared" si="2"/>
        <v>58.323215801529926</v>
      </c>
      <c r="G8">
        <v>71</v>
      </c>
      <c r="H8">
        <f t="shared" si="3"/>
        <v>5.4615384615384617</v>
      </c>
    </row>
    <row r="9" spans="1:11" x14ac:dyDescent="0.3">
      <c r="A9">
        <v>64.066665434678256</v>
      </c>
      <c r="B9">
        <v>144.43398695839258</v>
      </c>
      <c r="C9">
        <f t="shared" si="0"/>
        <v>65.195054507180259</v>
      </c>
      <c r="D9">
        <f t="shared" si="1"/>
        <v>5.0150041928600197</v>
      </c>
      <c r="E9">
        <v>13</v>
      </c>
      <c r="F9">
        <f t="shared" si="2"/>
        <v>65.195054507180259</v>
      </c>
      <c r="G9">
        <v>68</v>
      </c>
      <c r="H9">
        <f t="shared" si="3"/>
        <v>5.2307692307692308</v>
      </c>
    </row>
    <row r="10" spans="1:11" x14ac:dyDescent="0.3">
      <c r="A10">
        <v>47.638101408715983</v>
      </c>
      <c r="B10">
        <v>128.10915235649134</v>
      </c>
      <c r="C10">
        <f t="shared" si="0"/>
        <v>56.291581255612449</v>
      </c>
      <c r="D10">
        <f t="shared" si="1"/>
        <v>4.3301216350471119</v>
      </c>
      <c r="E10">
        <v>13</v>
      </c>
      <c r="F10">
        <f t="shared" si="2"/>
        <v>56.291581255612456</v>
      </c>
      <c r="G10">
        <v>67</v>
      </c>
      <c r="H10">
        <f t="shared" si="3"/>
        <v>5.1538461538461542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"/>
  <sheetViews>
    <sheetView workbookViewId="0">
      <selection activeCell="K5" sqref="K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3">
      <c r="A2">
        <v>56.228592529519233</v>
      </c>
      <c r="B2">
        <v>133.11440203354618</v>
      </c>
      <c r="C2">
        <f t="shared" ref="C2:C10" si="0">A2*$K$4+B2*$K$5</f>
        <v>41.3870272970901</v>
      </c>
      <c r="D2">
        <f t="shared" ref="D2:D10" si="1">C2/$K$2</f>
        <v>2.9562162355064356</v>
      </c>
      <c r="E2">
        <v>13</v>
      </c>
      <c r="F2">
        <f t="shared" ref="F2:F10" si="2">D2*E2</f>
        <v>38.430811061583661</v>
      </c>
      <c r="G2">
        <v>33</v>
      </c>
      <c r="H2">
        <f t="shared" ref="H2:H10" si="3">G2/E2</f>
        <v>2.5384615384615383</v>
      </c>
      <c r="J2" t="s">
        <v>8</v>
      </c>
      <c r="K2">
        <v>14</v>
      </c>
    </row>
    <row r="3" spans="1:11" x14ac:dyDescent="0.3">
      <c r="A3">
        <v>38.399999373901736</v>
      </c>
      <c r="B3">
        <v>128.65102618100843</v>
      </c>
      <c r="C3">
        <f t="shared" si="0"/>
        <v>38.575939414065587</v>
      </c>
      <c r="D3">
        <f t="shared" si="1"/>
        <v>2.7554242438618277</v>
      </c>
      <c r="E3">
        <v>14</v>
      </c>
      <c r="F3">
        <f t="shared" si="2"/>
        <v>38.575939414065587</v>
      </c>
      <c r="G3">
        <v>49</v>
      </c>
      <c r="H3">
        <f t="shared" si="3"/>
        <v>3.5</v>
      </c>
    </row>
    <row r="4" spans="1:11" x14ac:dyDescent="0.3">
      <c r="A4">
        <v>33.104767735464399</v>
      </c>
      <c r="B4">
        <v>121.8155358707246</v>
      </c>
      <c r="C4">
        <f t="shared" si="0"/>
        <v>36.23572782013953</v>
      </c>
      <c r="D4">
        <f t="shared" si="1"/>
        <v>2.5882662728671093</v>
      </c>
      <c r="E4">
        <v>12</v>
      </c>
      <c r="F4">
        <f t="shared" si="2"/>
        <v>31.059195274405312</v>
      </c>
      <c r="G4">
        <v>33</v>
      </c>
      <c r="H4">
        <f t="shared" si="3"/>
        <v>2.75</v>
      </c>
      <c r="J4" t="s">
        <v>9</v>
      </c>
      <c r="K4">
        <v>8.9277114090714454E-2</v>
      </c>
    </row>
    <row r="5" spans="1:11" x14ac:dyDescent="0.3">
      <c r="A5">
        <v>44.276189508026967</v>
      </c>
      <c r="B5">
        <v>140.34053316501564</v>
      </c>
      <c r="C5">
        <f t="shared" si="0"/>
        <v>42.294143638513091</v>
      </c>
      <c r="D5">
        <f t="shared" si="1"/>
        <v>3.0210102598937922</v>
      </c>
      <c r="E5">
        <v>14</v>
      </c>
      <c r="F5">
        <f t="shared" si="2"/>
        <v>42.294143638513091</v>
      </c>
      <c r="G5">
        <v>46</v>
      </c>
      <c r="H5">
        <f t="shared" si="3"/>
        <v>3.2857142857142856</v>
      </c>
      <c r="J5" t="s">
        <v>10</v>
      </c>
      <c r="K5">
        <v>0.27320184947010495</v>
      </c>
    </row>
    <row r="6" spans="1:11" x14ac:dyDescent="0.3">
      <c r="A6">
        <v>26.199999965350958</v>
      </c>
      <c r="B6">
        <v>127.66246702198487</v>
      </c>
      <c r="C6">
        <f t="shared" si="0"/>
        <v>37.216682484405901</v>
      </c>
      <c r="D6">
        <f t="shared" si="1"/>
        <v>2.6583344631718502</v>
      </c>
      <c r="E6">
        <v>14</v>
      </c>
      <c r="F6">
        <f t="shared" si="2"/>
        <v>37.216682484405901</v>
      </c>
      <c r="G6">
        <v>28</v>
      </c>
      <c r="H6">
        <f t="shared" si="3"/>
        <v>2</v>
      </c>
    </row>
    <row r="7" spans="1:11" x14ac:dyDescent="0.3">
      <c r="A7">
        <v>29.028566729540518</v>
      </c>
      <c r="B7">
        <v>120.00624532797241</v>
      </c>
      <c r="C7">
        <f t="shared" si="0"/>
        <v>35.377514835368309</v>
      </c>
      <c r="D7">
        <f t="shared" si="1"/>
        <v>2.5269653453834509</v>
      </c>
      <c r="E7">
        <v>14</v>
      </c>
      <c r="F7">
        <f t="shared" si="2"/>
        <v>35.377514835368309</v>
      </c>
      <c r="G7">
        <v>31</v>
      </c>
      <c r="H7">
        <f t="shared" si="3"/>
        <v>2.2142857142857144</v>
      </c>
      <c r="J7" t="s">
        <v>11</v>
      </c>
      <c r="K7" cm="1">
        <f t="array" ref="K7">(SUM(TableAVL[Tot]-TableAVL[APP]))^2</f>
        <v>1.2621774483536189E-27</v>
      </c>
    </row>
    <row r="8" spans="1:11" x14ac:dyDescent="0.3">
      <c r="A8">
        <v>73.599999999999994</v>
      </c>
      <c r="B8">
        <v>149.6260610309636</v>
      </c>
      <c r="C8">
        <f t="shared" si="0"/>
        <v>47.448912199662637</v>
      </c>
      <c r="D8">
        <f t="shared" si="1"/>
        <v>3.3892080142616168</v>
      </c>
      <c r="E8">
        <v>13</v>
      </c>
      <c r="F8">
        <f t="shared" si="2"/>
        <v>44.059704185401017</v>
      </c>
      <c r="G8">
        <v>48</v>
      </c>
      <c r="H8">
        <f t="shared" si="3"/>
        <v>3.6923076923076925</v>
      </c>
    </row>
    <row r="9" spans="1:11" x14ac:dyDescent="0.3">
      <c r="A9">
        <v>32.19999994946312</v>
      </c>
      <c r="B9">
        <v>131.84073989834633</v>
      </c>
      <c r="C9">
        <f t="shared" si="0"/>
        <v>38.89385704494449</v>
      </c>
      <c r="D9">
        <f t="shared" si="1"/>
        <v>2.7781326460674634</v>
      </c>
      <c r="E9">
        <v>13</v>
      </c>
      <c r="F9">
        <f t="shared" si="2"/>
        <v>36.11572439887702</v>
      </c>
      <c r="G9">
        <v>31</v>
      </c>
      <c r="H9">
        <f t="shared" si="3"/>
        <v>2.3846153846153846</v>
      </c>
    </row>
    <row r="10" spans="1:11" x14ac:dyDescent="0.3">
      <c r="A10">
        <v>55.028605729295521</v>
      </c>
      <c r="B10">
        <v>131.61510313775327</v>
      </c>
      <c r="C10">
        <f t="shared" si="0"/>
        <v>40.870284707380065</v>
      </c>
      <c r="D10">
        <f t="shared" si="1"/>
        <v>2.9193060505271475</v>
      </c>
      <c r="E10">
        <v>14</v>
      </c>
      <c r="F10">
        <f t="shared" si="2"/>
        <v>40.870284707380065</v>
      </c>
      <c r="G10">
        <v>45</v>
      </c>
      <c r="H10">
        <f t="shared" si="3"/>
        <v>3.2142857142857144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"/>
  <sheetViews>
    <sheetView workbookViewId="0">
      <selection activeCell="K5" sqref="K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3">
      <c r="A2">
        <v>26.533333039164482</v>
      </c>
      <c r="B2">
        <v>122.57815621929821</v>
      </c>
      <c r="C2">
        <f t="shared" ref="C2:C8" si="0">A2*$K$4+B2*$K$5</f>
        <v>39.065874221975548</v>
      </c>
      <c r="D2">
        <f t="shared" ref="D2:D8" si="1">C2/$K$2</f>
        <v>2.7904195872839677</v>
      </c>
      <c r="E2">
        <v>14</v>
      </c>
      <c r="F2">
        <f t="shared" ref="F2:F8" si="2">D2*E2</f>
        <v>39.065874221975548</v>
      </c>
      <c r="G2">
        <v>30</v>
      </c>
      <c r="H2">
        <f t="shared" ref="H2:H8" si="3">G2/E2</f>
        <v>2.1428571428571428</v>
      </c>
      <c r="J2" t="s">
        <v>8</v>
      </c>
      <c r="K2">
        <v>14</v>
      </c>
    </row>
    <row r="3" spans="1:11" x14ac:dyDescent="0.3">
      <c r="A3">
        <v>60.495193901147793</v>
      </c>
      <c r="B3">
        <v>134.51606023996629</v>
      </c>
      <c r="C3">
        <f t="shared" si="0"/>
        <v>45.849937665742637</v>
      </c>
      <c r="D3">
        <f t="shared" si="1"/>
        <v>3.2749955475530457</v>
      </c>
      <c r="E3">
        <v>14</v>
      </c>
      <c r="F3">
        <f t="shared" si="2"/>
        <v>45.849937665742637</v>
      </c>
      <c r="G3">
        <v>36</v>
      </c>
      <c r="H3">
        <f t="shared" si="3"/>
        <v>2.5714285714285716</v>
      </c>
    </row>
    <row r="4" spans="1:11" x14ac:dyDescent="0.3">
      <c r="A4">
        <v>23.79999994946311</v>
      </c>
      <c r="B4">
        <v>116.81424316719415</v>
      </c>
      <c r="C4">
        <f t="shared" si="0"/>
        <v>37.087834962677377</v>
      </c>
      <c r="D4">
        <f t="shared" si="1"/>
        <v>2.6491310687626699</v>
      </c>
      <c r="E4">
        <v>14</v>
      </c>
      <c r="F4">
        <f t="shared" si="2"/>
        <v>37.087834962677377</v>
      </c>
      <c r="G4">
        <v>38</v>
      </c>
      <c r="H4">
        <f t="shared" si="3"/>
        <v>2.7142857142857144</v>
      </c>
      <c r="J4" t="s">
        <v>9</v>
      </c>
      <c r="K4">
        <v>9.4953588545222262E-2</v>
      </c>
    </row>
    <row r="5" spans="1:11" x14ac:dyDescent="0.3">
      <c r="A5">
        <v>33.933333236869856</v>
      </c>
      <c r="B5">
        <v>126.67667457142689</v>
      </c>
      <c r="C5">
        <f t="shared" si="0"/>
        <v>40.990496076788659</v>
      </c>
      <c r="D5">
        <f t="shared" si="1"/>
        <v>2.9278925769134756</v>
      </c>
      <c r="E5">
        <v>12</v>
      </c>
      <c r="F5">
        <f t="shared" si="2"/>
        <v>35.134710922961709</v>
      </c>
      <c r="G5">
        <v>52</v>
      </c>
      <c r="H5">
        <f t="shared" si="3"/>
        <v>4.333333333333333</v>
      </c>
      <c r="J5" t="s">
        <v>10</v>
      </c>
      <c r="K5">
        <v>0.29814805639969033</v>
      </c>
    </row>
    <row r="6" spans="1:11" x14ac:dyDescent="0.3">
      <c r="A6">
        <v>21.209523586688203</v>
      </c>
      <c r="B6">
        <v>123.88955507600859</v>
      </c>
      <c r="C6">
        <f t="shared" si="0"/>
        <v>38.951350430024931</v>
      </c>
      <c r="D6">
        <f t="shared" si="1"/>
        <v>2.7822393164303523</v>
      </c>
      <c r="E6">
        <v>14</v>
      </c>
      <c r="F6">
        <f t="shared" si="2"/>
        <v>38.951350430024931</v>
      </c>
      <c r="G6">
        <v>31</v>
      </c>
      <c r="H6">
        <f t="shared" si="3"/>
        <v>2.2142857142857144</v>
      </c>
    </row>
    <row r="7" spans="1:11" x14ac:dyDescent="0.3">
      <c r="A7">
        <v>40.476193742668571</v>
      </c>
      <c r="B7">
        <v>134.21465143335712</v>
      </c>
      <c r="C7">
        <f t="shared" si="0"/>
        <v>43.859197311735386</v>
      </c>
      <c r="D7">
        <f t="shared" si="1"/>
        <v>3.1327998079810988</v>
      </c>
      <c r="E7">
        <v>14</v>
      </c>
      <c r="F7">
        <f t="shared" si="2"/>
        <v>43.859197311735386</v>
      </c>
      <c r="G7">
        <v>56</v>
      </c>
      <c r="H7">
        <f t="shared" si="3"/>
        <v>4</v>
      </c>
      <c r="J7" t="s">
        <v>11</v>
      </c>
      <c r="K7" cm="1">
        <f t="array" ref="K7">(SUM(TableBOU[Tot]-TableBOU[APP]))^2</f>
        <v>5.0487097934144756E-29</v>
      </c>
    </row>
    <row r="8" spans="1:11" x14ac:dyDescent="0.3">
      <c r="A8">
        <v>79.647635342515088</v>
      </c>
      <c r="B8">
        <v>142.50727039122657</v>
      </c>
      <c r="C8">
        <f t="shared" si="0"/>
        <v>50.05109448488242</v>
      </c>
      <c r="D8">
        <f t="shared" si="1"/>
        <v>3.5750781774916014</v>
      </c>
      <c r="E8">
        <v>14</v>
      </c>
      <c r="F8">
        <f t="shared" si="2"/>
        <v>50.05109448488242</v>
      </c>
      <c r="G8">
        <v>47</v>
      </c>
      <c r="H8">
        <f t="shared" si="3"/>
        <v>3.3571428571428572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"/>
  <sheetViews>
    <sheetView workbookViewId="0">
      <selection activeCell="K7" sqref="K7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3">
      <c r="A2">
        <v>13.666666551651266</v>
      </c>
      <c r="B2">
        <v>118.70960410421287</v>
      </c>
      <c r="C2">
        <f t="shared" ref="C2:C10" si="0">A2*$K$4+B2*$K$5</f>
        <v>41.09648401085164</v>
      </c>
      <c r="D2">
        <f t="shared" ref="D2:D10" si="1">C2/$K$2</f>
        <v>2.9354631436322598</v>
      </c>
      <c r="E2">
        <v>13</v>
      </c>
      <c r="F2">
        <f t="shared" ref="F2:F10" si="2">D2*E2</f>
        <v>38.161020867219378</v>
      </c>
      <c r="G2">
        <v>70</v>
      </c>
      <c r="H2">
        <f t="shared" ref="H2:H10" si="3">G2/E2</f>
        <v>5.384615384615385</v>
      </c>
      <c r="J2" t="s">
        <v>8</v>
      </c>
      <c r="K2">
        <v>14</v>
      </c>
    </row>
    <row r="3" spans="1:11" x14ac:dyDescent="0.3">
      <c r="A3">
        <v>55.599999999999987</v>
      </c>
      <c r="B3">
        <v>137.98640934963424</v>
      </c>
      <c r="C3">
        <f t="shared" si="0"/>
        <v>51.560794513428696</v>
      </c>
      <c r="D3">
        <f t="shared" si="1"/>
        <v>3.6829138938163353</v>
      </c>
      <c r="E3">
        <v>14</v>
      </c>
      <c r="F3">
        <f t="shared" si="2"/>
        <v>51.560794513428696</v>
      </c>
      <c r="G3">
        <v>58</v>
      </c>
      <c r="H3">
        <f t="shared" si="3"/>
        <v>4.1428571428571432</v>
      </c>
    </row>
    <row r="4" spans="1:11" x14ac:dyDescent="0.3">
      <c r="A4">
        <v>19.323808942328629</v>
      </c>
      <c r="B4">
        <v>117.15933972700391</v>
      </c>
      <c r="C4">
        <f t="shared" si="0"/>
        <v>41.116817373049741</v>
      </c>
      <c r="D4">
        <f t="shared" si="1"/>
        <v>2.93691552664641</v>
      </c>
      <c r="E4">
        <v>14</v>
      </c>
      <c r="F4">
        <f t="shared" si="2"/>
        <v>41.116817373049741</v>
      </c>
      <c r="G4">
        <v>30</v>
      </c>
      <c r="H4">
        <f t="shared" si="3"/>
        <v>2.1428571428571428</v>
      </c>
      <c r="J4" t="s">
        <v>9</v>
      </c>
      <c r="K4">
        <v>9.545253794119668E-2</v>
      </c>
    </row>
    <row r="5" spans="1:11" x14ac:dyDescent="0.3">
      <c r="A5">
        <v>31.199999884102084</v>
      </c>
      <c r="B5">
        <v>129.47631799316687</v>
      </c>
      <c r="C5">
        <f t="shared" si="0"/>
        <v>46.379133628901698</v>
      </c>
      <c r="D5">
        <f t="shared" si="1"/>
        <v>3.312795259207264</v>
      </c>
      <c r="E5">
        <v>14</v>
      </c>
      <c r="F5">
        <f t="shared" si="2"/>
        <v>46.379133628901698</v>
      </c>
      <c r="G5">
        <v>38</v>
      </c>
      <c r="H5">
        <f t="shared" si="3"/>
        <v>2.7142857142857144</v>
      </c>
      <c r="J5" t="s">
        <v>10</v>
      </c>
      <c r="K5">
        <v>0.33520426846313012</v>
      </c>
    </row>
    <row r="6" spans="1:11" x14ac:dyDescent="0.3">
      <c r="A6">
        <v>27.599999999999994</v>
      </c>
      <c r="B6">
        <v>119.39595931624928</v>
      </c>
      <c r="C6">
        <f t="shared" si="0"/>
        <v>42.656525247234008</v>
      </c>
      <c r="D6">
        <f t="shared" si="1"/>
        <v>3.0468946605167146</v>
      </c>
      <c r="E6">
        <v>14</v>
      </c>
      <c r="F6">
        <f t="shared" si="2"/>
        <v>42.656525247234008</v>
      </c>
      <c r="G6">
        <v>36</v>
      </c>
      <c r="H6">
        <f t="shared" si="3"/>
        <v>2.5714285714285716</v>
      </c>
    </row>
    <row r="7" spans="1:11" x14ac:dyDescent="0.3">
      <c r="A7">
        <v>32.714288089834149</v>
      </c>
      <c r="B7">
        <v>135.46777296041665</v>
      </c>
      <c r="C7">
        <f t="shared" si="0"/>
        <v>48.532037560639999</v>
      </c>
      <c r="D7">
        <f t="shared" si="1"/>
        <v>3.4665741114742858</v>
      </c>
      <c r="E7">
        <v>14</v>
      </c>
      <c r="F7">
        <f t="shared" si="2"/>
        <v>48.532037560639999</v>
      </c>
      <c r="G7">
        <v>45</v>
      </c>
      <c r="H7">
        <f t="shared" si="3"/>
        <v>3.2142857142857144</v>
      </c>
      <c r="J7" t="s">
        <v>11</v>
      </c>
      <c r="K7" cm="1">
        <f t="array" ref="K7">(SUM(TableBRE[Tot]-TableBRE[APP]))^2</f>
        <v>1.2621774483536189E-27</v>
      </c>
    </row>
    <row r="8" spans="1:11" x14ac:dyDescent="0.3">
      <c r="A8">
        <v>50.371423342696261</v>
      </c>
      <c r="B8">
        <v>130.47284666913271</v>
      </c>
      <c r="C8">
        <f t="shared" si="0"/>
        <v>48.543135319799568</v>
      </c>
      <c r="D8">
        <f t="shared" si="1"/>
        <v>3.4673668085571121</v>
      </c>
      <c r="E8">
        <v>14</v>
      </c>
      <c r="F8">
        <f t="shared" si="2"/>
        <v>48.543135319799568</v>
      </c>
      <c r="G8">
        <v>44</v>
      </c>
      <c r="H8">
        <f t="shared" si="3"/>
        <v>3.1428571428571428</v>
      </c>
    </row>
    <row r="9" spans="1:11" x14ac:dyDescent="0.3">
      <c r="A9">
        <v>44.857128620462333</v>
      </c>
      <c r="B9">
        <v>141.98188789131711</v>
      </c>
      <c r="C9">
        <f t="shared" si="0"/>
        <v>51.87466163720093</v>
      </c>
      <c r="D9">
        <f t="shared" si="1"/>
        <v>3.7053329740857808</v>
      </c>
      <c r="E9">
        <v>14</v>
      </c>
      <c r="F9">
        <f t="shared" si="2"/>
        <v>51.87466163720093</v>
      </c>
      <c r="G9">
        <v>44</v>
      </c>
      <c r="H9">
        <f t="shared" si="3"/>
        <v>3.1428571428571428</v>
      </c>
    </row>
    <row r="10" spans="1:11" x14ac:dyDescent="0.3">
      <c r="A10">
        <v>57.419050298180672</v>
      </c>
      <c r="B10">
        <v>138.42579164736807</v>
      </c>
      <c r="C10">
        <f t="shared" si="0"/>
        <v>51.881710302720251</v>
      </c>
      <c r="D10">
        <f t="shared" si="1"/>
        <v>3.7058364501943037</v>
      </c>
      <c r="E10">
        <v>13</v>
      </c>
      <c r="F10">
        <f t="shared" si="2"/>
        <v>48.175873852525946</v>
      </c>
      <c r="G10">
        <v>52</v>
      </c>
      <c r="H10">
        <f t="shared" si="3"/>
        <v>4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9"/>
  <sheetViews>
    <sheetView workbookViewId="0">
      <selection activeCell="K5" sqref="K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3">
      <c r="A2">
        <v>20.752144863981457</v>
      </c>
      <c r="B2">
        <v>115.29984221607711</v>
      </c>
      <c r="C2">
        <f t="shared" ref="C2:C9" si="0">A2*$K$4+B2*$K$5</f>
        <v>41.676290077733249</v>
      </c>
      <c r="D2">
        <f t="shared" ref="D2:D9" si="1">C2/$K$2</f>
        <v>3.2058684675179423</v>
      </c>
      <c r="E2">
        <v>12</v>
      </c>
      <c r="F2">
        <f t="shared" ref="F2:F9" si="2">D2*E2</f>
        <v>38.470421610215311</v>
      </c>
      <c r="G2">
        <v>36</v>
      </c>
      <c r="H2">
        <f t="shared" ref="H2:H9" si="3">G2/E2</f>
        <v>3</v>
      </c>
      <c r="J2" t="s">
        <v>8</v>
      </c>
      <c r="K2">
        <v>13</v>
      </c>
    </row>
    <row r="3" spans="1:11" x14ac:dyDescent="0.3">
      <c r="A3">
        <v>59.63812018964839</v>
      </c>
      <c r="B3">
        <v>145.0347258405983</v>
      </c>
      <c r="C3">
        <f t="shared" si="0"/>
        <v>56.95717785045774</v>
      </c>
      <c r="D3">
        <f t="shared" si="1"/>
        <v>4.3813213731121339</v>
      </c>
      <c r="E3">
        <v>13</v>
      </c>
      <c r="F3">
        <f t="shared" si="2"/>
        <v>56.95717785045774</v>
      </c>
      <c r="G3">
        <v>68</v>
      </c>
      <c r="H3">
        <f t="shared" si="3"/>
        <v>5.2307692307692308</v>
      </c>
    </row>
    <row r="4" spans="1:11" x14ac:dyDescent="0.3">
      <c r="A4">
        <v>74.454500171960689</v>
      </c>
      <c r="B4">
        <v>117.06663516137903</v>
      </c>
      <c r="C4">
        <f t="shared" si="0"/>
        <v>49.531039974745028</v>
      </c>
      <c r="D4">
        <f t="shared" si="1"/>
        <v>3.8100799980573097</v>
      </c>
      <c r="E4">
        <v>13</v>
      </c>
      <c r="F4">
        <f t="shared" si="2"/>
        <v>49.531039974745028</v>
      </c>
      <c r="G4">
        <v>38</v>
      </c>
      <c r="H4">
        <f t="shared" si="3"/>
        <v>2.9230769230769229</v>
      </c>
      <c r="J4" t="s">
        <v>9</v>
      </c>
      <c r="K4">
        <v>0.13517301139114873</v>
      </c>
    </row>
    <row r="5" spans="1:11" x14ac:dyDescent="0.3">
      <c r="A5">
        <v>45.88538944817774</v>
      </c>
      <c r="B5">
        <v>125.88834957340129</v>
      </c>
      <c r="C5">
        <f t="shared" si="0"/>
        <v>48.643341339882262</v>
      </c>
      <c r="D5">
        <f t="shared" si="1"/>
        <v>3.7417954876832509</v>
      </c>
      <c r="E5">
        <v>13</v>
      </c>
      <c r="F5">
        <f t="shared" si="2"/>
        <v>48.643341339882262</v>
      </c>
      <c r="G5">
        <v>42</v>
      </c>
      <c r="H5">
        <f t="shared" si="3"/>
        <v>3.2307692307692308</v>
      </c>
      <c r="J5" t="s">
        <v>10</v>
      </c>
      <c r="K5">
        <v>0.3371310785560071</v>
      </c>
    </row>
    <row r="6" spans="1:11" x14ac:dyDescent="0.3">
      <c r="A6">
        <v>60.170089683363415</v>
      </c>
      <c r="B6">
        <v>112.90535713879561</v>
      </c>
      <c r="C6">
        <f t="shared" si="0"/>
        <v>46.197277045129063</v>
      </c>
      <c r="D6">
        <f t="shared" si="1"/>
        <v>3.5536366957791587</v>
      </c>
      <c r="E6">
        <v>12</v>
      </c>
      <c r="F6">
        <f t="shared" si="2"/>
        <v>42.643640349349909</v>
      </c>
      <c r="G6">
        <v>38</v>
      </c>
      <c r="H6">
        <f t="shared" si="3"/>
        <v>3.1666666666666665</v>
      </c>
    </row>
    <row r="7" spans="1:11" x14ac:dyDescent="0.3">
      <c r="A7">
        <v>94.375804063071882</v>
      </c>
      <c r="B7">
        <v>149.93042507342324</v>
      </c>
      <c r="C7">
        <f t="shared" si="0"/>
        <v>63.303267551030224</v>
      </c>
      <c r="D7">
        <f t="shared" si="1"/>
        <v>4.8694821193100175</v>
      </c>
      <c r="E7">
        <v>13</v>
      </c>
      <c r="F7">
        <f t="shared" si="2"/>
        <v>63.303267551030231</v>
      </c>
      <c r="G7">
        <v>78</v>
      </c>
      <c r="H7">
        <f t="shared" si="3"/>
        <v>6</v>
      </c>
      <c r="J7" t="s">
        <v>11</v>
      </c>
      <c r="K7" cm="1">
        <f t="array" ref="K7">(SUM(TableBHA[Tot]-TableBHA[APP]))^2</f>
        <v>8.0779356694631609E-28</v>
      </c>
    </row>
    <row r="8" spans="1:11" x14ac:dyDescent="0.3">
      <c r="A8">
        <v>23.238095571819596</v>
      </c>
      <c r="B8">
        <v>121.95250629368573</v>
      </c>
      <c r="C8">
        <f t="shared" si="0"/>
        <v>44.255143336836689</v>
      </c>
      <c r="D8">
        <f t="shared" si="1"/>
        <v>3.4042417951412838</v>
      </c>
      <c r="E8">
        <v>13</v>
      </c>
      <c r="F8">
        <f t="shared" si="2"/>
        <v>44.255143336836689</v>
      </c>
      <c r="G8">
        <v>53</v>
      </c>
      <c r="H8">
        <f t="shared" si="3"/>
        <v>4.0769230769230766</v>
      </c>
    </row>
    <row r="9" spans="1:11" x14ac:dyDescent="0.3">
      <c r="A9">
        <v>22.176856412677171</v>
      </c>
      <c r="B9">
        <v>113.30386888862978</v>
      </c>
      <c r="C9">
        <f t="shared" si="0"/>
        <v>41.195967987482859</v>
      </c>
      <c r="D9">
        <f t="shared" si="1"/>
        <v>3.1689206144217583</v>
      </c>
      <c r="E9">
        <v>13</v>
      </c>
      <c r="F9">
        <f t="shared" si="2"/>
        <v>41.195967987482859</v>
      </c>
      <c r="G9">
        <v>32</v>
      </c>
      <c r="H9">
        <f t="shared" si="3"/>
        <v>2.4615384615384617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7"/>
  <sheetViews>
    <sheetView workbookViewId="0">
      <selection activeCell="K5" sqref="K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3">
      <c r="A2">
        <v>48.740802270462105</v>
      </c>
      <c r="B2">
        <v>119.44452767044783</v>
      </c>
      <c r="C2">
        <f>A2*$K$4+B2*$K$5</f>
        <v>44.118141726923803</v>
      </c>
      <c r="D2">
        <f>C2/$K$2</f>
        <v>3.3937032097633693</v>
      </c>
      <c r="E2">
        <v>12</v>
      </c>
      <c r="F2">
        <f>D2*E2</f>
        <v>40.724438517160429</v>
      </c>
      <c r="G2">
        <v>30</v>
      </c>
      <c r="H2">
        <f>G2/E2</f>
        <v>2.5</v>
      </c>
      <c r="J2" t="s">
        <v>8</v>
      </c>
      <c r="K2">
        <v>13</v>
      </c>
    </row>
    <row r="3" spans="1:11" x14ac:dyDescent="0.3">
      <c r="A3">
        <v>37.571451267373916</v>
      </c>
      <c r="B3">
        <v>128.48239673919684</v>
      </c>
      <c r="C3">
        <f>A3*$K$4+B3*$K$5</f>
        <v>46.025828043124413</v>
      </c>
      <c r="D3">
        <f>C3/$K$2</f>
        <v>3.5404483110095701</v>
      </c>
      <c r="E3">
        <v>12</v>
      </c>
      <c r="F3">
        <f>D3*E3</f>
        <v>42.485379732114843</v>
      </c>
      <c r="G3">
        <v>37</v>
      </c>
      <c r="H3">
        <f>G3/E3</f>
        <v>3.0833333333333335</v>
      </c>
    </row>
    <row r="4" spans="1:11" x14ac:dyDescent="0.3">
      <c r="A4">
        <v>29.17958889007571</v>
      </c>
      <c r="B4">
        <v>114.44797689467249</v>
      </c>
      <c r="C4">
        <f>A4*$K$4+B4*$K$5</f>
        <v>40.58546596058352</v>
      </c>
      <c r="D4">
        <f>C4/$K$2</f>
        <v>3.1219589200448863</v>
      </c>
      <c r="E4">
        <v>13</v>
      </c>
      <c r="F4">
        <f>D4*E4</f>
        <v>40.58546596058352</v>
      </c>
      <c r="G4">
        <v>51</v>
      </c>
      <c r="H4">
        <f>G4/E4</f>
        <v>3.9230769230769229</v>
      </c>
      <c r="J4" t="s">
        <v>9</v>
      </c>
      <c r="K4">
        <v>9.6285544716695981E-2</v>
      </c>
    </row>
    <row r="5" spans="1:11" x14ac:dyDescent="0.3">
      <c r="A5">
        <v>41.219043286855168</v>
      </c>
      <c r="B5">
        <v>120.69331202066064</v>
      </c>
      <c r="C5">
        <f>A5*$K$4+B5*$K$5</f>
        <v>43.806091857813591</v>
      </c>
      <c r="D5">
        <f>C5/$K$2</f>
        <v>3.3696993736779683</v>
      </c>
      <c r="E5">
        <v>12</v>
      </c>
      <c r="F5">
        <f>D5*E5</f>
        <v>40.436392484135624</v>
      </c>
      <c r="G5">
        <v>36</v>
      </c>
      <c r="H5">
        <f>G5/E5</f>
        <v>3</v>
      </c>
      <c r="J5" t="s">
        <v>10</v>
      </c>
      <c r="K5">
        <v>0.33007043352508381</v>
      </c>
    </row>
    <row r="6" spans="1:11" x14ac:dyDescent="0.3">
      <c r="A6">
        <v>16.445343707181831</v>
      </c>
      <c r="B6">
        <v>109.31677314825195</v>
      </c>
      <c r="C6">
        <f>A6*$K$4+B6*$K$5</f>
        <v>37.665683581506052</v>
      </c>
      <c r="D6">
        <f>C6/$K$2</f>
        <v>2.8973602755004655</v>
      </c>
      <c r="E6">
        <v>12</v>
      </c>
      <c r="F6">
        <f>D6*E6</f>
        <v>34.768323306005584</v>
      </c>
      <c r="G6">
        <v>45</v>
      </c>
      <c r="H6">
        <f>G6/E6</f>
        <v>3.75</v>
      </c>
    </row>
    <row r="7" spans="1:11" x14ac:dyDescent="0.3">
      <c r="J7" t="s">
        <v>11</v>
      </c>
      <c r="K7" cm="1">
        <f t="array" ref="K7">(SUM(TableCHE[Tot]-TableCHE[APP]))^2</f>
        <v>0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1"/>
  <sheetViews>
    <sheetView workbookViewId="0">
      <selection activeCell="K7" sqref="K7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3">
      <c r="A2">
        <v>49.685712330023122</v>
      </c>
      <c r="B2">
        <v>128.30927618861901</v>
      </c>
      <c r="C2">
        <f t="shared" ref="C2:C11" si="0">A2*$K$4+B2*$K$5</f>
        <v>40.052932099121684</v>
      </c>
      <c r="D2">
        <f t="shared" ref="D2:D11" si="1">C2/$K$2</f>
        <v>3.0809947768555142</v>
      </c>
      <c r="E2">
        <v>13</v>
      </c>
      <c r="F2">
        <f t="shared" ref="F2:F11" si="2">D2*E2</f>
        <v>40.052932099121684</v>
      </c>
      <c r="G2">
        <v>46</v>
      </c>
      <c r="H2">
        <f t="shared" ref="H2:H11" si="3">G2/E2</f>
        <v>3.5384615384615383</v>
      </c>
      <c r="J2" t="s">
        <v>8</v>
      </c>
      <c r="K2">
        <v>13</v>
      </c>
    </row>
    <row r="3" spans="1:11" x14ac:dyDescent="0.3">
      <c r="A3">
        <v>15.54185460293014</v>
      </c>
      <c r="B3">
        <v>107.60721188000143</v>
      </c>
      <c r="C3">
        <f t="shared" si="0"/>
        <v>30.300498468370723</v>
      </c>
      <c r="D3">
        <f t="shared" si="1"/>
        <v>2.3308075744900556</v>
      </c>
      <c r="E3">
        <v>13</v>
      </c>
      <c r="F3">
        <f t="shared" si="2"/>
        <v>30.300498468370723</v>
      </c>
      <c r="G3">
        <v>27</v>
      </c>
      <c r="H3">
        <f t="shared" si="3"/>
        <v>2.0769230769230771</v>
      </c>
    </row>
    <row r="4" spans="1:11" x14ac:dyDescent="0.3">
      <c r="A4">
        <v>168.53262916810127</v>
      </c>
      <c r="B4">
        <v>140.163965351445</v>
      </c>
      <c r="C4">
        <f t="shared" si="0"/>
        <v>58.141261069831515</v>
      </c>
      <c r="D4">
        <f t="shared" si="1"/>
        <v>4.4724046976793472</v>
      </c>
      <c r="E4">
        <v>12</v>
      </c>
      <c r="F4">
        <f t="shared" si="2"/>
        <v>53.668856372152163</v>
      </c>
      <c r="G4">
        <v>64</v>
      </c>
      <c r="H4">
        <f t="shared" si="3"/>
        <v>5.333333333333333</v>
      </c>
      <c r="J4" t="s">
        <v>9</v>
      </c>
      <c r="K4">
        <v>0.12592537828614236</v>
      </c>
    </row>
    <row r="5" spans="1:11" x14ac:dyDescent="0.3">
      <c r="A5">
        <v>20.304757518671803</v>
      </c>
      <c r="B5">
        <v>119.6794726351778</v>
      </c>
      <c r="C5">
        <f t="shared" si="0"/>
        <v>34.080062469034246</v>
      </c>
      <c r="D5">
        <f t="shared" si="1"/>
        <v>2.6215432668487884</v>
      </c>
      <c r="E5">
        <v>13</v>
      </c>
      <c r="F5">
        <f t="shared" si="2"/>
        <v>34.080062469034246</v>
      </c>
      <c r="G5">
        <v>26</v>
      </c>
      <c r="H5">
        <f t="shared" si="3"/>
        <v>2</v>
      </c>
      <c r="J5" t="s">
        <v>10</v>
      </c>
      <c r="K5">
        <v>0.26339670039807134</v>
      </c>
    </row>
    <row r="6" spans="1:11" x14ac:dyDescent="0.3">
      <c r="A6">
        <v>33.971426093745208</v>
      </c>
      <c r="B6">
        <v>124.55320920104958</v>
      </c>
      <c r="C6">
        <f t="shared" si="0"/>
        <v>37.084769009321754</v>
      </c>
      <c r="D6">
        <f t="shared" si="1"/>
        <v>2.8526745391785964</v>
      </c>
      <c r="E6">
        <v>12</v>
      </c>
      <c r="F6">
        <f t="shared" si="2"/>
        <v>34.232094470143153</v>
      </c>
      <c r="G6">
        <v>37</v>
      </c>
      <c r="H6">
        <f t="shared" si="3"/>
        <v>3.0833333333333335</v>
      </c>
    </row>
    <row r="7" spans="1:11" x14ac:dyDescent="0.3">
      <c r="A7">
        <v>66.915490053937773</v>
      </c>
      <c r="B7">
        <v>124.06075948179462</v>
      </c>
      <c r="C7">
        <f t="shared" si="0"/>
        <v>41.103553094628154</v>
      </c>
      <c r="D7">
        <f t="shared" si="1"/>
        <v>3.1618117765098579</v>
      </c>
      <c r="E7">
        <v>12</v>
      </c>
      <c r="F7">
        <f t="shared" si="2"/>
        <v>37.941741318118297</v>
      </c>
      <c r="G7">
        <v>38</v>
      </c>
      <c r="H7">
        <f t="shared" si="3"/>
        <v>3.1666666666666665</v>
      </c>
      <c r="J7" t="s">
        <v>11</v>
      </c>
      <c r="K7" cm="1">
        <f t="array" ref="K7">(SUM(TableCRY[Tot]-TableCRY[APP]))^2</f>
        <v>3.6476928257419586E-27</v>
      </c>
    </row>
    <row r="8" spans="1:11" x14ac:dyDescent="0.3">
      <c r="A8">
        <v>28.714284115828509</v>
      </c>
      <c r="B8">
        <v>118.33718723303348</v>
      </c>
      <c r="C8">
        <f t="shared" si="0"/>
        <v>34.785481741071266</v>
      </c>
      <c r="D8">
        <f t="shared" si="1"/>
        <v>2.6758062877747126</v>
      </c>
      <c r="E8">
        <v>13</v>
      </c>
      <c r="F8">
        <f t="shared" si="2"/>
        <v>34.785481741071266</v>
      </c>
      <c r="G8">
        <v>28</v>
      </c>
      <c r="H8">
        <f t="shared" si="3"/>
        <v>2.1538461538461537</v>
      </c>
    </row>
    <row r="9" spans="1:11" x14ac:dyDescent="0.3">
      <c r="A9">
        <v>117.64907590134359</v>
      </c>
      <c r="B9">
        <v>141.13546794792492</v>
      </c>
      <c r="C9">
        <f t="shared" si="0"/>
        <v>51.989620954512951</v>
      </c>
      <c r="D9">
        <f t="shared" si="1"/>
        <v>3.9992016118856117</v>
      </c>
      <c r="E9">
        <v>13</v>
      </c>
      <c r="F9">
        <f t="shared" si="2"/>
        <v>51.989620954512951</v>
      </c>
      <c r="G9">
        <v>58</v>
      </c>
      <c r="H9">
        <f t="shared" si="3"/>
        <v>4.4615384615384617</v>
      </c>
    </row>
    <row r="10" spans="1:11" x14ac:dyDescent="0.3">
      <c r="A10">
        <v>51.400045800810055</v>
      </c>
      <c r="B10">
        <v>123.04512112751657</v>
      </c>
      <c r="C10">
        <f t="shared" si="0"/>
        <v>38.882249116460926</v>
      </c>
      <c r="D10">
        <f t="shared" si="1"/>
        <v>2.9909422397277634</v>
      </c>
      <c r="E10">
        <v>13</v>
      </c>
      <c r="F10">
        <f t="shared" si="2"/>
        <v>38.882249116460926</v>
      </c>
      <c r="G10">
        <v>36</v>
      </c>
      <c r="H10">
        <f t="shared" si="3"/>
        <v>2.7692307692307692</v>
      </c>
    </row>
    <row r="11" spans="1:11" x14ac:dyDescent="0.3">
      <c r="A11">
        <v>55.876196767068755</v>
      </c>
      <c r="B11">
        <v>133.96435986171298</v>
      </c>
      <c r="C11">
        <f t="shared" si="0"/>
        <v>42.322001573599081</v>
      </c>
      <c r="D11">
        <f t="shared" si="1"/>
        <v>3.2555385825845446</v>
      </c>
      <c r="E11">
        <v>12</v>
      </c>
      <c r="F11">
        <f t="shared" si="2"/>
        <v>39.066462991014532</v>
      </c>
      <c r="G11">
        <v>35</v>
      </c>
      <c r="H11">
        <f t="shared" si="3"/>
        <v>2.9166666666666665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8"/>
  <sheetViews>
    <sheetView workbookViewId="0">
      <selection activeCell="K5" sqref="K5"/>
    </sheetView>
  </sheetViews>
  <sheetFormatPr defaultRowHeight="14.4" x14ac:dyDescent="0.3"/>
  <cols>
    <col min="11" max="11" width="27.2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3">
      <c r="A2">
        <v>59.988167867421346</v>
      </c>
      <c r="B2">
        <v>151.33736768475137</v>
      </c>
      <c r="C2">
        <f t="shared" ref="C2:C8" si="0">A2*$K$4+B2*$K$5</f>
        <v>56.478104418408471</v>
      </c>
      <c r="D2">
        <f t="shared" ref="D2:D8" si="1">C2/$K$2</f>
        <v>4.0341503156006047</v>
      </c>
      <c r="E2">
        <v>13</v>
      </c>
      <c r="F2">
        <f t="shared" ref="F2:F8" si="2">D2*E2</f>
        <v>52.443954102807858</v>
      </c>
      <c r="G2">
        <v>53</v>
      </c>
      <c r="H2">
        <f t="shared" ref="H2:H8" si="3">G2/E2</f>
        <v>4.0769230769230766</v>
      </c>
      <c r="J2" t="s">
        <v>8</v>
      </c>
      <c r="K2">
        <v>14</v>
      </c>
    </row>
    <row r="3" spans="1:11" x14ac:dyDescent="0.3">
      <c r="A3">
        <v>63.076182165636837</v>
      </c>
      <c r="B3">
        <v>148.33420974227695</v>
      </c>
      <c r="C3">
        <f t="shared" si="0"/>
        <v>57.312047302373415</v>
      </c>
      <c r="D3">
        <f t="shared" si="1"/>
        <v>4.0937176644552435</v>
      </c>
      <c r="E3">
        <v>14</v>
      </c>
      <c r="F3">
        <f t="shared" si="2"/>
        <v>57.312047302373408</v>
      </c>
      <c r="G3">
        <v>56</v>
      </c>
      <c r="H3">
        <f t="shared" si="3"/>
        <v>4</v>
      </c>
    </row>
    <row r="4" spans="1:11" x14ac:dyDescent="0.3">
      <c r="A4">
        <v>22.333339420318989</v>
      </c>
      <c r="B4">
        <v>128.49025317490333</v>
      </c>
      <c r="C4">
        <f t="shared" si="0"/>
        <v>34.885791845145079</v>
      </c>
      <c r="D4">
        <f t="shared" si="1"/>
        <v>2.4918422746532198</v>
      </c>
      <c r="E4">
        <v>14</v>
      </c>
      <c r="F4">
        <f t="shared" si="2"/>
        <v>34.885791845145079</v>
      </c>
      <c r="G4">
        <v>38</v>
      </c>
      <c r="H4">
        <f t="shared" si="3"/>
        <v>2.7142857142857144</v>
      </c>
      <c r="J4" t="s">
        <v>9</v>
      </c>
      <c r="K4">
        <v>0.45687387109043731</v>
      </c>
    </row>
    <row r="5" spans="1:11" x14ac:dyDescent="0.3">
      <c r="A5">
        <v>44.028568540107408</v>
      </c>
      <c r="B5">
        <v>128.13184756141237</v>
      </c>
      <c r="C5">
        <f t="shared" si="0"/>
        <v>44.728927405514199</v>
      </c>
      <c r="D5">
        <f t="shared" si="1"/>
        <v>3.1949233861081572</v>
      </c>
      <c r="E5">
        <v>13</v>
      </c>
      <c r="F5">
        <f t="shared" si="2"/>
        <v>41.534004019406041</v>
      </c>
      <c r="G5">
        <v>39</v>
      </c>
      <c r="H5">
        <f t="shared" si="3"/>
        <v>3</v>
      </c>
      <c r="J5" t="s">
        <v>10</v>
      </c>
      <c r="K5">
        <v>0.19209451300721861</v>
      </c>
    </row>
    <row r="6" spans="1:11" x14ac:dyDescent="0.3">
      <c r="A6">
        <v>32.333179702110201</v>
      </c>
      <c r="B6">
        <v>140.66665086194655</v>
      </c>
      <c r="C6">
        <f t="shared" si="0"/>
        <v>41.79347676884791</v>
      </c>
      <c r="D6">
        <f t="shared" si="1"/>
        <v>2.9852483406319936</v>
      </c>
      <c r="E6">
        <v>14</v>
      </c>
      <c r="F6">
        <f t="shared" si="2"/>
        <v>41.79347676884791</v>
      </c>
      <c r="G6">
        <v>40</v>
      </c>
      <c r="H6">
        <f t="shared" si="3"/>
        <v>2.8571428571428572</v>
      </c>
    </row>
    <row r="7" spans="1:11" x14ac:dyDescent="0.3">
      <c r="A7">
        <v>41.666587784322957</v>
      </c>
      <c r="B7">
        <v>144.45039326101238</v>
      </c>
      <c r="C7">
        <f t="shared" si="0"/>
        <v>46.784503203328541</v>
      </c>
      <c r="D7">
        <f t="shared" si="1"/>
        <v>3.3417502288091816</v>
      </c>
      <c r="E7">
        <v>13</v>
      </c>
      <c r="F7">
        <f t="shared" si="2"/>
        <v>43.442752974519358</v>
      </c>
      <c r="G7">
        <v>52</v>
      </c>
      <c r="H7">
        <f t="shared" si="3"/>
        <v>4</v>
      </c>
      <c r="J7" t="s">
        <v>11</v>
      </c>
      <c r="K7" s="1" cm="1">
        <f t="array" ref="K7">(SUM(TableEVE[Tot]-TableEVE[APP]))^2</f>
        <v>4.0894549326657252E-27</v>
      </c>
    </row>
    <row r="8" spans="1:11" x14ac:dyDescent="0.3">
      <c r="A8">
        <v>32.771428353626426</v>
      </c>
      <c r="B8">
        <v>122.93721087665128</v>
      </c>
      <c r="C8">
        <f t="shared" si="0"/>
        <v>38.587972986900283</v>
      </c>
      <c r="D8">
        <f t="shared" si="1"/>
        <v>2.7562837847785917</v>
      </c>
      <c r="E8">
        <v>14</v>
      </c>
      <c r="F8">
        <f t="shared" si="2"/>
        <v>38.587972986900283</v>
      </c>
      <c r="G8">
        <v>32</v>
      </c>
      <c r="H8">
        <f t="shared" si="3"/>
        <v>2.2857142857142856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9"/>
  <sheetViews>
    <sheetView workbookViewId="0">
      <selection activeCell="K5" sqref="K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3">
      <c r="A2">
        <v>182.51747649335363</v>
      </c>
      <c r="B2">
        <v>161.87276974595224</v>
      </c>
      <c r="C2">
        <f t="shared" ref="C2:C9" si="0">A2*$K$4+B2*$K$5</f>
        <v>66.748393603001631</v>
      </c>
      <c r="D2">
        <f t="shared" ref="D2:D9" si="1">C2/$K$2</f>
        <v>4.7677424002144022</v>
      </c>
      <c r="E2">
        <v>12</v>
      </c>
      <c r="F2">
        <f t="shared" ref="F2:F9" si="2">D2*E2</f>
        <v>57.212908802572827</v>
      </c>
      <c r="G2">
        <v>42</v>
      </c>
      <c r="H2">
        <f t="shared" ref="H2:H9" si="3">G2/E2</f>
        <v>3.5</v>
      </c>
      <c r="J2" t="s">
        <v>8</v>
      </c>
      <c r="K2">
        <v>14</v>
      </c>
    </row>
    <row r="3" spans="1:11" x14ac:dyDescent="0.3">
      <c r="A3">
        <v>102.55922922107519</v>
      </c>
      <c r="B3">
        <v>137.45021991298557</v>
      </c>
      <c r="C3">
        <f t="shared" si="0"/>
        <v>49.589914391823569</v>
      </c>
      <c r="D3">
        <f t="shared" si="1"/>
        <v>3.542136742273112</v>
      </c>
      <c r="E3">
        <v>14</v>
      </c>
      <c r="F3">
        <f t="shared" si="2"/>
        <v>49.589914391823569</v>
      </c>
      <c r="G3">
        <v>30</v>
      </c>
      <c r="H3">
        <f t="shared" si="3"/>
        <v>2.1428571428571428</v>
      </c>
    </row>
    <row r="4" spans="1:11" x14ac:dyDescent="0.3">
      <c r="A4">
        <v>58.824329312793694</v>
      </c>
      <c r="B4">
        <v>126.34238004598593</v>
      </c>
      <c r="C4">
        <f t="shared" si="0"/>
        <v>40.78963703078152</v>
      </c>
      <c r="D4">
        <f t="shared" si="1"/>
        <v>2.91354550219868</v>
      </c>
      <c r="E4">
        <v>12</v>
      </c>
      <c r="F4">
        <f t="shared" si="2"/>
        <v>34.96254602638416</v>
      </c>
      <c r="G4">
        <v>35</v>
      </c>
      <c r="H4">
        <f t="shared" si="3"/>
        <v>2.9166666666666665</v>
      </c>
      <c r="J4" t="s">
        <v>9</v>
      </c>
      <c r="K4">
        <v>0.1352096841877955</v>
      </c>
    </row>
    <row r="5" spans="1:1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J5" t="s">
        <v>10</v>
      </c>
      <c r="K5">
        <v>0.25989709889815427</v>
      </c>
    </row>
    <row r="6" spans="1:11" x14ac:dyDescent="0.3">
      <c r="A6">
        <v>81.029619416457521</v>
      </c>
      <c r="B6">
        <v>133.31909987938423</v>
      </c>
      <c r="C6">
        <f t="shared" si="0"/>
        <v>45.605236537521712</v>
      </c>
      <c r="D6">
        <f t="shared" si="1"/>
        <v>3.2575168955372651</v>
      </c>
      <c r="E6">
        <v>12</v>
      </c>
      <c r="F6">
        <f t="shared" si="2"/>
        <v>39.090202746447183</v>
      </c>
      <c r="G6">
        <v>61</v>
      </c>
      <c r="H6">
        <f t="shared" si="3"/>
        <v>5.083333333333333</v>
      </c>
    </row>
    <row r="7" spans="1:11" x14ac:dyDescent="0.3">
      <c r="A7">
        <v>0.430071097976783</v>
      </c>
      <c r="B7">
        <v>145.46800836823817</v>
      </c>
      <c r="C7">
        <f t="shared" si="0"/>
        <v>37.86486313473327</v>
      </c>
      <c r="D7">
        <f t="shared" si="1"/>
        <v>2.7046330810523762</v>
      </c>
      <c r="E7">
        <v>14</v>
      </c>
      <c r="F7">
        <f t="shared" si="2"/>
        <v>37.86486313473327</v>
      </c>
      <c r="G7">
        <v>44</v>
      </c>
      <c r="H7">
        <f t="shared" si="3"/>
        <v>3.1428571428571428</v>
      </c>
      <c r="J7" t="s">
        <v>11</v>
      </c>
      <c r="K7" cm="1">
        <f t="array" ref="K7">(SUM(TableFUL[Tot]-TableFUL[APP]))^2</f>
        <v>5.0487097934144756E-29</v>
      </c>
    </row>
    <row r="8" spans="1:11" x14ac:dyDescent="0.3">
      <c r="A8">
        <v>36.091160727779751</v>
      </c>
      <c r="B8">
        <v>133.90719074964301</v>
      </c>
      <c r="C8">
        <f t="shared" si="0"/>
        <v>39.681964841408046</v>
      </c>
      <c r="D8">
        <f t="shared" si="1"/>
        <v>2.8344260601005749</v>
      </c>
      <c r="E8">
        <v>13</v>
      </c>
      <c r="F8">
        <f t="shared" si="2"/>
        <v>36.84753878130747</v>
      </c>
      <c r="G8">
        <v>36</v>
      </c>
      <c r="H8">
        <f t="shared" si="3"/>
        <v>2.7692307692307692</v>
      </c>
    </row>
    <row r="9" spans="1:11" x14ac:dyDescent="0.3">
      <c r="A9">
        <v>70.809524380848615</v>
      </c>
      <c r="B9">
        <v>161.05563650062831</v>
      </c>
      <c r="C9">
        <f t="shared" si="0"/>
        <v>51.432026116731528</v>
      </c>
      <c r="D9">
        <f t="shared" si="1"/>
        <v>3.6737161511951091</v>
      </c>
      <c r="E9">
        <v>14</v>
      </c>
      <c r="F9">
        <f t="shared" si="2"/>
        <v>51.432026116731528</v>
      </c>
      <c r="G9">
        <v>59</v>
      </c>
      <c r="H9">
        <f t="shared" si="3"/>
        <v>4.2142857142857144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7"/>
  <sheetViews>
    <sheetView workbookViewId="0">
      <selection activeCell="K5" sqref="K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3">
      <c r="A2">
        <v>65.561894625675961</v>
      </c>
      <c r="B2">
        <v>139.40553650128376</v>
      </c>
      <c r="C2">
        <f t="shared" ref="C2:C7" si="0">A2*$K$4+B2*$K$5</f>
        <v>53.955529354217809</v>
      </c>
      <c r="D2">
        <f t="shared" ref="D2:D7" si="1">C2/$K$2</f>
        <v>4.1504253349398317</v>
      </c>
      <c r="E2">
        <v>12</v>
      </c>
      <c r="F2">
        <f t="shared" ref="F2:F7" si="2">D2*E2</f>
        <v>49.805104019277977</v>
      </c>
      <c r="G2">
        <v>64</v>
      </c>
      <c r="H2">
        <f t="shared" ref="H2:H7" si="3">G2/E2</f>
        <v>5.333333333333333</v>
      </c>
      <c r="J2" t="s">
        <v>8</v>
      </c>
      <c r="K2">
        <v>13</v>
      </c>
    </row>
    <row r="3" spans="1:11" x14ac:dyDescent="0.3">
      <c r="A3">
        <v>24.835382447977413</v>
      </c>
      <c r="B3">
        <v>120.23505089362666</v>
      </c>
      <c r="C3">
        <f t="shared" si="0"/>
        <v>43.796725496274284</v>
      </c>
      <c r="D3">
        <f t="shared" si="1"/>
        <v>3.3689788843287909</v>
      </c>
      <c r="E3">
        <v>13</v>
      </c>
      <c r="F3">
        <f t="shared" si="2"/>
        <v>43.796725496274284</v>
      </c>
      <c r="G3">
        <v>45</v>
      </c>
      <c r="H3">
        <f t="shared" si="3"/>
        <v>3.4615384615384617</v>
      </c>
    </row>
    <row r="4" spans="1:11" x14ac:dyDescent="0.3">
      <c r="A4">
        <v>21.685714092116207</v>
      </c>
      <c r="B4">
        <v>110.24169439174084</v>
      </c>
      <c r="C4">
        <f t="shared" si="0"/>
        <v>40.062794136231162</v>
      </c>
      <c r="D4">
        <f t="shared" si="1"/>
        <v>3.0817533950947049</v>
      </c>
      <c r="E4">
        <v>12</v>
      </c>
      <c r="F4">
        <f t="shared" si="2"/>
        <v>36.981040741136461</v>
      </c>
      <c r="G4">
        <v>40</v>
      </c>
      <c r="H4">
        <f t="shared" si="3"/>
        <v>3.3333333333333335</v>
      </c>
      <c r="J4" t="s">
        <v>9</v>
      </c>
      <c r="K4">
        <v>8.6376433901246094E-2</v>
      </c>
    </row>
    <row r="5" spans="1:11" x14ac:dyDescent="0.3">
      <c r="A5">
        <v>32.533332531037345</v>
      </c>
      <c r="B5">
        <v>119.32110951598051</v>
      </c>
      <c r="C5">
        <f t="shared" si="0"/>
        <v>44.145041624927728</v>
      </c>
      <c r="D5">
        <f t="shared" si="1"/>
        <v>3.3957724326867482</v>
      </c>
      <c r="E5">
        <v>13</v>
      </c>
      <c r="F5">
        <f t="shared" si="2"/>
        <v>44.145041624927728</v>
      </c>
      <c r="G5">
        <v>43</v>
      </c>
      <c r="H5">
        <f t="shared" si="3"/>
        <v>3.3076923076923075</v>
      </c>
      <c r="J5" t="s">
        <v>10</v>
      </c>
      <c r="K5">
        <v>0.34641756639412902</v>
      </c>
    </row>
    <row r="6" spans="1:11" x14ac:dyDescent="0.3">
      <c r="A6">
        <v>12.3333345772408</v>
      </c>
      <c r="B6">
        <v>113.2077806283762</v>
      </c>
      <c r="C6">
        <f t="shared" si="0"/>
        <v>40.282473321055498</v>
      </c>
      <c r="D6">
        <f t="shared" si="1"/>
        <v>3.0986517939273459</v>
      </c>
      <c r="E6">
        <v>13</v>
      </c>
      <c r="F6">
        <f t="shared" si="2"/>
        <v>40.282473321055498</v>
      </c>
      <c r="G6">
        <v>27</v>
      </c>
      <c r="H6">
        <f t="shared" si="3"/>
        <v>2.0769230769230771</v>
      </c>
    </row>
    <row r="7" spans="1:11" x14ac:dyDescent="0.3">
      <c r="A7">
        <v>23.238095571819596</v>
      </c>
      <c r="B7">
        <v>112.5300641562344</v>
      </c>
      <c r="C7">
        <f t="shared" si="0"/>
        <v>40.989614797328045</v>
      </c>
      <c r="D7">
        <f t="shared" si="1"/>
        <v>3.1530472921021575</v>
      </c>
      <c r="E7">
        <v>13</v>
      </c>
      <c r="F7">
        <f t="shared" si="2"/>
        <v>40.989614797328045</v>
      </c>
      <c r="G7">
        <v>37</v>
      </c>
      <c r="H7">
        <f t="shared" si="3"/>
        <v>2.8461538461538463</v>
      </c>
      <c r="J7" t="s">
        <v>11</v>
      </c>
      <c r="K7" cm="1">
        <f t="array" ref="K7">(SUM(TableLEE[Tot]-TableLEE[APP]))^2</f>
        <v>5.0487097934144756E-29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0"/>
  <sheetViews>
    <sheetView workbookViewId="0">
      <selection activeCell="K5" sqref="K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3">
      <c r="A2">
        <v>133.59712610964129</v>
      </c>
      <c r="B2">
        <v>169.31982453972381</v>
      </c>
      <c r="C2">
        <f t="shared" ref="C2:C10" si="0">A2*$K$4+B2*$K$5</f>
        <v>65.998096342490271</v>
      </c>
      <c r="D2">
        <f t="shared" ref="D2:D10" si="1">C2/$K$2</f>
        <v>4.7141497387493052</v>
      </c>
      <c r="E2">
        <v>14</v>
      </c>
      <c r="F2">
        <f t="shared" ref="F2:F10" si="2">D2*E2</f>
        <v>65.998096342490271</v>
      </c>
      <c r="G2">
        <v>49</v>
      </c>
      <c r="H2">
        <f t="shared" ref="H2:H10" si="3">G2/E2</f>
        <v>3.5</v>
      </c>
      <c r="J2" t="s">
        <v>8</v>
      </c>
      <c r="K2">
        <v>14</v>
      </c>
    </row>
    <row r="3" spans="1:11" x14ac:dyDescent="0.3">
      <c r="A3">
        <v>49.352361657132001</v>
      </c>
      <c r="B3">
        <v>133.84239807929282</v>
      </c>
      <c r="C3">
        <f t="shared" si="0"/>
        <v>44.14142140588919</v>
      </c>
      <c r="D3">
        <f t="shared" si="1"/>
        <v>3.1529586718492277</v>
      </c>
      <c r="E3">
        <v>14</v>
      </c>
      <c r="F3">
        <f t="shared" si="2"/>
        <v>44.14142140588919</v>
      </c>
      <c r="G3">
        <v>39</v>
      </c>
      <c r="H3">
        <f t="shared" si="3"/>
        <v>2.7857142857142856</v>
      </c>
    </row>
    <row r="4" spans="1:11" x14ac:dyDescent="0.3">
      <c r="A4">
        <v>80.514345814069173</v>
      </c>
      <c r="B4">
        <v>169.57419589914929</v>
      </c>
      <c r="C4">
        <f t="shared" si="0"/>
        <v>58.492789062264265</v>
      </c>
      <c r="D4">
        <f t="shared" si="1"/>
        <v>4.178056361590305</v>
      </c>
      <c r="E4">
        <v>13</v>
      </c>
      <c r="F4">
        <f t="shared" si="2"/>
        <v>54.314732700673964</v>
      </c>
      <c r="G4">
        <v>59</v>
      </c>
      <c r="H4">
        <f t="shared" si="3"/>
        <v>4.5384615384615383</v>
      </c>
      <c r="J4" t="s">
        <v>9</v>
      </c>
      <c r="K4">
        <v>0.14271696145901822</v>
      </c>
    </row>
    <row r="5" spans="1:11" x14ac:dyDescent="0.3">
      <c r="A5">
        <v>73.52381148689544</v>
      </c>
      <c r="B5">
        <v>148.15016994145049</v>
      </c>
      <c r="C5">
        <f t="shared" si="0"/>
        <v>51.556879133542836</v>
      </c>
      <c r="D5">
        <f t="shared" si="1"/>
        <v>3.6826342238244885</v>
      </c>
      <c r="E5">
        <v>14</v>
      </c>
      <c r="F5">
        <f t="shared" si="2"/>
        <v>51.556879133542836</v>
      </c>
      <c r="G5">
        <v>54</v>
      </c>
      <c r="H5">
        <f t="shared" si="3"/>
        <v>3.8571428571428572</v>
      </c>
      <c r="J5" t="s">
        <v>10</v>
      </c>
      <c r="K5">
        <v>0.27717676044162498</v>
      </c>
    </row>
    <row r="6" spans="1:11" x14ac:dyDescent="0.3">
      <c r="A6">
        <v>69.142856416121489</v>
      </c>
      <c r="B6">
        <v>139.39554628527512</v>
      </c>
      <c r="C6">
        <f t="shared" si="0"/>
        <v>48.505064313649186</v>
      </c>
      <c r="D6">
        <f t="shared" si="1"/>
        <v>3.4646474509749416</v>
      </c>
      <c r="E6">
        <v>12</v>
      </c>
      <c r="F6">
        <f t="shared" si="2"/>
        <v>41.575769411699298</v>
      </c>
      <c r="G6">
        <v>71</v>
      </c>
      <c r="H6">
        <f t="shared" si="3"/>
        <v>5.916666666666667</v>
      </c>
    </row>
    <row r="7" spans="1:11" x14ac:dyDescent="0.3">
      <c r="A7">
        <v>77.35239024653167</v>
      </c>
      <c r="B7">
        <v>159.22560765947301</v>
      </c>
      <c r="C7">
        <f t="shared" si="0"/>
        <v>55.173136207979113</v>
      </c>
      <c r="D7">
        <f t="shared" si="1"/>
        <v>3.9409383005699365</v>
      </c>
      <c r="E7">
        <v>12</v>
      </c>
      <c r="F7">
        <f t="shared" si="2"/>
        <v>47.29125960683924</v>
      </c>
      <c r="G7">
        <v>53</v>
      </c>
      <c r="H7">
        <f t="shared" si="3"/>
        <v>4.416666666666667</v>
      </c>
      <c r="J7" t="s">
        <v>11</v>
      </c>
      <c r="K7" cm="1">
        <f t="array" ref="K7">(SUM(TableLEI[Tot]-TableLEI[APP]))^2</f>
        <v>2.0194839173657902E-28</v>
      </c>
    </row>
    <row r="8" spans="1:11" x14ac:dyDescent="0.3">
      <c r="A8">
        <v>80.309038358504736</v>
      </c>
      <c r="B8">
        <v>140.82306647593614</v>
      </c>
      <c r="C8">
        <f t="shared" si="0"/>
        <v>50.494343293477115</v>
      </c>
      <c r="D8">
        <f t="shared" si="1"/>
        <v>3.6067388066769368</v>
      </c>
      <c r="E8">
        <v>14</v>
      </c>
      <c r="F8">
        <f t="shared" si="2"/>
        <v>50.494343293477115</v>
      </c>
      <c r="G8">
        <v>47</v>
      </c>
      <c r="H8">
        <f t="shared" si="3"/>
        <v>3.3571428571428572</v>
      </c>
    </row>
    <row r="9" spans="1:11" x14ac:dyDescent="0.3">
      <c r="A9">
        <v>107.45450013020996</v>
      </c>
      <c r="B9">
        <v>165.0355600508494</v>
      </c>
      <c r="C9">
        <f t="shared" si="0"/>
        <v>61.079601646244939</v>
      </c>
      <c r="D9">
        <f t="shared" si="1"/>
        <v>4.3628286890174959</v>
      </c>
      <c r="E9">
        <v>14</v>
      </c>
      <c r="F9">
        <f t="shared" si="2"/>
        <v>61.079601646244939</v>
      </c>
      <c r="G9">
        <v>45</v>
      </c>
      <c r="H9">
        <f t="shared" si="3"/>
        <v>3.2142857142857144</v>
      </c>
    </row>
    <row r="10" spans="1:11" x14ac:dyDescent="0.3">
      <c r="A10">
        <v>19.019047156612743</v>
      </c>
      <c r="B10">
        <v>124.43715079506744</v>
      </c>
      <c r="C10">
        <f t="shared" si="0"/>
        <v>37.205426956000323</v>
      </c>
      <c r="D10">
        <f t="shared" si="1"/>
        <v>2.657530496857166</v>
      </c>
      <c r="E10">
        <v>13</v>
      </c>
      <c r="F10">
        <f t="shared" si="2"/>
        <v>34.547896459143161</v>
      </c>
      <c r="G10">
        <v>34</v>
      </c>
      <c r="H10">
        <f t="shared" si="3"/>
        <v>2.6153846153846154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7"/>
  <sheetViews>
    <sheetView workbookViewId="0">
      <selection activeCell="K5" sqref="K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3">
      <c r="A2">
        <v>23.238095571819596</v>
      </c>
      <c r="B2">
        <v>114.92611749769573</v>
      </c>
      <c r="C2">
        <f>A2*$K$4+B2*$K$5</f>
        <v>43.565542213287841</v>
      </c>
      <c r="D2">
        <f>C2/$K$2</f>
        <v>3.3511955548682955</v>
      </c>
      <c r="E2">
        <v>12</v>
      </c>
      <c r="F2">
        <f>D2*E2</f>
        <v>40.214346658419544</v>
      </c>
      <c r="G2">
        <v>63</v>
      </c>
      <c r="H2">
        <f>G2/E2</f>
        <v>5.25</v>
      </c>
      <c r="J2" t="s">
        <v>8</v>
      </c>
      <c r="K2">
        <v>13</v>
      </c>
    </row>
    <row r="3" spans="1:11" x14ac:dyDescent="0.3">
      <c r="A3">
        <v>62.282365397379927</v>
      </c>
      <c r="B3">
        <v>127.63299955287405</v>
      </c>
      <c r="C3">
        <f>A3*$K$4+B3*$K$5</f>
        <v>53.638601753098094</v>
      </c>
      <c r="D3">
        <f>C3/$K$2</f>
        <v>4.126046288699853</v>
      </c>
      <c r="E3">
        <v>13</v>
      </c>
      <c r="F3">
        <f>D3*E3</f>
        <v>53.638601753098087</v>
      </c>
      <c r="G3">
        <v>45</v>
      </c>
      <c r="H3">
        <f>G3/E3</f>
        <v>3.4615384615384617</v>
      </c>
    </row>
    <row r="4" spans="1:11" x14ac:dyDescent="0.3">
      <c r="A4">
        <v>80.104765609650983</v>
      </c>
      <c r="B4">
        <v>145.00691112385519</v>
      </c>
      <c r="C4">
        <f>A4*$K$4+B4*$K$5</f>
        <v>62.28665505706789</v>
      </c>
      <c r="D4">
        <f>C4/$K$2</f>
        <v>4.7912811582359911</v>
      </c>
      <c r="E4">
        <v>13</v>
      </c>
      <c r="F4">
        <f>D4*E4</f>
        <v>62.286655057067883</v>
      </c>
      <c r="G4">
        <v>80</v>
      </c>
      <c r="H4">
        <f>G4/E4</f>
        <v>6.1538461538461542</v>
      </c>
      <c r="J4" t="s">
        <v>9</v>
      </c>
      <c r="K4">
        <v>0.14410462096224425</v>
      </c>
    </row>
    <row r="5" spans="1:11" x14ac:dyDescent="0.3">
      <c r="A5">
        <v>75.029619417181152</v>
      </c>
      <c r="B5">
        <v>127.18798974135737</v>
      </c>
      <c r="C5">
        <f>A5*$K$4+B5*$K$5</f>
        <v>55.319814855941246</v>
      </c>
      <c r="D5">
        <f>C5/$K$2</f>
        <v>4.2553703735339417</v>
      </c>
      <c r="E5">
        <v>13</v>
      </c>
      <c r="F5">
        <f>D5*E5</f>
        <v>55.319814855941239</v>
      </c>
      <c r="G5">
        <v>38</v>
      </c>
      <c r="H5">
        <f>G5/E5</f>
        <v>2.9230769230769229</v>
      </c>
      <c r="J5" t="s">
        <v>10</v>
      </c>
      <c r="K5">
        <v>0.34993634288422493</v>
      </c>
    </row>
    <row r="6" spans="1:11" x14ac:dyDescent="0.3">
      <c r="A6">
        <v>17.704761470353386</v>
      </c>
      <c r="B6">
        <v>117.13342888801382</v>
      </c>
      <c r="C6">
        <f>A6*$K$4+B6*$K$5</f>
        <v>43.540581675473206</v>
      </c>
      <c r="D6">
        <f>C6/$K$2</f>
        <v>3.3492755134979388</v>
      </c>
      <c r="E6">
        <v>13</v>
      </c>
      <c r="F6">
        <f>D6*E6</f>
        <v>43.540581675473206</v>
      </c>
      <c r="G6">
        <v>29</v>
      </c>
      <c r="H6">
        <f>G6/E6</f>
        <v>2.2307692307692308</v>
      </c>
    </row>
    <row r="7" spans="1:11" x14ac:dyDescent="0.3">
      <c r="J7" t="s">
        <v>11</v>
      </c>
      <c r="K7" cm="1">
        <f t="array" ref="K7">(SUM(TableLIV[Tot]-TableLIV[APP]))^2</f>
        <v>1.8175355256292112E-27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9"/>
  <sheetViews>
    <sheetView workbookViewId="0">
      <selection activeCell="K5" sqref="K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3">
      <c r="A2">
        <v>164.62708433121236</v>
      </c>
      <c r="B2">
        <v>164.80870571820361</v>
      </c>
      <c r="C2">
        <f t="shared" ref="C2:C9" si="0">A2*$K$4+B2*$K$5</f>
        <v>111.38711237567216</v>
      </c>
      <c r="D2">
        <f t="shared" ref="D2:D9" si="1">C2/$K$2</f>
        <v>8.5682394135132434</v>
      </c>
      <c r="E2">
        <v>13</v>
      </c>
      <c r="F2">
        <f t="shared" ref="F2:F9" si="2">D2*E2</f>
        <v>111.38711237567216</v>
      </c>
      <c r="G2">
        <v>88</v>
      </c>
      <c r="H2">
        <f t="shared" ref="H2:H9" si="3">G2/E2</f>
        <v>6.7692307692307692</v>
      </c>
      <c r="J2" t="s">
        <v>8</v>
      </c>
      <c r="K2">
        <v>13</v>
      </c>
    </row>
    <row r="3" spans="1:11" x14ac:dyDescent="0.3">
      <c r="A3">
        <v>25.676139178685141</v>
      </c>
      <c r="B3">
        <v>111.38278125957811</v>
      </c>
      <c r="C3">
        <f t="shared" si="0"/>
        <v>58.862575202216398</v>
      </c>
      <c r="D3">
        <f t="shared" si="1"/>
        <v>4.5278904001704925</v>
      </c>
      <c r="E3">
        <v>13</v>
      </c>
      <c r="F3">
        <f t="shared" si="2"/>
        <v>58.862575202216405</v>
      </c>
      <c r="G3">
        <v>69</v>
      </c>
      <c r="H3">
        <f t="shared" si="3"/>
        <v>5.3076923076923075</v>
      </c>
    </row>
    <row r="4" spans="1:11" x14ac:dyDescent="0.3">
      <c r="A4">
        <v>43.421493397685552</v>
      </c>
      <c r="B4">
        <v>138.46424120792923</v>
      </c>
      <c r="C4">
        <f t="shared" si="0"/>
        <v>75.380690405293791</v>
      </c>
      <c r="D4">
        <f t="shared" si="1"/>
        <v>5.7985146465610606</v>
      </c>
      <c r="E4">
        <v>13</v>
      </c>
      <c r="F4">
        <f t="shared" si="2"/>
        <v>75.380690405293791</v>
      </c>
      <c r="G4">
        <v>55</v>
      </c>
      <c r="H4">
        <f t="shared" si="3"/>
        <v>4.2307692307692308</v>
      </c>
      <c r="J4" t="s">
        <v>9</v>
      </c>
      <c r="K4">
        <v>0.19181475021458999</v>
      </c>
    </row>
    <row r="5" spans="1:1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J5" t="s">
        <v>10</v>
      </c>
      <c r="K5">
        <v>0.48425360158209935</v>
      </c>
    </row>
    <row r="6" spans="1:11" x14ac:dyDescent="0.3">
      <c r="A6">
        <v>14.453220686178605</v>
      </c>
      <c r="B6">
        <v>107.97718118496046</v>
      </c>
      <c r="C6">
        <f t="shared" si="0"/>
        <v>55.060679793215691</v>
      </c>
      <c r="D6">
        <f t="shared" si="1"/>
        <v>4.2354369071704374</v>
      </c>
      <c r="E6">
        <v>12</v>
      </c>
      <c r="F6">
        <f t="shared" si="2"/>
        <v>50.825242886045245</v>
      </c>
      <c r="G6">
        <v>40</v>
      </c>
      <c r="H6">
        <f t="shared" si="3"/>
        <v>3.3333333333333335</v>
      </c>
    </row>
    <row r="7" spans="1:11" x14ac:dyDescent="0.3">
      <c r="A7">
        <v>15.54185460293014</v>
      </c>
      <c r="B7">
        <v>106.80326700743363</v>
      </c>
      <c r="C7">
        <f t="shared" si="0"/>
        <v>54.701023667616866</v>
      </c>
      <c r="D7">
        <f t="shared" si="1"/>
        <v>4.2077710513551434</v>
      </c>
      <c r="E7">
        <v>13</v>
      </c>
      <c r="F7">
        <f t="shared" si="2"/>
        <v>54.701023667616866</v>
      </c>
      <c r="G7">
        <v>67</v>
      </c>
      <c r="H7">
        <f t="shared" si="3"/>
        <v>5.1538461538461542</v>
      </c>
      <c r="J7" t="s">
        <v>11</v>
      </c>
      <c r="K7" cm="1">
        <f t="array" ref="K7">(SUM(TableMCI[Tot]-TableMCI[APP]))^2</f>
        <v>0</v>
      </c>
    </row>
    <row r="8" spans="1:11" x14ac:dyDescent="0.3">
      <c r="A8">
        <v>20.666672302765075</v>
      </c>
      <c r="B8">
        <v>116.76986492607021</v>
      </c>
      <c r="C8">
        <f t="shared" si="0"/>
        <v>60.510400232226431</v>
      </c>
      <c r="D8">
        <f t="shared" si="1"/>
        <v>4.6546461717097252</v>
      </c>
      <c r="E8">
        <v>12</v>
      </c>
      <c r="F8">
        <f t="shared" si="2"/>
        <v>55.855754060516702</v>
      </c>
      <c r="G8">
        <v>36</v>
      </c>
      <c r="H8">
        <f t="shared" si="3"/>
        <v>3</v>
      </c>
    </row>
    <row r="9" spans="1:11" x14ac:dyDescent="0.3">
      <c r="A9">
        <v>60.200002345645892</v>
      </c>
      <c r="B9">
        <v>132.72519377593304</v>
      </c>
      <c r="C9">
        <f t="shared" si="0"/>
        <v>75.819901519525402</v>
      </c>
      <c r="D9">
        <f t="shared" si="1"/>
        <v>5.8323001168865698</v>
      </c>
      <c r="E9">
        <v>12</v>
      </c>
      <c r="F9">
        <f t="shared" si="2"/>
        <v>69.98760140263883</v>
      </c>
      <c r="G9">
        <v>122</v>
      </c>
      <c r="H9">
        <f t="shared" si="3"/>
        <v>10.166666666666666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7"/>
  <sheetViews>
    <sheetView workbookViewId="0">
      <selection activeCell="K5" sqref="K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3">
      <c r="A2">
        <v>124.4106894432046</v>
      </c>
      <c r="B2">
        <v>119.69679995260839</v>
      </c>
      <c r="C2">
        <f>A2*$K$4+B2*$K$5</f>
        <v>52.028128512156272</v>
      </c>
      <c r="D2">
        <f>C2/$K$2</f>
        <v>4.0021637317043286</v>
      </c>
      <c r="E2">
        <v>12</v>
      </c>
      <c r="F2">
        <f>D2*E2</f>
        <v>48.025964780451943</v>
      </c>
      <c r="G2">
        <v>42</v>
      </c>
      <c r="H2">
        <f>G2/E2</f>
        <v>3.5</v>
      </c>
      <c r="J2" t="s">
        <v>8</v>
      </c>
      <c r="K2">
        <v>13</v>
      </c>
    </row>
    <row r="3" spans="1:11" x14ac:dyDescent="0.3">
      <c r="A3">
        <v>49.409545419833371</v>
      </c>
      <c r="B3">
        <v>127.03943837235643</v>
      </c>
      <c r="C3">
        <f>A3*$K$4+B3*$K$5</f>
        <v>42.72291199598596</v>
      </c>
      <c r="D3">
        <f>C3/$K$2</f>
        <v>3.2863778458450739</v>
      </c>
      <c r="E3">
        <v>13</v>
      </c>
      <c r="F3">
        <f>D3*E3</f>
        <v>42.72291199598596</v>
      </c>
      <c r="G3">
        <v>60</v>
      </c>
      <c r="H3">
        <f>G3/E3</f>
        <v>4.615384615384615</v>
      </c>
    </row>
    <row r="4" spans="1:11" x14ac:dyDescent="0.3">
      <c r="A4">
        <v>50.076218247325777</v>
      </c>
      <c r="B4">
        <v>131.19796958979285</v>
      </c>
      <c r="C4">
        <f>A4*$K$4+B4*$K$5</f>
        <v>43.977633068909441</v>
      </c>
      <c r="D4">
        <f>C4/$K$2</f>
        <v>3.3828948514545725</v>
      </c>
      <c r="E4">
        <v>13</v>
      </c>
      <c r="F4">
        <f>D4*E4</f>
        <v>43.977633068909441</v>
      </c>
      <c r="G4">
        <v>49</v>
      </c>
      <c r="H4">
        <f>G4/E4</f>
        <v>3.7692307692307692</v>
      </c>
      <c r="J4" t="s">
        <v>9</v>
      </c>
      <c r="K4">
        <v>0.15123279272245946</v>
      </c>
    </row>
    <row r="5" spans="1:11" x14ac:dyDescent="0.3">
      <c r="A5">
        <v>45.31428661262165</v>
      </c>
      <c r="B5">
        <v>127.28391857069013</v>
      </c>
      <c r="C5">
        <f>A5*$K$4+B5*$K$5</f>
        <v>42.171412290578871</v>
      </c>
      <c r="D5">
        <f>C5/$K$2</f>
        <v>3.2439547915829903</v>
      </c>
      <c r="E5">
        <v>12</v>
      </c>
      <c r="F5">
        <f>D5*E5</f>
        <v>38.927457498995885</v>
      </c>
      <c r="G5">
        <v>37</v>
      </c>
      <c r="H5">
        <f>G5/E5</f>
        <v>3.0833333333333335</v>
      </c>
      <c r="J5" t="s">
        <v>10</v>
      </c>
      <c r="K5">
        <v>0.27747736377483723</v>
      </c>
    </row>
    <row r="6" spans="1:11" x14ac:dyDescent="0.3">
      <c r="A6">
        <v>83.064115792243541</v>
      </c>
      <c r="B6">
        <v>136.16971826225935</v>
      </c>
      <c r="C6">
        <f>A6*$K$4+B6*$K$5</f>
        <v>50.346032655656771</v>
      </c>
      <c r="D6">
        <f>C6/$K$2</f>
        <v>3.8727717427428283</v>
      </c>
      <c r="E6">
        <v>13</v>
      </c>
      <c r="F6">
        <f>D6*E6</f>
        <v>50.346032655656771</v>
      </c>
      <c r="G6">
        <v>36</v>
      </c>
      <c r="H6">
        <f>G6/E6</f>
        <v>2.7692307692307692</v>
      </c>
    </row>
    <row r="7" spans="1:11" x14ac:dyDescent="0.3">
      <c r="J7" t="s">
        <v>11</v>
      </c>
      <c r="K7" cm="1">
        <f t="array" ref="K7">(SUM(TableMUN[Tot]-TableMUN[APP]))^2</f>
        <v>0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0"/>
  <sheetViews>
    <sheetView workbookViewId="0">
      <selection activeCell="K5" sqref="K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3">
      <c r="A2">
        <v>105.0190403861975</v>
      </c>
      <c r="B2">
        <v>178.36315119718424</v>
      </c>
      <c r="C2">
        <f t="shared" ref="C2:C10" si="0">A2*$K$4+B2*$K$5</f>
        <v>71.668193965044338</v>
      </c>
      <c r="D2">
        <f t="shared" ref="D2:D10" si="1">C2/$K$2</f>
        <v>5.1191567117888814</v>
      </c>
      <c r="E2">
        <v>14</v>
      </c>
      <c r="F2">
        <f t="shared" ref="F2:F10" si="2">D2*E2</f>
        <v>71.668193965044338</v>
      </c>
      <c r="G2">
        <v>89</v>
      </c>
      <c r="H2">
        <f t="shared" ref="H2:H10" si="3">G2/E2</f>
        <v>6.3571428571428568</v>
      </c>
      <c r="J2" t="s">
        <v>8</v>
      </c>
      <c r="K2">
        <v>14</v>
      </c>
    </row>
    <row r="3" spans="1:1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11" x14ac:dyDescent="0.3">
      <c r="A4">
        <v>32.380952610222181</v>
      </c>
      <c r="B4">
        <v>128.22950135986542</v>
      </c>
      <c r="C4">
        <f t="shared" si="0"/>
        <v>45.417436497581718</v>
      </c>
      <c r="D4">
        <f t="shared" si="1"/>
        <v>3.2441026069701229</v>
      </c>
      <c r="E4">
        <v>14</v>
      </c>
      <c r="F4">
        <f t="shared" si="2"/>
        <v>45.417436497581718</v>
      </c>
      <c r="G4">
        <v>29</v>
      </c>
      <c r="H4">
        <f t="shared" si="3"/>
        <v>2.0714285714285716</v>
      </c>
      <c r="J4" t="s">
        <v>9</v>
      </c>
      <c r="K4">
        <v>0.14161797806932697</v>
      </c>
    </row>
    <row r="5" spans="1:11" x14ac:dyDescent="0.3">
      <c r="A5">
        <v>66.954451080564553</v>
      </c>
      <c r="B5">
        <v>143.28285242108771</v>
      </c>
      <c r="C5">
        <f t="shared" si="0"/>
        <v>55.107056050346216</v>
      </c>
      <c r="D5">
        <f t="shared" si="1"/>
        <v>3.9362182893104438</v>
      </c>
      <c r="E5">
        <v>13</v>
      </c>
      <c r="F5">
        <f t="shared" si="2"/>
        <v>51.17083776103577</v>
      </c>
      <c r="G5">
        <v>60</v>
      </c>
      <c r="H5">
        <f t="shared" si="3"/>
        <v>4.615384615384615</v>
      </c>
      <c r="J5" t="s">
        <v>10</v>
      </c>
      <c r="K5">
        <v>0.31842681308081011</v>
      </c>
    </row>
    <row r="6" spans="1:11" x14ac:dyDescent="0.3">
      <c r="A6">
        <v>98.000010908169941</v>
      </c>
      <c r="B6">
        <v>195.07097387688677</v>
      </c>
      <c r="C6">
        <f t="shared" si="0"/>
        <v>75.994391931774032</v>
      </c>
      <c r="D6">
        <f t="shared" si="1"/>
        <v>5.4281708522695737</v>
      </c>
      <c r="E6">
        <v>14</v>
      </c>
      <c r="F6">
        <f t="shared" si="2"/>
        <v>75.994391931774032</v>
      </c>
      <c r="G6">
        <v>87</v>
      </c>
      <c r="H6">
        <f t="shared" si="3"/>
        <v>6.2142857142857144</v>
      </c>
    </row>
    <row r="7" spans="1:11" x14ac:dyDescent="0.3">
      <c r="A7">
        <v>51.485389384073315</v>
      </c>
      <c r="B7">
        <v>133.87288265564325</v>
      </c>
      <c r="C7">
        <f t="shared" si="0"/>
        <v>49.919972126662195</v>
      </c>
      <c r="D7">
        <f t="shared" si="1"/>
        <v>3.5657122947615854</v>
      </c>
      <c r="E7">
        <v>14</v>
      </c>
      <c r="F7">
        <f t="shared" si="2"/>
        <v>49.919972126662195</v>
      </c>
      <c r="G7">
        <v>39</v>
      </c>
      <c r="H7">
        <f t="shared" si="3"/>
        <v>2.7857142857142856</v>
      </c>
      <c r="J7" t="s">
        <v>11</v>
      </c>
      <c r="K7" cm="1">
        <f t="array" ref="K7">(SUM(TableNEW[Tot]-TableNEW[APP]))^2</f>
        <v>4.543838814073028E-28</v>
      </c>
    </row>
    <row r="8" spans="1:11" x14ac:dyDescent="0.3">
      <c r="A8">
        <v>33.076208850671932</v>
      </c>
      <c r="B8">
        <v>121.91139486602559</v>
      </c>
      <c r="C8">
        <f t="shared" si="0"/>
        <v>43.504042765055694</v>
      </c>
      <c r="D8">
        <f t="shared" si="1"/>
        <v>3.1074316260754067</v>
      </c>
      <c r="E8">
        <v>12</v>
      </c>
      <c r="F8">
        <f t="shared" si="2"/>
        <v>37.28917951290488</v>
      </c>
      <c r="G8">
        <v>33</v>
      </c>
      <c r="H8">
        <f t="shared" si="3"/>
        <v>2.75</v>
      </c>
    </row>
    <row r="9" spans="1:11" x14ac:dyDescent="0.3">
      <c r="A9">
        <v>48.238073460525136</v>
      </c>
      <c r="B9">
        <v>132.5265465231918</v>
      </c>
      <c r="C9">
        <f t="shared" si="0"/>
        <v>49.031384287424913</v>
      </c>
      <c r="D9">
        <f t="shared" si="1"/>
        <v>3.502241734816065</v>
      </c>
      <c r="E9">
        <v>14</v>
      </c>
      <c r="F9">
        <f t="shared" si="2"/>
        <v>49.031384287424913</v>
      </c>
      <c r="G9">
        <v>45</v>
      </c>
      <c r="H9">
        <f t="shared" si="3"/>
        <v>3.2142857142857144</v>
      </c>
    </row>
    <row r="10" spans="1:11" x14ac:dyDescent="0.3">
      <c r="A10">
        <v>88.375804056597445</v>
      </c>
      <c r="B10">
        <v>142.08739140194737</v>
      </c>
      <c r="C10">
        <f t="shared" si="0"/>
        <v>57.760037903834153</v>
      </c>
      <c r="D10">
        <f t="shared" si="1"/>
        <v>4.1257169931310109</v>
      </c>
      <c r="E10">
        <v>12</v>
      </c>
      <c r="F10">
        <f t="shared" si="2"/>
        <v>49.508603917572131</v>
      </c>
      <c r="G10">
        <v>48</v>
      </c>
      <c r="H10">
        <f t="shared" si="3"/>
        <v>4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7"/>
  <sheetViews>
    <sheetView workbookViewId="0">
      <selection activeCell="K5" sqref="K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3">
      <c r="A2">
        <v>79.170089702581151</v>
      </c>
      <c r="B2">
        <v>145.01135263589288</v>
      </c>
      <c r="C2">
        <f t="shared" ref="C2:C7" si="0">A2*$K$4+B2*$K$5</f>
        <v>43.184025644805615</v>
      </c>
      <c r="D2">
        <f t="shared" ref="D2:D7" si="1">C2/$K$2</f>
        <v>3.0845732603432583</v>
      </c>
      <c r="E2">
        <v>14</v>
      </c>
      <c r="F2">
        <f t="shared" ref="F2:F7" si="2">D2*E2</f>
        <v>43.184025644805615</v>
      </c>
      <c r="G2">
        <v>29</v>
      </c>
      <c r="H2">
        <f t="shared" ref="H2:H7" si="3">G2/E2</f>
        <v>2.0714285714285716</v>
      </c>
      <c r="J2" t="s">
        <v>8</v>
      </c>
      <c r="K2">
        <v>14</v>
      </c>
    </row>
    <row r="3" spans="1:11" x14ac:dyDescent="0.3">
      <c r="A3">
        <v>22.333301402680174</v>
      </c>
      <c r="B3">
        <v>133.41254616950673</v>
      </c>
      <c r="C3">
        <f t="shared" si="0"/>
        <v>33.380411320099753</v>
      </c>
      <c r="D3">
        <f t="shared" si="1"/>
        <v>2.3843150942928397</v>
      </c>
      <c r="E3">
        <v>12</v>
      </c>
      <c r="F3">
        <f t="shared" si="2"/>
        <v>28.611781131514078</v>
      </c>
      <c r="G3">
        <v>28</v>
      </c>
      <c r="H3">
        <f t="shared" si="3"/>
        <v>2.3333333333333335</v>
      </c>
    </row>
    <row r="4" spans="1:11" x14ac:dyDescent="0.3">
      <c r="A4">
        <v>21.110090705446421</v>
      </c>
      <c r="B4">
        <v>116.82083016806365</v>
      </c>
      <c r="C4">
        <f t="shared" si="0"/>
        <v>29.424493845848374</v>
      </c>
      <c r="D4">
        <f t="shared" si="1"/>
        <v>2.101749560417741</v>
      </c>
      <c r="E4">
        <v>14</v>
      </c>
      <c r="F4">
        <f t="shared" si="2"/>
        <v>29.424493845848374</v>
      </c>
      <c r="G4">
        <v>33</v>
      </c>
      <c r="H4">
        <f t="shared" si="3"/>
        <v>2.3571428571428572</v>
      </c>
      <c r="J4" t="s">
        <v>9</v>
      </c>
      <c r="K4">
        <v>0.12572225678562596</v>
      </c>
    </row>
    <row r="5" spans="1:11" x14ac:dyDescent="0.3">
      <c r="A5">
        <v>43.723800110807232</v>
      </c>
      <c r="B5">
        <v>128.58217487323569</v>
      </c>
      <c r="C5">
        <f t="shared" si="0"/>
        <v>34.962752475926088</v>
      </c>
      <c r="D5">
        <f t="shared" si="1"/>
        <v>2.4973394625661491</v>
      </c>
      <c r="E5">
        <v>13</v>
      </c>
      <c r="F5">
        <f t="shared" si="2"/>
        <v>32.465413013359935</v>
      </c>
      <c r="G5">
        <v>37</v>
      </c>
      <c r="H5">
        <f t="shared" si="3"/>
        <v>2.8461538461538463</v>
      </c>
      <c r="J5" t="s">
        <v>10</v>
      </c>
      <c r="K5">
        <v>0.22915849478981765</v>
      </c>
    </row>
    <row r="6" spans="1:11" x14ac:dyDescent="0.3">
      <c r="A6">
        <v>209.65600087599887</v>
      </c>
      <c r="B6">
        <v>138.90071847316048</v>
      </c>
      <c r="C6">
        <f t="shared" si="0"/>
        <v>58.188705149313421</v>
      </c>
      <c r="D6">
        <f t="shared" si="1"/>
        <v>4.1563360820938158</v>
      </c>
      <c r="E6">
        <v>14</v>
      </c>
      <c r="F6">
        <f t="shared" si="2"/>
        <v>58.188705149313421</v>
      </c>
      <c r="G6">
        <v>61</v>
      </c>
      <c r="H6">
        <f t="shared" si="3"/>
        <v>4.3571428571428568</v>
      </c>
    </row>
    <row r="7" spans="1:11" x14ac:dyDescent="0.3">
      <c r="A7">
        <v>57.247618653702702</v>
      </c>
      <c r="B7">
        <v>143.69217005293098</v>
      </c>
      <c r="C7">
        <f t="shared" si="0"/>
        <v>40.125581215158576</v>
      </c>
      <c r="D7">
        <f t="shared" si="1"/>
        <v>2.8661129439398985</v>
      </c>
      <c r="E7">
        <v>14</v>
      </c>
      <c r="F7">
        <f t="shared" si="2"/>
        <v>40.125581215158576</v>
      </c>
      <c r="G7">
        <v>44</v>
      </c>
      <c r="H7">
        <f t="shared" si="3"/>
        <v>3.1428571428571428</v>
      </c>
      <c r="J7" t="s">
        <v>11</v>
      </c>
      <c r="K7" cm="1">
        <f t="array" ref="K7">(SUM(TableNFO[Tot]-TableNFO[APP]))^2</f>
        <v>0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7"/>
  <sheetViews>
    <sheetView workbookViewId="0">
      <selection activeCell="K5" sqref="K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3">
      <c r="A2">
        <v>32.179588890075706</v>
      </c>
      <c r="B2">
        <v>133.27762669260582</v>
      </c>
      <c r="C2">
        <f>A2*$K$4+B2*$K$5</f>
        <v>37.463676657768936</v>
      </c>
      <c r="D2">
        <f>C2/$K$2</f>
        <v>2.6759769041263524</v>
      </c>
      <c r="E2">
        <v>14</v>
      </c>
      <c r="F2">
        <f>D2*E2</f>
        <v>37.463676657768936</v>
      </c>
      <c r="G2">
        <v>39</v>
      </c>
      <c r="H2">
        <f>G2/E2</f>
        <v>2.7857142857142856</v>
      </c>
      <c r="J2" t="s">
        <v>8</v>
      </c>
      <c r="K2">
        <v>14</v>
      </c>
    </row>
    <row r="3" spans="1:11" x14ac:dyDescent="0.3">
      <c r="A3">
        <v>19.888428224342896</v>
      </c>
      <c r="B3">
        <v>121.28513383746674</v>
      </c>
      <c r="C3">
        <f>A3*$K$4+B3*$K$5</f>
        <v>33.11326547684363</v>
      </c>
      <c r="D3">
        <f>C3/$K$2</f>
        <v>2.3652332483459735</v>
      </c>
      <c r="E3">
        <v>13</v>
      </c>
      <c r="F3">
        <f>D3*E3</f>
        <v>30.748032228497657</v>
      </c>
      <c r="G3">
        <v>32</v>
      </c>
      <c r="H3">
        <f>G3/E3</f>
        <v>2.4615384615384617</v>
      </c>
    </row>
    <row r="4" spans="1:11" x14ac:dyDescent="0.3">
      <c r="A4">
        <v>144.76588336385979</v>
      </c>
      <c r="B4">
        <v>155.26664838966815</v>
      </c>
      <c r="C4">
        <f>A4*$K$4+B4*$K$5</f>
        <v>54.827061377110347</v>
      </c>
      <c r="D4">
        <f>C4/$K$2</f>
        <v>3.9162186697935963</v>
      </c>
      <c r="E4">
        <v>12</v>
      </c>
      <c r="F4">
        <f>D4*E4</f>
        <v>46.994624037523153</v>
      </c>
      <c r="G4">
        <v>42</v>
      </c>
      <c r="H4">
        <f>G4/E4</f>
        <v>3.5</v>
      </c>
      <c r="J4" t="s">
        <v>9</v>
      </c>
      <c r="K4">
        <v>0.10423828535304425</v>
      </c>
    </row>
    <row r="5" spans="1:11" x14ac:dyDescent="0.3">
      <c r="A5">
        <v>30.019610331313018</v>
      </c>
      <c r="B5">
        <v>123.7246762135907</v>
      </c>
      <c r="C5">
        <f>A5*$K$4+B5*$K$5</f>
        <v>34.793667076210241</v>
      </c>
      <c r="D5">
        <f>C5/$K$2</f>
        <v>2.4852619340150173</v>
      </c>
      <c r="E5">
        <v>14</v>
      </c>
      <c r="F5">
        <f>D5*E5</f>
        <v>34.793667076210241</v>
      </c>
      <c r="G5">
        <v>37</v>
      </c>
      <c r="H5">
        <f>G5/E5</f>
        <v>2.6428571428571428</v>
      </c>
      <c r="J5" t="s">
        <v>10</v>
      </c>
      <c r="K5">
        <v>0.25592691237796439</v>
      </c>
    </row>
    <row r="7" spans="1:11" x14ac:dyDescent="0.3">
      <c r="J7" t="s">
        <v>11</v>
      </c>
      <c r="K7" cm="1">
        <f t="array" ref="K7">(SUM(TableSOU[Tot]-TableSOU[APP]))^2</f>
        <v>2.0194839173657902E-28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9"/>
  <sheetViews>
    <sheetView workbookViewId="0">
      <selection activeCell="K5" sqref="K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3">
      <c r="A2">
        <v>30.019610331313018</v>
      </c>
      <c r="B2">
        <v>124.98548362532398</v>
      </c>
      <c r="C2">
        <f t="shared" ref="C2:C9" si="0">A2*$K$4+B2*$K$5</f>
        <v>55.19116422897212</v>
      </c>
      <c r="D2">
        <f t="shared" ref="D2:D9" si="1">C2/$K$2</f>
        <v>3.9422260163551512</v>
      </c>
      <c r="E2">
        <v>14</v>
      </c>
      <c r="F2">
        <f t="shared" ref="F2:F9" si="2">D2*E2</f>
        <v>55.19116422897212</v>
      </c>
      <c r="G2">
        <v>54</v>
      </c>
      <c r="H2">
        <f t="shared" ref="H2:H9" si="3">G2/E2</f>
        <v>3.8571428571428572</v>
      </c>
      <c r="J2" t="s">
        <v>8</v>
      </c>
      <c r="K2">
        <v>14</v>
      </c>
    </row>
    <row r="3" spans="1:11" x14ac:dyDescent="0.3">
      <c r="A3">
        <v>60.46666616387845</v>
      </c>
      <c r="B3">
        <v>149.04897558740271</v>
      </c>
      <c r="C3">
        <f t="shared" si="0"/>
        <v>68.399865502252808</v>
      </c>
      <c r="D3">
        <f t="shared" si="1"/>
        <v>4.8857046787323437</v>
      </c>
      <c r="E3">
        <v>14</v>
      </c>
      <c r="F3">
        <f t="shared" si="2"/>
        <v>68.399865502252808</v>
      </c>
      <c r="G3">
        <v>91</v>
      </c>
      <c r="H3">
        <f t="shared" si="3"/>
        <v>6.5</v>
      </c>
    </row>
    <row r="4" spans="1:11" x14ac:dyDescent="0.3">
      <c r="A4">
        <v>23.37958900273987</v>
      </c>
      <c r="B4">
        <v>121.36787539689152</v>
      </c>
      <c r="C4">
        <f t="shared" si="0"/>
        <v>52.989448455433639</v>
      </c>
      <c r="D4">
        <f t="shared" si="1"/>
        <v>3.7849606039595458</v>
      </c>
      <c r="E4">
        <v>13</v>
      </c>
      <c r="F4">
        <f t="shared" si="2"/>
        <v>49.204487851474099</v>
      </c>
      <c r="G4">
        <v>53</v>
      </c>
      <c r="H4">
        <f t="shared" si="3"/>
        <v>4.0769230769230766</v>
      </c>
      <c r="J4" t="s">
        <v>9</v>
      </c>
      <c r="K4">
        <v>0.10470228589056424</v>
      </c>
    </row>
    <row r="5" spans="1:11" x14ac:dyDescent="0.3">
      <c r="A5">
        <v>12.476190776781547</v>
      </c>
      <c r="B5">
        <v>111.05860263094996</v>
      </c>
      <c r="C5">
        <f t="shared" si="0"/>
        <v>47.554719444338836</v>
      </c>
      <c r="D5">
        <f t="shared" si="1"/>
        <v>3.3967656745956312</v>
      </c>
      <c r="E5">
        <v>14</v>
      </c>
      <c r="F5">
        <f t="shared" si="2"/>
        <v>47.554719444338836</v>
      </c>
      <c r="G5">
        <v>49</v>
      </c>
      <c r="H5">
        <f t="shared" si="3"/>
        <v>3.5</v>
      </c>
      <c r="J5" t="s">
        <v>10</v>
      </c>
      <c r="K5">
        <v>0.41643269999072052</v>
      </c>
    </row>
    <row r="6" spans="1:11" x14ac:dyDescent="0.3">
      <c r="A6">
        <v>29.30476270386027</v>
      </c>
      <c r="B6">
        <v>123.02580193700325</v>
      </c>
      <c r="C6">
        <f t="shared" si="0"/>
        <v>54.300242511724605</v>
      </c>
      <c r="D6">
        <f t="shared" si="1"/>
        <v>3.8785887508374719</v>
      </c>
      <c r="E6">
        <v>13</v>
      </c>
      <c r="F6">
        <f t="shared" si="2"/>
        <v>50.421653760887132</v>
      </c>
      <c r="G6">
        <v>56</v>
      </c>
      <c r="H6">
        <f t="shared" si="3"/>
        <v>4.3076923076923075</v>
      </c>
    </row>
    <row r="7" spans="1:11" x14ac:dyDescent="0.3">
      <c r="A7">
        <v>27.752386167734382</v>
      </c>
      <c r="B7">
        <v>119.86951616392248</v>
      </c>
      <c r="C7">
        <f t="shared" si="0"/>
        <v>52.823324533403017</v>
      </c>
      <c r="D7">
        <f t="shared" si="1"/>
        <v>3.7730946095287869</v>
      </c>
      <c r="E7">
        <v>12</v>
      </c>
      <c r="F7">
        <f t="shared" si="2"/>
        <v>45.277135314345443</v>
      </c>
      <c r="G7">
        <v>31</v>
      </c>
      <c r="H7">
        <f t="shared" si="3"/>
        <v>2.5833333333333335</v>
      </c>
      <c r="J7" t="s">
        <v>11</v>
      </c>
      <c r="K7" cm="1">
        <f t="array" ref="K7">(SUM(TableTOT[Tot]-TableTOT[APP]))^2</f>
        <v>5.0487097934144756E-27</v>
      </c>
    </row>
    <row r="8" spans="1:11" x14ac:dyDescent="0.3">
      <c r="A8">
        <v>43.971429316037423</v>
      </c>
      <c r="B8">
        <v>132.96022302697679</v>
      </c>
      <c r="C8">
        <f t="shared" si="0"/>
        <v>59.972893829756806</v>
      </c>
      <c r="D8">
        <f t="shared" si="1"/>
        <v>4.2837781306969145</v>
      </c>
      <c r="E8">
        <v>13</v>
      </c>
      <c r="F8">
        <f t="shared" si="2"/>
        <v>55.68911569905989</v>
      </c>
      <c r="G8">
        <v>45</v>
      </c>
      <c r="H8">
        <f t="shared" si="3"/>
        <v>3.4615384615384617</v>
      </c>
    </row>
    <row r="9" spans="1:11" x14ac:dyDescent="0.3">
      <c r="A9">
        <v>23.704761833633107</v>
      </c>
      <c r="B9">
        <v>117.13757216780475</v>
      </c>
      <c r="C9">
        <f t="shared" si="0"/>
        <v>51.2618581986696</v>
      </c>
      <c r="D9">
        <f t="shared" si="1"/>
        <v>3.6615612999049714</v>
      </c>
      <c r="E9">
        <v>14</v>
      </c>
      <c r="F9">
        <f t="shared" si="2"/>
        <v>51.2618581986696</v>
      </c>
      <c r="G9">
        <v>44</v>
      </c>
      <c r="H9">
        <f t="shared" si="3"/>
        <v>3.1428571428571428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12"/>
  <sheetViews>
    <sheetView workbookViewId="0">
      <selection activeCell="K5" sqref="K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3">
      <c r="A2">
        <v>85.039720708735075</v>
      </c>
      <c r="B2">
        <v>136.09094685101573</v>
      </c>
      <c r="C2">
        <f t="shared" ref="C2:C12" si="0">A2*$K$4+B2*$K$5</f>
        <v>46.509756256456249</v>
      </c>
      <c r="D2">
        <f t="shared" ref="D2:D12" si="1">C2/$K$2</f>
        <v>3.3221254468897321</v>
      </c>
      <c r="E2">
        <v>14</v>
      </c>
      <c r="F2">
        <f t="shared" ref="F2:F12" si="2">D2*E2</f>
        <v>46.509756256456249</v>
      </c>
      <c r="G2">
        <v>50</v>
      </c>
      <c r="H2">
        <f t="shared" ref="H2:H12" si="3">G2/E2</f>
        <v>3.5714285714285716</v>
      </c>
      <c r="J2" t="s">
        <v>8</v>
      </c>
      <c r="K2">
        <v>14</v>
      </c>
    </row>
    <row r="3" spans="1:11" x14ac:dyDescent="0.3">
      <c r="A3">
        <v>77.029619417181152</v>
      </c>
      <c r="B3">
        <v>135.85104926743543</v>
      </c>
      <c r="C3">
        <f t="shared" si="0"/>
        <v>45.680374557518647</v>
      </c>
      <c r="D3">
        <f t="shared" si="1"/>
        <v>3.2628838969656178</v>
      </c>
      <c r="E3">
        <v>13</v>
      </c>
      <c r="F3">
        <f t="shared" si="2"/>
        <v>42.417490660553028</v>
      </c>
      <c r="G3">
        <v>36</v>
      </c>
      <c r="H3">
        <f t="shared" si="3"/>
        <v>2.7692307692307692</v>
      </c>
    </row>
    <row r="4" spans="1:11" x14ac:dyDescent="0.3">
      <c r="A4">
        <v>12.476190776781547</v>
      </c>
      <c r="B4">
        <v>120.41798190631467</v>
      </c>
      <c r="C4">
        <f t="shared" si="0"/>
        <v>35.184896470621197</v>
      </c>
      <c r="D4">
        <f t="shared" si="1"/>
        <v>2.5132068907586569</v>
      </c>
      <c r="E4">
        <v>14</v>
      </c>
      <c r="F4">
        <f t="shared" si="2"/>
        <v>35.184896470621197</v>
      </c>
      <c r="G4">
        <v>32</v>
      </c>
      <c r="H4">
        <f t="shared" si="3"/>
        <v>2.2857142857142856</v>
      </c>
      <c r="J4" t="s">
        <v>9</v>
      </c>
      <c r="K4">
        <v>9.5086122380837759E-2</v>
      </c>
    </row>
    <row r="5" spans="1:11" x14ac:dyDescent="0.3">
      <c r="A5">
        <v>66.542854474249324</v>
      </c>
      <c r="B5">
        <v>132.24236754795166</v>
      </c>
      <c r="C5">
        <f t="shared" si="0"/>
        <v>43.664360413071662</v>
      </c>
      <c r="D5">
        <f t="shared" si="1"/>
        <v>3.1188828866479761</v>
      </c>
      <c r="E5">
        <v>13</v>
      </c>
      <c r="F5">
        <f t="shared" si="2"/>
        <v>40.545477526423689</v>
      </c>
      <c r="G5">
        <v>46</v>
      </c>
      <c r="H5">
        <f t="shared" si="3"/>
        <v>3.5384615384615383</v>
      </c>
      <c r="J5" t="s">
        <v>10</v>
      </c>
      <c r="K5">
        <v>0.28233809709603341</v>
      </c>
    </row>
    <row r="6" spans="1:11" x14ac:dyDescent="0.3">
      <c r="A6">
        <v>58.914285207217894</v>
      </c>
      <c r="B6">
        <v>141.49547591524757</v>
      </c>
      <c r="C6">
        <f t="shared" si="0"/>
        <v>45.551494350801725</v>
      </c>
      <c r="D6">
        <f t="shared" si="1"/>
        <v>3.2536781679144089</v>
      </c>
      <c r="E6">
        <v>12</v>
      </c>
      <c r="F6">
        <f t="shared" si="2"/>
        <v>39.044138014972908</v>
      </c>
      <c r="G6">
        <v>32</v>
      </c>
      <c r="H6">
        <f t="shared" si="3"/>
        <v>2.6666666666666665</v>
      </c>
    </row>
    <row r="7" spans="1:11" x14ac:dyDescent="0.3">
      <c r="A7">
        <v>25.582321556793953</v>
      </c>
      <c r="B7">
        <v>119.87548131732257</v>
      </c>
      <c r="C7">
        <f t="shared" si="0"/>
        <v>36.277939041939206</v>
      </c>
      <c r="D7">
        <f t="shared" si="1"/>
        <v>2.5912813601385145</v>
      </c>
      <c r="E7">
        <v>14</v>
      </c>
      <c r="F7">
        <f t="shared" si="2"/>
        <v>36.277939041939206</v>
      </c>
      <c r="G7">
        <v>45</v>
      </c>
      <c r="H7">
        <f t="shared" si="3"/>
        <v>3.2142857142857144</v>
      </c>
      <c r="J7" t="s">
        <v>11</v>
      </c>
      <c r="K7" cm="1">
        <f t="array" ref="K7">(SUM(TableWHU[Tot]-TableWHU[APP]))^2</f>
        <v>1.2621774483536189E-29</v>
      </c>
    </row>
    <row r="8" spans="1:11" x14ac:dyDescent="0.3">
      <c r="A8">
        <v>38.098979364235717</v>
      </c>
      <c r="B8">
        <v>133.19881699454294</v>
      </c>
      <c r="C8">
        <f t="shared" si="0"/>
        <v>41.229784740094779</v>
      </c>
      <c r="D8">
        <f t="shared" si="1"/>
        <v>2.9449846242924842</v>
      </c>
      <c r="E8">
        <v>14</v>
      </c>
      <c r="F8">
        <f t="shared" si="2"/>
        <v>41.229784740094779</v>
      </c>
      <c r="G8">
        <v>43</v>
      </c>
      <c r="H8">
        <f t="shared" si="3"/>
        <v>3.0714285714285716</v>
      </c>
    </row>
    <row r="9" spans="1:11" x14ac:dyDescent="0.3">
      <c r="A9">
        <v>34.961915456904663</v>
      </c>
      <c r="B9">
        <v>135.31191429978077</v>
      </c>
      <c r="C9">
        <f t="shared" si="0"/>
        <v>41.528101369625396</v>
      </c>
      <c r="D9">
        <f t="shared" si="1"/>
        <v>2.9662929549732424</v>
      </c>
      <c r="E9">
        <v>14</v>
      </c>
      <c r="F9">
        <f t="shared" si="2"/>
        <v>41.528101369625396</v>
      </c>
      <c r="G9">
        <v>41</v>
      </c>
      <c r="H9">
        <f t="shared" si="3"/>
        <v>2.9285714285714284</v>
      </c>
    </row>
    <row r="10" spans="1:11" x14ac:dyDescent="0.3">
      <c r="A10">
        <v>17.54185460293014</v>
      </c>
      <c r="B10">
        <v>117.82670269320471</v>
      </c>
      <c r="C10">
        <f t="shared" si="0"/>
        <v>34.934953959060564</v>
      </c>
      <c r="D10">
        <f t="shared" si="1"/>
        <v>2.4953538542186116</v>
      </c>
      <c r="E10">
        <v>13</v>
      </c>
      <c r="F10">
        <f t="shared" si="2"/>
        <v>32.439600104841951</v>
      </c>
      <c r="G10">
        <v>31</v>
      </c>
      <c r="H10">
        <f t="shared" si="3"/>
        <v>2.3846153846153846</v>
      </c>
    </row>
    <row r="11" spans="1:11" x14ac:dyDescent="0.3">
      <c r="A11">
        <v>18.888428224342896</v>
      </c>
      <c r="B11">
        <v>116.87143201201938</v>
      </c>
      <c r="C11">
        <f t="shared" si="0"/>
        <v>34.793285116883531</v>
      </c>
      <c r="D11">
        <f t="shared" si="1"/>
        <v>2.4852346512059666</v>
      </c>
      <c r="E11">
        <v>12</v>
      </c>
      <c r="F11">
        <f t="shared" si="2"/>
        <v>29.8228158144716</v>
      </c>
      <c r="G11">
        <v>29</v>
      </c>
      <c r="H11">
        <f t="shared" si="3"/>
        <v>2.4166666666666665</v>
      </c>
    </row>
    <row r="12" spans="1:1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7"/>
  <sheetViews>
    <sheetView tabSelected="1" workbookViewId="0">
      <selection activeCell="K5" sqref="K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3">
      <c r="A2">
        <v>15.885714320988029</v>
      </c>
      <c r="B2">
        <v>123.096683545443</v>
      </c>
      <c r="C2">
        <f>A2*$K$4+B2*$K$5</f>
        <v>46.945902824692823</v>
      </c>
      <c r="D2">
        <f>C2/$K$2</f>
        <v>3.3532787731923444</v>
      </c>
      <c r="E2">
        <v>14</v>
      </c>
      <c r="F2">
        <f>D2*E2</f>
        <v>46.945902824692823</v>
      </c>
      <c r="G2">
        <v>60</v>
      </c>
      <c r="H2">
        <f>G2/E2</f>
        <v>4.2857142857142856</v>
      </c>
      <c r="J2" t="s">
        <v>8</v>
      </c>
      <c r="K2">
        <v>14</v>
      </c>
    </row>
    <row r="3" spans="1:11" x14ac:dyDescent="0.3">
      <c r="A3">
        <v>66.676190584346145</v>
      </c>
      <c r="B3">
        <v>152.55730944848338</v>
      </c>
      <c r="C3">
        <f>A3*$K$4+B3*$K$5</f>
        <v>62.249684685359178</v>
      </c>
      <c r="D3">
        <f>C3/$K$2</f>
        <v>4.446406048954227</v>
      </c>
      <c r="E3">
        <v>13</v>
      </c>
      <c r="F3">
        <f>D3*E3</f>
        <v>57.803278636404954</v>
      </c>
      <c r="G3">
        <v>54</v>
      </c>
      <c r="H3">
        <f>G3/E3</f>
        <v>4.1538461538461542</v>
      </c>
    </row>
    <row r="4" spans="1:11" x14ac:dyDescent="0.3">
      <c r="A4">
        <v>27.419043041349344</v>
      </c>
      <c r="B4">
        <v>124.50226745252354</v>
      </c>
      <c r="C4">
        <f>A4*$K$4+B4*$K$5</f>
        <v>48.464804289335319</v>
      </c>
      <c r="D4">
        <f>C4/$K$2</f>
        <v>3.461771734952523</v>
      </c>
      <c r="E4">
        <v>14</v>
      </c>
      <c r="F4">
        <f>D4*E4</f>
        <v>48.464804289335319</v>
      </c>
      <c r="G4">
        <v>43</v>
      </c>
      <c r="H4">
        <f>G4/E4</f>
        <v>3.0714285714285716</v>
      </c>
      <c r="J4" t="s">
        <v>9</v>
      </c>
      <c r="K4">
        <v>8.6579759459774322E-2</v>
      </c>
    </row>
    <row r="5" spans="1:11" x14ac:dyDescent="0.3">
      <c r="A5">
        <v>12.780952607287213</v>
      </c>
      <c r="B5">
        <v>115.28719988033544</v>
      </c>
      <c r="C5">
        <f>A5*$K$4+B5*$K$5</f>
        <v>43.786014249566726</v>
      </c>
      <c r="D5">
        <f>C5/$K$2</f>
        <v>3.1275724463976231</v>
      </c>
      <c r="E5">
        <v>14</v>
      </c>
      <c r="F5">
        <f>D5*E5</f>
        <v>43.786014249566726</v>
      </c>
      <c r="G5">
        <v>40</v>
      </c>
      <c r="H5">
        <f>G5/E5</f>
        <v>2.8571428571428572</v>
      </c>
      <c r="J5" t="s">
        <v>10</v>
      </c>
      <c r="K5">
        <v>0.370201049999141</v>
      </c>
    </row>
    <row r="7" spans="1:11" x14ac:dyDescent="0.3">
      <c r="J7" t="s">
        <v>11</v>
      </c>
      <c r="K7" cm="1">
        <f t="array" ref="K7">(SUM(TableWOL[Tot]-TableWOL[APP]))^2</f>
        <v>3.1554436208840472E-26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ARS</vt:lpstr>
      <vt:lpstr>AVL</vt:lpstr>
      <vt:lpstr>BOU</vt:lpstr>
      <vt:lpstr>BRE</vt:lpstr>
      <vt:lpstr>BHA</vt:lpstr>
      <vt:lpstr>CHE</vt:lpstr>
      <vt:lpstr>CRY</vt:lpstr>
      <vt:lpstr>EVE</vt:lpstr>
      <vt:lpstr>FUL</vt:lpstr>
      <vt:lpstr>LEE</vt:lpstr>
      <vt:lpstr>LEI</vt:lpstr>
      <vt:lpstr>LIV</vt:lpstr>
      <vt:lpstr>MCI</vt:lpstr>
      <vt:lpstr>MUN</vt:lpstr>
      <vt:lpstr>NEW</vt:lpstr>
      <vt:lpstr>NFO</vt:lpstr>
      <vt:lpstr>SOU</vt:lpstr>
      <vt:lpstr>TOT</vt:lpstr>
      <vt:lpstr>WHU</vt:lpstr>
      <vt:lpstr>WOL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2022-11-11T20:21:22Z</dcterms:created>
  <dcterms:modified xsi:type="dcterms:W3CDTF">2022-11-11T20:36:46Z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63ae0992-0a13-499d-bb81-e95c84e1f851</vt:lpwstr>
  </property>
</Properties>
</file>