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RS" state="visible" r:id="rId4"/>
    <sheet sheetId="2" name="AVL" state="visible" r:id="rId5"/>
    <sheet sheetId="3" name="BOU" state="visible" r:id="rId6"/>
    <sheet sheetId="4" name="BRE" state="visible" r:id="rId7"/>
    <sheet sheetId="5" name="BHA" state="visible" r:id="rId8"/>
    <sheet sheetId="6" name="CHE" state="visible" r:id="rId9"/>
    <sheet sheetId="7" name="CRY" state="visible" r:id="rId10"/>
    <sheet sheetId="8" name="EVE" state="visible" r:id="rId11"/>
    <sheet sheetId="9" name="FUL" state="visible" r:id="rId12"/>
    <sheet sheetId="10" name="LEE" state="visible" r:id="rId13"/>
    <sheet sheetId="11" name="LEI" state="visible" r:id="rId14"/>
    <sheet sheetId="12" name="LIV" state="visible" r:id="rId15"/>
    <sheet sheetId="13" name="MCI" state="visible" r:id="rId16"/>
    <sheet sheetId="14" name="MUN" state="visible" r:id="rId17"/>
    <sheet sheetId="15" name="NEW" state="visible" r:id="rId18"/>
    <sheet sheetId="16" name="NFO" state="visible" r:id="rId19"/>
    <sheet sheetId="17" name="SOU" state="visible" r:id="rId20"/>
    <sheet sheetId="18" name="TOT" state="visible" r:id="rId21"/>
    <sheet sheetId="19" name="WHU" state="visible" r:id="rId22"/>
    <sheet sheetId="20" name="WOL" state="visible" r:id="rId23"/>
  </sheets>
  <calcPr calcId="171027"/>
</workbook>
</file>

<file path=xl/sharedStrings.xml><?xml version="1.0" encoding="utf-8"?>
<sst xmlns="http://schemas.openxmlformats.org/spreadsheetml/2006/main" count="388" uniqueCount="196">
  <si>
    <t>Name</t>
  </si>
  <si>
    <t>ARIMAPP</t>
  </si>
  <si>
    <t>LSTMPP</t>
  </si>
  <si>
    <t>PP</t>
  </si>
  <si>
    <t>AP</t>
  </si>
  <si>
    <t>DIFF</t>
  </si>
  <si>
    <t>Xhaka</t>
  </si>
  <si>
    <t>ARIMA</t>
  </si>
  <si>
    <t>Partey</t>
  </si>
  <si>
    <t>LSTM</t>
  </si>
  <si>
    <t>Ødegaard</t>
  </si>
  <si>
    <t>White</t>
  </si>
  <si>
    <t>OFF</t>
  </si>
  <si>
    <t>Nketiah</t>
  </si>
  <si>
    <t>Saka</t>
  </si>
  <si>
    <t>AVG</t>
  </si>
  <si>
    <t>Ramsdale</t>
  </si>
  <si>
    <t>Gabriel</t>
  </si>
  <si>
    <t>Martinelli</t>
  </si>
  <si>
    <t>Saliba</t>
  </si>
  <si>
    <t>Jesus</t>
  </si>
  <si>
    <t>Trossard</t>
  </si>
  <si>
    <t>Jorginho</t>
  </si>
  <si>
    <t>Zinchenko</t>
  </si>
  <si>
    <t>Coutinho</t>
  </si>
  <si>
    <t>Martínez</t>
  </si>
  <si>
    <t>McGinn</t>
  </si>
  <si>
    <t>Watkins</t>
  </si>
  <si>
    <t>Buendía</t>
  </si>
  <si>
    <t>Cash</t>
  </si>
  <si>
    <t>Konsa</t>
  </si>
  <si>
    <t>Bailey</t>
  </si>
  <si>
    <t>Douglas Luiz</t>
  </si>
  <si>
    <t>Ramsey</t>
  </si>
  <si>
    <t>Kamara</t>
  </si>
  <si>
    <t>Stanislas</t>
  </si>
  <si>
    <t>Lerma</t>
  </si>
  <si>
    <t>Solanke</t>
  </si>
  <si>
    <t>Cook</t>
  </si>
  <si>
    <t>Billing</t>
  </si>
  <si>
    <t>Travers</t>
  </si>
  <si>
    <t>Zemura</t>
  </si>
  <si>
    <t>Stephens</t>
  </si>
  <si>
    <t>Tavernier</t>
  </si>
  <si>
    <t>Jansson</t>
  </si>
  <si>
    <t>Nørgaard</t>
  </si>
  <si>
    <t>Toney</t>
  </si>
  <si>
    <t>Raya</t>
  </si>
  <si>
    <t>Dasilva</t>
  </si>
  <si>
    <t>Henry</t>
  </si>
  <si>
    <t>Janelt</t>
  </si>
  <si>
    <t>Jensen</t>
  </si>
  <si>
    <t>Wissa</t>
  </si>
  <si>
    <t>Mbeumo</t>
  </si>
  <si>
    <t>Hickey</t>
  </si>
  <si>
    <t>Mee</t>
  </si>
  <si>
    <t>Lallana</t>
  </si>
  <si>
    <t>Welbeck</t>
  </si>
  <si>
    <t>Groß</t>
  </si>
  <si>
    <t>Dunk</t>
  </si>
  <si>
    <t>March</t>
  </si>
  <si>
    <t>Webster</t>
  </si>
  <si>
    <t>Veltman</t>
  </si>
  <si>
    <t>Sánchez</t>
  </si>
  <si>
    <t>Lamptey</t>
  </si>
  <si>
    <t>Mwepu</t>
  </si>
  <si>
    <t>Cucurella</t>
  </si>
  <si>
    <t>Thiago Silva</t>
  </si>
  <si>
    <t>Kanté</t>
  </si>
  <si>
    <t>Mendy</t>
  </si>
  <si>
    <t>Broja</t>
  </si>
  <si>
    <t>Sterling</t>
  </si>
  <si>
    <t>Koulibaly</t>
  </si>
  <si>
    <t>Guaita</t>
  </si>
  <si>
    <t>Clyne</t>
  </si>
  <si>
    <t>J.Ayew</t>
  </si>
  <si>
    <t>Zaha</t>
  </si>
  <si>
    <t>Schlupp</t>
  </si>
  <si>
    <t>Andersen</t>
  </si>
  <si>
    <t>Guéhi</t>
  </si>
  <si>
    <t>Eze</t>
  </si>
  <si>
    <t>Mitchell</t>
  </si>
  <si>
    <t>C.Doucouré</t>
  </si>
  <si>
    <t>Pickford</t>
  </si>
  <si>
    <t>Iwobi</t>
  </si>
  <si>
    <t>Mina</t>
  </si>
  <si>
    <t>Gray</t>
  </si>
  <si>
    <t>Holgate</t>
  </si>
  <si>
    <t>Mykolenko</t>
  </si>
  <si>
    <t>Tarkowski</t>
  </si>
  <si>
    <t>McNeil</t>
  </si>
  <si>
    <t>Ream</t>
  </si>
  <si>
    <t>Kebano</t>
  </si>
  <si>
    <t>De Cordova-Reid</t>
  </si>
  <si>
    <t>Mitrović</t>
  </si>
  <si>
    <t>Reed</t>
  </si>
  <si>
    <t>Tete</t>
  </si>
  <si>
    <t>Robinson</t>
  </si>
  <si>
    <t>Andreas</t>
  </si>
  <si>
    <t>Rodrigo</t>
  </si>
  <si>
    <t>Bamford</t>
  </si>
  <si>
    <t>Koch</t>
  </si>
  <si>
    <t>Harrison</t>
  </si>
  <si>
    <t>Struijk</t>
  </si>
  <si>
    <t>Meslier</t>
  </si>
  <si>
    <t>Summerville</t>
  </si>
  <si>
    <t>Adams</t>
  </si>
  <si>
    <t>Ward</t>
  </si>
  <si>
    <t>Maddison</t>
  </si>
  <si>
    <t>Justin</t>
  </si>
  <si>
    <t>Daka</t>
  </si>
  <si>
    <t>Matip</t>
  </si>
  <si>
    <t>Thiago</t>
  </si>
  <si>
    <t>Firmino</t>
  </si>
  <si>
    <t>Van Dijk</t>
  </si>
  <si>
    <t>Alisson</t>
  </si>
  <si>
    <t>Fabinho</t>
  </si>
  <si>
    <t>Salah</t>
  </si>
  <si>
    <t>Robertson</t>
  </si>
  <si>
    <t>Alexander-Arnold</t>
  </si>
  <si>
    <t>Luis Díaz</t>
  </si>
  <si>
    <t>Darwin</t>
  </si>
  <si>
    <t>Gündogan</t>
  </si>
  <si>
    <t>De Bruyne</t>
  </si>
  <si>
    <t>Mahrez</t>
  </si>
  <si>
    <t>Grealish</t>
  </si>
  <si>
    <t>Ederson</t>
  </si>
  <si>
    <t>Aké</t>
  </si>
  <si>
    <t>Bernardo</t>
  </si>
  <si>
    <t>Foden</t>
  </si>
  <si>
    <t>Haaland</t>
  </si>
  <si>
    <t>Álvarez</t>
  </si>
  <si>
    <t>Ronaldo</t>
  </si>
  <si>
    <t>De Gea</t>
  </si>
  <si>
    <t>Maguire</t>
  </si>
  <si>
    <t>Fred</t>
  </si>
  <si>
    <t>Shaw</t>
  </si>
  <si>
    <t>Fernandes</t>
  </si>
  <si>
    <t>Rashford</t>
  </si>
  <si>
    <t>Sancho</t>
  </si>
  <si>
    <t>Dalot</t>
  </si>
  <si>
    <t>Malacia</t>
  </si>
  <si>
    <t>Eriksen</t>
  </si>
  <si>
    <t>Garnacho</t>
  </si>
  <si>
    <t>Wilson</t>
  </si>
  <si>
    <t>Trippier</t>
  </si>
  <si>
    <t>Burn</t>
  </si>
  <si>
    <t>Schär</t>
  </si>
  <si>
    <t>Almirón</t>
  </si>
  <si>
    <t>S.Longstaff</t>
  </si>
  <si>
    <t>Willock</t>
  </si>
  <si>
    <t>Bruno Guimarães</t>
  </si>
  <si>
    <t>Pope</t>
  </si>
  <si>
    <t>Botman</t>
  </si>
  <si>
    <t>Wood</t>
  </si>
  <si>
    <t>McKenna</t>
  </si>
  <si>
    <t>Surridge</t>
  </si>
  <si>
    <t>Johnson</t>
  </si>
  <si>
    <t>Awoniyi</t>
  </si>
  <si>
    <t>Henderson</t>
  </si>
  <si>
    <t>Gibbs-White</t>
  </si>
  <si>
    <t>Romeu</t>
  </si>
  <si>
    <t>Redmond</t>
  </si>
  <si>
    <t>Ward-Prowse</t>
  </si>
  <si>
    <t>Bednarek</t>
  </si>
  <si>
    <t>Perraud</t>
  </si>
  <si>
    <t>Bazunu</t>
  </si>
  <si>
    <t>Lloris</t>
  </si>
  <si>
    <t>Kane</t>
  </si>
  <si>
    <t>Son</t>
  </si>
  <si>
    <t>Doherty</t>
  </si>
  <si>
    <t>Dier</t>
  </si>
  <si>
    <t>Davies</t>
  </si>
  <si>
    <t>Højbjerg</t>
  </si>
  <si>
    <t>Bentancur</t>
  </si>
  <si>
    <t>Romero</t>
  </si>
  <si>
    <t>Emerson Royal</t>
  </si>
  <si>
    <t>Kulusevski</t>
  </si>
  <si>
    <t>Perišić</t>
  </si>
  <si>
    <t>Lenglet</t>
  </si>
  <si>
    <t>Ings</t>
  </si>
  <si>
    <t>Fabianski</t>
  </si>
  <si>
    <t>Antonio</t>
  </si>
  <si>
    <t>Zouma</t>
  </si>
  <si>
    <t>Coufal</t>
  </si>
  <si>
    <t>Benrahma</t>
  </si>
  <si>
    <t>Bowen</t>
  </si>
  <si>
    <t>Rice</t>
  </si>
  <si>
    <t>Fornals</t>
  </si>
  <si>
    <t>Scamacca</t>
  </si>
  <si>
    <t>Sá</t>
  </si>
  <si>
    <t>Neves</t>
  </si>
  <si>
    <t>Podence</t>
  </si>
  <si>
    <t>Kilman</t>
  </si>
  <si>
    <t>Neto</t>
  </si>
  <si>
    <t>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</si>
</sst>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0"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  <dxf>
      <font>
        <color auto="1"/>
      </font>
      <fill>
        <patternFill patternType="solid">
          <bgColor rgb="FF0000"/>
        </patternFill>
      </fill>
    </dxf>
    <dxf>
      <fill>
        <patternFill patternType="solid">
          <bgColor rgb="00FF00"/>
        </patternFill>
      </fill>
    </dxf>
    <dxf>
      <fill>
        <patternFill patternType="solid">
          <bgColor rgb="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ARS" displayName="TableARS" ref="A1:F15" totalsRowShown="1" headerRowCount="1">
  <autoFilter ref="A1:F15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TableLEE" displayName="TableLEE" ref="A1:F9" totalsRowShown="1" headerRowCount="1">
  <autoFilter ref="A1:F9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TableLEI" displayName="TableLEI" ref="A1:F5" totalsRowShown="1" headerRowCount="1">
  <autoFilter ref="A1:F5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name="TableLIV" displayName="TableLIV" ref="A1:F12" totalsRowShown="1" headerRowCount="1">
  <autoFilter ref="A1:F12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name="TableMCI" displayName="TableMCI" ref="A1:F11" totalsRowShown="1" headerRowCount="1">
  <autoFilter ref="A1:F11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name="TableMUN" displayName="TableMUN" ref="A1:F14" totalsRowShown="1" headerRowCount="1">
  <autoFilter ref="A1:F14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name="TableNEW" displayName="TableNEW" ref="A1:F11" totalsRowShown="1" headerRowCount="1">
  <autoFilter ref="A1:F11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name="TableNFO" displayName="TableNFO" ref="A1:F8" totalsRowShown="1" headerRowCount="1">
  <autoFilter ref="A1:F8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name="TableSOU" displayName="TableSOU" ref="A1:F7" totalsRowShown="1" headerRowCount="1">
  <autoFilter ref="A1:F7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name="TableTOT" displayName="TableTOT" ref="A1:F14" totalsRowShown="1" headerRowCount="1">
  <autoFilter ref="A1:F14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name="TableWHU" displayName="TableWHU" ref="A1:F12" totalsRowShown="1" headerRowCount="1">
  <autoFilter ref="A1:F12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TableAVL" displayName="TableAVL" ref="A1:F12" totalsRowShown="1" headerRowCount="1">
  <autoFilter ref="A1:F12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name="TableWOL" displayName="TableWOL" ref="A1:F7" totalsRowShown="1" headerRowCount="1">
  <autoFilter ref="A1:F7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TableBOU" displayName="TableBOU" ref="A1:F10" totalsRowShown="1" headerRowCount="1">
  <autoFilter ref="A1:F10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TableBRE" displayName="TableBRE" ref="A1:F13" totalsRowShown="1" headerRowCount="1">
  <autoFilter ref="A1:F13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TableBHA" displayName="TableBHA" ref="A1:F11" totalsRowShown="1" headerRowCount="1">
  <autoFilter ref="A1:F11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TableCHE" displayName="TableCHE" ref="A1:F8" totalsRowShown="1" headerRowCount="1">
  <autoFilter ref="A1:F8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TableCRY" displayName="TableCRY" ref="A1:F11" totalsRowShown="1" headerRowCount="1">
  <autoFilter ref="A1:F11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TableEVE" displayName="TableEVE" ref="A1:F9" totalsRowShown="1" headerRowCount="1">
  <autoFilter ref="A1:F9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TableFUL" displayName="TableFUL" ref="A1:F9" totalsRowShown="1" headerRowCount="1">
  <autoFilter ref="A1:F9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</autoFilter>
  <tableColumns count="6">
    <tableColumn id="1" name="Name" totalsRowLabel="Total"/>
    <tableColumn id="2" name="ARIMAPP" totalsRowFunction="none"/>
    <tableColumn id="3" name="LSTMPP" totalsRowFunction="none"/>
    <tableColumn id="4" name="PP" totalsRowFunction="none"/>
    <tableColumn id="5" name="AP" totalsRowFunction="none"/>
    <tableColumn id="6" name="DIFF" totalsRowFunction="n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>
        <v>13.576923091201534</v>
      </c>
      <c r="C2">
        <v>17.278036475667527</v>
      </c>
      <c r="D2">
        <f>=B2*$I$2+C2*$I$3</f>
        <v>-1</v>
      </c>
      <c r="E2">
        <v>14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8</v>
      </c>
      <c r="B3">
        <v>12.372881325823693</v>
      </c>
      <c r="C3">
        <v>14.714798431105795</v>
      </c>
      <c r="D3">
        <f>=B3*$I$2+C3*$I$3</f>
        <v>-1</v>
      </c>
      <c r="E3">
        <v>10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10</v>
      </c>
      <c r="B4">
        <v>20.33947684260718</v>
      </c>
      <c r="C4">
        <v>30.628897177339752</v>
      </c>
      <c r="D4">
        <f>=B4*$I$2+C4*$I$3</f>
        <v>-1</v>
      </c>
      <c r="E4">
        <v>25</v>
      </c>
      <c r="F4">
        <f>=ABS(D4-E4)</f>
        <v>-1</v>
      </c>
    </row>
    <row r="5" spans="1:9" x14ac:dyDescent="0.25">
      <c r="A5" t="s">
        <v>11</v>
      </c>
      <c r="B5">
        <v>20.815686474086995</v>
      </c>
      <c r="C5">
        <v>30.409439238236608</v>
      </c>
      <c r="D5">
        <f>=B5*$I$2+C5*$I$3</f>
        <v>-1</v>
      </c>
      <c r="E5">
        <v>10</v>
      </c>
      <c r="F5">
        <f>=ABS(D5-E5)</f>
        <v>-1</v>
      </c>
      <c r="H5" t="s">
        <v>12</v>
      </c>
      <c r="I5">
        <f>=(SUM(TableARS[PP]-TableARS[AP]))^2</f>
        <v>-1</v>
      </c>
    </row>
    <row r="6" spans="1:6" x14ac:dyDescent="0.25">
      <c r="A6" t="s">
        <v>13</v>
      </c>
      <c r="B6">
        <v>12.097346732867361</v>
      </c>
      <c r="C6">
        <v>21.158769445470497</v>
      </c>
      <c r="D6">
        <f>=B6*$I$2+C6*$I$3</f>
        <v>-1</v>
      </c>
      <c r="E6">
        <v>25</v>
      </c>
      <c r="F6">
        <f>=ABS(D6-E6)</f>
        <v>-1</v>
      </c>
    </row>
    <row r="7" spans="1:9" x14ac:dyDescent="0.25">
      <c r="A7" t="s">
        <v>14</v>
      </c>
      <c r="B7">
        <v>19.999077016305506</v>
      </c>
      <c r="C7">
        <v>27.62708878980801</v>
      </c>
      <c r="D7">
        <f>=B7*$I$2+C7*$I$3</f>
        <v>-1</v>
      </c>
      <c r="E7">
        <v>38</v>
      </c>
      <c r="F7">
        <f>=ABS(D7-E7)</f>
        <v>-1</v>
      </c>
      <c r="H7" t="s">
        <v>15</v>
      </c>
      <c r="I7">
        <f>=AVERAGE(TableARS[DIFF])/5</f>
        <v>-1</v>
      </c>
    </row>
    <row r="8" spans="1:6" x14ac:dyDescent="0.25">
      <c r="A8" t="s">
        <v>16</v>
      </c>
      <c r="B8">
        <v>18.347107457480043</v>
      </c>
      <c r="C8">
        <v>22.590571584437164</v>
      </c>
      <c r="D8">
        <f>=B8*$I$2+C8*$I$3</f>
        <v>-1</v>
      </c>
      <c r="E8">
        <v>14</v>
      </c>
      <c r="F8">
        <f>=ABS(D8-E8)</f>
        <v>-1</v>
      </c>
    </row>
    <row r="9" spans="1:6" x14ac:dyDescent="0.25">
      <c r="A9" t="s">
        <v>17</v>
      </c>
      <c r="B9">
        <v>22.228356721945197</v>
      </c>
      <c r="C9">
        <v>29.33082332193332</v>
      </c>
      <c r="D9">
        <f>=B9*$I$2+C9*$I$3</f>
        <v>-1</v>
      </c>
      <c r="E9">
        <v>11</v>
      </c>
      <c r="F9">
        <f>=ABS(D9-E9)</f>
        <v>-1</v>
      </c>
    </row>
    <row r="10" spans="1:6" x14ac:dyDescent="0.25">
      <c r="A10" t="s">
        <v>18</v>
      </c>
      <c r="B10">
        <v>28.297039573564497</v>
      </c>
      <c r="C10">
        <v>31.74860534403939</v>
      </c>
      <c r="D10">
        <f>=B10*$I$2+C10*$I$3</f>
        <v>-1</v>
      </c>
      <c r="E10">
        <v>27</v>
      </c>
      <c r="F10">
        <f>=ABS(D10-E10)</f>
        <v>-1</v>
      </c>
    </row>
    <row r="11" spans="1:6" x14ac:dyDescent="0.25">
      <c r="A11" t="s">
        <v>19</v>
      </c>
      <c r="B11">
        <v>24.257452952748565</v>
      </c>
      <c r="C11">
        <v>26.73631582469006</v>
      </c>
      <c r="D11">
        <f>=B11*$I$2+C11*$I$3</f>
        <v>-1</v>
      </c>
      <c r="E11">
        <v>11</v>
      </c>
      <c r="F11">
        <f>=ABS(D11-E11)</f>
        <v>-1</v>
      </c>
    </row>
    <row r="12" spans="1:6" x14ac:dyDescent="0.25">
      <c r="A12" t="s">
        <v>20</v>
      </c>
      <c r="B12">
        <v>25.24303025455321</v>
      </c>
      <c r="C12">
        <v>26.309489226700002</v>
      </c>
      <c r="D12">
        <f>=B12*$I$2+C12*$I$3</f>
        <v>-1</v>
      </c>
      <c r="E12">
        <v>17</v>
      </c>
      <c r="F12">
        <f>=ABS(D12-E12)</f>
        <v>-1</v>
      </c>
    </row>
    <row r="13" spans="1:6" x14ac:dyDescent="0.25">
      <c r="A13" t="s">
        <v>21</v>
      </c>
      <c r="B13">
        <v>19.39980624414186</v>
      </c>
      <c r="C13">
        <v>26.038918729221916</v>
      </c>
      <c r="D13">
        <f>=B13*$I$2+C13*$I$3</f>
        <v>-1</v>
      </c>
      <c r="E13">
        <v>11</v>
      </c>
      <c r="F13">
        <f>=ABS(D13-E13)</f>
        <v>-1</v>
      </c>
    </row>
    <row r="14" spans="1:6" x14ac:dyDescent="0.25">
      <c r="A14" t="s">
        <v>22</v>
      </c>
      <c r="B14">
        <v>16.953617049080357</v>
      </c>
      <c r="C14">
        <v>15.978991292180305</v>
      </c>
      <c r="D14">
        <f>=B14*$I$2+C14*$I$3</f>
        <v>-1</v>
      </c>
      <c r="E14">
        <v>12</v>
      </c>
      <c r="F14">
        <f>=ABS(D14-E14)</f>
        <v>-1</v>
      </c>
    </row>
    <row r="15" spans="1:6" x14ac:dyDescent="0.25">
      <c r="A15" t="s">
        <v>23</v>
      </c>
      <c r="B15">
        <v>17.38888888888889</v>
      </c>
      <c r="C15">
        <v>18.756395523362492</v>
      </c>
      <c r="D15">
        <f>=B15*$I$2+C15*$I$3</f>
        <v>-1</v>
      </c>
      <c r="E15">
        <v>21</v>
      </c>
      <c r="F15">
        <f>=ABS(D15-E15)</f>
        <v>-1</v>
      </c>
    </row>
  </sheetData>
  <conditionalFormatting sqref="I7">
    <cfRule type="cellIs" dxfId="0" priority="1" operator="greaterThan">
      <formula>1</formula>
    </cfRule>
    <cfRule type="cellIs" dxfId="1" priority="2" operator="lessThan">
      <formula>1</formula>
    </cfRule>
    <cfRule type="cellIs" dxfId="2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99</v>
      </c>
      <c r="B2">
        <v>19.62971574005458</v>
      </c>
      <c r="C2">
        <v>21.271816756948272</v>
      </c>
      <c r="D2">
        <f>=B2*$I$2+C2*$I$3</f>
        <v>-1</v>
      </c>
      <c r="E2">
        <v>15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100</v>
      </c>
      <c r="B3">
        <v>19.737388248153543</v>
      </c>
      <c r="C3">
        <v>17.548212674361867</v>
      </c>
      <c r="D3">
        <f>=B3*$I$2+C3*$I$3</f>
        <v>-1</v>
      </c>
      <c r="E3">
        <v>10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101</v>
      </c>
      <c r="B4">
        <v>17.55353419132055</v>
      </c>
      <c r="C4">
        <v>10.264403002538065</v>
      </c>
      <c r="D4">
        <f>=B4*$I$2+C4*$I$3</f>
        <v>-1</v>
      </c>
      <c r="E4">
        <v>17</v>
      </c>
      <c r="F4">
        <f>=ABS(D4-E4)</f>
        <v>-1</v>
      </c>
    </row>
    <row r="5" spans="1:9" x14ac:dyDescent="0.25">
      <c r="A5" t="s">
        <v>102</v>
      </c>
      <c r="B5">
        <v>24.28718965942515</v>
      </c>
      <c r="C5">
        <v>17.762872748566295</v>
      </c>
      <c r="D5">
        <f>=B5*$I$2+C5*$I$3</f>
        <v>-1</v>
      </c>
      <c r="E5">
        <v>16</v>
      </c>
      <c r="F5">
        <f>=ABS(D5-E5)</f>
        <v>-1</v>
      </c>
      <c r="H5" t="s">
        <v>12</v>
      </c>
      <c r="I5">
        <f>=(SUM(TableLEE[PP]-TableLEE[AP]))^2</f>
        <v>-1</v>
      </c>
    </row>
    <row r="6" spans="1:6" x14ac:dyDescent="0.25">
      <c r="A6" t="s">
        <v>103</v>
      </c>
      <c r="B6">
        <v>22.706866200059842</v>
      </c>
      <c r="C6">
        <v>13.367313228315435</v>
      </c>
      <c r="D6">
        <f>=B6*$I$2+C6*$I$3</f>
        <v>-1</v>
      </c>
      <c r="E6">
        <v>14</v>
      </c>
      <c r="F6">
        <f>=ABS(D6-E6)</f>
        <v>-1</v>
      </c>
    </row>
    <row r="7" spans="1:9" x14ac:dyDescent="0.25">
      <c r="A7" t="s">
        <v>104</v>
      </c>
      <c r="B7">
        <v>19.732558132638832</v>
      </c>
      <c r="C7">
        <v>17.26879472002951</v>
      </c>
      <c r="D7">
        <f>=B7*$I$2+C7*$I$3</f>
        <v>-1</v>
      </c>
      <c r="E7">
        <v>19</v>
      </c>
      <c r="F7">
        <f>=ABS(D7-E7)</f>
        <v>-1</v>
      </c>
      <c r="H7" t="s">
        <v>15</v>
      </c>
      <c r="I7">
        <f>=AVERAGE(TableLEE[DIFF])/5</f>
        <v>-1</v>
      </c>
    </row>
    <row r="8" spans="1:6" x14ac:dyDescent="0.25">
      <c r="A8" t="s">
        <v>105</v>
      </c>
      <c r="B8">
        <v>13.045644826142292</v>
      </c>
      <c r="C8">
        <v>26.69227324597038</v>
      </c>
      <c r="D8">
        <f>=B8*$I$2+C8*$I$3</f>
        <v>-1</v>
      </c>
      <c r="E8">
        <v>15</v>
      </c>
      <c r="F8">
        <f>=ABS(D8-E8)</f>
        <v>-1</v>
      </c>
    </row>
    <row r="9" spans="1:6" x14ac:dyDescent="0.25">
      <c r="A9" t="s">
        <v>106</v>
      </c>
      <c r="B9">
        <v>9.588234346896062</v>
      </c>
      <c r="C9">
        <v>21.233867555596106</v>
      </c>
      <c r="D9">
        <f>=B9*$I$2+C9*$I$3</f>
        <v>-1</v>
      </c>
      <c r="E9">
        <v>10</v>
      </c>
      <c r="F9">
        <f>=ABS(D9-E9)</f>
        <v>-1</v>
      </c>
    </row>
  </sheetData>
  <conditionalFormatting sqref="I7">
    <cfRule type="cellIs" dxfId="27" priority="1" operator="greaterThan">
      <formula>1</formula>
    </cfRule>
    <cfRule type="cellIs" dxfId="28" priority="2" operator="lessThan">
      <formula>1</formula>
    </cfRule>
    <cfRule type="cellIs" dxfId="29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107</v>
      </c>
      <c r="B2">
        <v>16.42830432038959</v>
      </c>
      <c r="C2">
        <v>17.56950186932921</v>
      </c>
      <c r="D2">
        <f>=B2*$I$2+C2*$I$3</f>
        <v>-1</v>
      </c>
      <c r="E2">
        <v>10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108</v>
      </c>
      <c r="B3">
        <v>22.723162358159087</v>
      </c>
      <c r="C3">
        <v>29.058004610752306</v>
      </c>
      <c r="D3">
        <f>=B3*$I$2+C3*$I$3</f>
        <v>-1</v>
      </c>
      <c r="E3">
        <v>27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109</v>
      </c>
      <c r="B4">
        <v>20.16561960123177</v>
      </c>
      <c r="C4">
        <v>16.66148847106114</v>
      </c>
      <c r="D4">
        <f>=B4*$I$2+C4*$I$3</f>
        <v>-1</v>
      </c>
      <c r="E4">
        <v>28</v>
      </c>
      <c r="F4">
        <f>=ABS(D4-E4)</f>
        <v>-1</v>
      </c>
    </row>
    <row r="5" spans="1:9" x14ac:dyDescent="0.25">
      <c r="A5" t="s">
        <v>110</v>
      </c>
      <c r="B5">
        <v>15.644249202515491</v>
      </c>
      <c r="C5">
        <v>15.073144066150306</v>
      </c>
      <c r="D5">
        <f>=B5*$I$2+C5*$I$3</f>
        <v>-1</v>
      </c>
      <c r="E5">
        <v>12</v>
      </c>
      <c r="F5">
        <f>=ABS(D5-E5)</f>
        <v>-1</v>
      </c>
      <c r="H5" t="s">
        <v>12</v>
      </c>
      <c r="I5">
        <f>=(SUM(TableLEI[PP]-TableLEI[AP]))^2</f>
        <v>-1</v>
      </c>
    </row>
    <row r="7" spans="8:9" x14ac:dyDescent="0.25">
      <c r="H7" t="s">
        <v>15</v>
      </c>
      <c r="I7">
        <f>=AVERAGE(TableLEI[DIFF])/5</f>
        <v>-1</v>
      </c>
    </row>
  </sheetData>
  <conditionalFormatting sqref="I7">
    <cfRule type="cellIs" dxfId="30" priority="1" operator="greaterThan">
      <formula>1</formula>
    </cfRule>
    <cfRule type="cellIs" dxfId="31" priority="2" operator="lessThan">
      <formula>1</formula>
    </cfRule>
    <cfRule type="cellIs" dxfId="32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111</v>
      </c>
      <c r="B2">
        <v>21.39999998621333</v>
      </c>
      <c r="C2">
        <v>24.742288650998255</v>
      </c>
      <c r="D2">
        <f>=B2*$I$2+C2*$I$3</f>
        <v>-1</v>
      </c>
      <c r="E2">
        <v>13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112</v>
      </c>
      <c r="B3">
        <v>10.980392186548652</v>
      </c>
      <c r="C3">
        <v>13.029571353516499</v>
      </c>
      <c r="D3">
        <f>=B3*$I$2+C3*$I$3</f>
        <v>-1</v>
      </c>
      <c r="E3">
        <v>10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113</v>
      </c>
      <c r="B4">
        <v>49.75187969924812</v>
      </c>
      <c r="C4">
        <v>22.198450852376368</v>
      </c>
      <c r="D4">
        <f>=B4*$I$2+C4*$I$3</f>
        <v>-1</v>
      </c>
      <c r="E4">
        <v>11</v>
      </c>
      <c r="F4">
        <f>=ABS(D4-E4)</f>
        <v>-1</v>
      </c>
    </row>
    <row r="5" spans="1:9" x14ac:dyDescent="0.25">
      <c r="A5" t="s">
        <v>114</v>
      </c>
      <c r="B5">
        <v>24.72734525558815</v>
      </c>
      <c r="C5">
        <v>23.582149944860372</v>
      </c>
      <c r="D5">
        <f>=B5*$I$2+C5*$I$3</f>
        <v>-1</v>
      </c>
      <c r="E5">
        <v>32</v>
      </c>
      <c r="F5">
        <f>=ABS(D5-E5)</f>
        <v>-1</v>
      </c>
      <c r="H5" t="s">
        <v>12</v>
      </c>
      <c r="I5">
        <f>=(SUM(TableLIV[PP]-TableLIV[AP]))^2</f>
        <v>-1</v>
      </c>
    </row>
    <row r="6" spans="1:6" x14ac:dyDescent="0.25">
      <c r="A6" t="s">
        <v>115</v>
      </c>
      <c r="B6">
        <v>21.555214788990597</v>
      </c>
      <c r="C6">
        <v>23.554936791221326</v>
      </c>
      <c r="D6">
        <f>=B6*$I$2+C6*$I$3</f>
        <v>-1</v>
      </c>
      <c r="E6">
        <v>30</v>
      </c>
      <c r="F6">
        <f>=ABS(D6-E6)</f>
        <v>-1</v>
      </c>
    </row>
    <row r="7" spans="1:9" x14ac:dyDescent="0.25">
      <c r="A7" t="s">
        <v>116</v>
      </c>
      <c r="B7">
        <v>13.080000056961625</v>
      </c>
      <c r="C7">
        <v>13.760537302585002</v>
      </c>
      <c r="D7">
        <f>=B7*$I$2+C7*$I$3</f>
        <v>-1</v>
      </c>
      <c r="E7">
        <v>10</v>
      </c>
      <c r="F7">
        <f>=ABS(D7-E7)</f>
        <v>-1</v>
      </c>
      <c r="H7" t="s">
        <v>15</v>
      </c>
      <c r="I7">
        <f>=AVERAGE(TableLIV[DIFF])/5</f>
        <v>-1</v>
      </c>
    </row>
    <row r="8" spans="1:6" x14ac:dyDescent="0.25">
      <c r="A8" t="s">
        <v>117</v>
      </c>
      <c r="B8">
        <v>39.128399735396336</v>
      </c>
      <c r="C8">
        <v>42.299937981709554</v>
      </c>
      <c r="D8">
        <f>=B8*$I$2+C8*$I$3</f>
        <v>-1</v>
      </c>
      <c r="E8">
        <v>30</v>
      </c>
      <c r="F8">
        <f>=ABS(D8-E8)</f>
        <v>-1</v>
      </c>
    </row>
    <row r="9" spans="1:6" x14ac:dyDescent="0.25">
      <c r="A9" t="s">
        <v>118</v>
      </c>
      <c r="B9">
        <v>25.536912751316308</v>
      </c>
      <c r="C9">
        <v>24.283161671227557</v>
      </c>
      <c r="D9">
        <f>=B9*$I$2+C9*$I$3</f>
        <v>-1</v>
      </c>
      <c r="E9">
        <v>25</v>
      </c>
      <c r="F9">
        <f>=ABS(D9-E9)</f>
        <v>-1</v>
      </c>
    </row>
    <row r="10" spans="1:6" x14ac:dyDescent="0.25">
      <c r="A10" t="s">
        <v>119</v>
      </c>
      <c r="B10">
        <v>26.060518391352726</v>
      </c>
      <c r="C10">
        <v>22.542650015043694</v>
      </c>
      <c r="D10">
        <f>=B10*$I$2+C10*$I$3</f>
        <v>-1</v>
      </c>
      <c r="E10">
        <v>27</v>
      </c>
      <c r="F10">
        <f>=ABS(D10-E10)</f>
        <v>-1</v>
      </c>
    </row>
    <row r="11" spans="1:6" x14ac:dyDescent="0.25">
      <c r="A11" t="s">
        <v>120</v>
      </c>
      <c r="B11">
        <v>28</v>
      </c>
      <c r="C11">
        <v>27.779410766983773</v>
      </c>
      <c r="D11">
        <f>=B11*$I$2+C11*$I$3</f>
        <v>-1</v>
      </c>
      <c r="E11">
        <v>26</v>
      </c>
      <c r="F11">
        <f>=ABS(D11-E11)</f>
        <v>-1</v>
      </c>
    </row>
    <row r="12" spans="1:6" x14ac:dyDescent="0.25">
      <c r="A12" t="s">
        <v>121</v>
      </c>
      <c r="B12">
        <v>20.542871465954217</v>
      </c>
      <c r="C12">
        <v>26.51996272603387</v>
      </c>
      <c r="D12">
        <f>=B12*$I$2+C12*$I$3</f>
        <v>-1</v>
      </c>
      <c r="E12">
        <v>15</v>
      </c>
      <c r="F12">
        <f>=ABS(D12-E12)</f>
        <v>-1</v>
      </c>
    </row>
  </sheetData>
  <conditionalFormatting sqref="I7">
    <cfRule type="cellIs" dxfId="33" priority="1" operator="greaterThan">
      <formula>1</formula>
    </cfRule>
    <cfRule type="cellIs" dxfId="34" priority="2" operator="lessThan">
      <formula>1</formula>
    </cfRule>
    <cfRule type="cellIs" dxfId="35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122</v>
      </c>
      <c r="B2">
        <v>15.39603888262487</v>
      </c>
      <c r="C2">
        <v>18.829323894302597</v>
      </c>
      <c r="D2">
        <f>=B2*$I$2+C2*$I$3</f>
        <v>-1</v>
      </c>
      <c r="E2">
        <v>15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123</v>
      </c>
      <c r="B3">
        <v>28.82730055951116</v>
      </c>
      <c r="C3">
        <v>16.95447266675964</v>
      </c>
      <c r="D3">
        <f>=B3*$I$2+C3*$I$3</f>
        <v>-1</v>
      </c>
      <c r="E3">
        <v>27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124</v>
      </c>
      <c r="B4">
        <v>27.117175848528518</v>
      </c>
      <c r="C4">
        <v>22.524657537168494</v>
      </c>
      <c r="D4">
        <f>=B4*$I$2+C4*$I$3</f>
        <v>-1</v>
      </c>
      <c r="E4">
        <v>27</v>
      </c>
      <c r="F4">
        <f>=ABS(D4-E4)</f>
        <v>-1</v>
      </c>
    </row>
    <row r="5" spans="1:9" x14ac:dyDescent="0.25">
      <c r="A5" t="s">
        <v>125</v>
      </c>
      <c r="B5">
        <v>18.782254023326086</v>
      </c>
      <c r="C5">
        <v>18.556861029523482</v>
      </c>
      <c r="D5">
        <f>=B5*$I$2+C5*$I$3</f>
        <v>-1</v>
      </c>
      <c r="E5">
        <v>20</v>
      </c>
      <c r="F5">
        <f>=ABS(D5-E5)</f>
        <v>-1</v>
      </c>
      <c r="H5" t="s">
        <v>12</v>
      </c>
      <c r="I5">
        <f>=(SUM(TableMCI[PP]-TableMCI[AP]))^2</f>
        <v>-1</v>
      </c>
    </row>
    <row r="6" spans="1:6" x14ac:dyDescent="0.25">
      <c r="A6" t="s">
        <v>126</v>
      </c>
      <c r="B6">
        <v>20.326797385620914</v>
      </c>
      <c r="C6">
        <v>19.649887158799046</v>
      </c>
      <c r="D6">
        <f>=B6*$I$2+C6*$I$3</f>
        <v>-1</v>
      </c>
      <c r="E6">
        <v>12</v>
      </c>
      <c r="F6">
        <f>=ABS(D6-E6)</f>
        <v>-1</v>
      </c>
    </row>
    <row r="7" spans="1:9" x14ac:dyDescent="0.25">
      <c r="A7" t="s">
        <v>127</v>
      </c>
      <c r="B7">
        <v>15.556410581016875</v>
      </c>
      <c r="C7">
        <v>16.73709902991569</v>
      </c>
      <c r="D7">
        <f>=B7*$I$2+C7*$I$3</f>
        <v>-1</v>
      </c>
      <c r="E7">
        <v>12</v>
      </c>
      <c r="F7">
        <f>=ABS(D7-E7)</f>
        <v>-1</v>
      </c>
      <c r="H7" t="s">
        <v>15</v>
      </c>
      <c r="I7">
        <f>=AVERAGE(TableMCI[DIFF])/5</f>
        <v>-1</v>
      </c>
    </row>
    <row r="8" spans="1:6" x14ac:dyDescent="0.25">
      <c r="A8" t="s">
        <v>128</v>
      </c>
      <c r="B8">
        <v>49.625</v>
      </c>
      <c r="C8">
        <v>26.33189289159133</v>
      </c>
      <c r="D8">
        <f>=B8*$I$2+C8*$I$3</f>
        <v>-1</v>
      </c>
      <c r="E8">
        <v>15</v>
      </c>
      <c r="F8">
        <f>=ABS(D8-E8)</f>
        <v>-1</v>
      </c>
    </row>
    <row r="9" spans="1:6" x14ac:dyDescent="0.25">
      <c r="A9" t="s">
        <v>129</v>
      </c>
      <c r="B9">
        <v>20.2667037454372</v>
      </c>
      <c r="C9">
        <v>23.468245414688475</v>
      </c>
      <c r="D9">
        <f>=B9*$I$2+C9*$I$3</f>
        <v>-1</v>
      </c>
      <c r="E9">
        <v>18</v>
      </c>
      <c r="F9">
        <f>=ABS(D9-E9)</f>
        <v>-1</v>
      </c>
    </row>
    <row r="10" spans="1:6" x14ac:dyDescent="0.25">
      <c r="A10" t="s">
        <v>130</v>
      </c>
      <c r="B10">
        <v>45.117647054107564</v>
      </c>
      <c r="C10">
        <v>94.16521483283206</v>
      </c>
      <c r="D10">
        <f>=B10*$I$2+C10*$I$3</f>
        <v>-1</v>
      </c>
      <c r="E10">
        <v>37</v>
      </c>
      <c r="F10">
        <f>=ABS(D10-E10)</f>
        <v>-1</v>
      </c>
    </row>
    <row r="11" spans="1:6" x14ac:dyDescent="0.25">
      <c r="A11" t="s">
        <v>131</v>
      </c>
      <c r="B11">
        <v>10.719037611054226</v>
      </c>
      <c r="C11">
        <v>22.78971914872992</v>
      </c>
      <c r="D11">
        <f>=B11*$I$2+C11*$I$3</f>
        <v>-1</v>
      </c>
      <c r="E11">
        <v>16</v>
      </c>
      <c r="F11">
        <f>=ABS(D11-E11)</f>
        <v>-1</v>
      </c>
    </row>
  </sheetData>
  <conditionalFormatting sqref="I7">
    <cfRule type="cellIs" dxfId="36" priority="1" operator="greaterThan">
      <formula>1</formula>
    </cfRule>
    <cfRule type="cellIs" dxfId="37" priority="2" operator="lessThan">
      <formula>1</formula>
    </cfRule>
    <cfRule type="cellIs" dxfId="38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132</v>
      </c>
      <c r="B2">
        <v>24.137120699859636</v>
      </c>
      <c r="C2">
        <v>22.881863291879583</v>
      </c>
      <c r="D2">
        <f>=B2*$I$2+C2*$I$3</f>
        <v>-1</v>
      </c>
      <c r="E2">
        <v>14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133</v>
      </c>
      <c r="B3">
        <v>21.25562514011917</v>
      </c>
      <c r="C3">
        <v>30.56301607606961</v>
      </c>
      <c r="D3">
        <f>=B3*$I$2+C3*$I$3</f>
        <v>-1</v>
      </c>
      <c r="E3">
        <v>22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134</v>
      </c>
      <c r="B4">
        <v>18.66058423751427</v>
      </c>
      <c r="C4">
        <v>14.385725868893575</v>
      </c>
      <c r="D4">
        <f>=B4*$I$2+C4*$I$3</f>
        <v>-1</v>
      </c>
      <c r="E4">
        <v>17</v>
      </c>
      <c r="F4">
        <f>=ABS(D4-E4)</f>
        <v>-1</v>
      </c>
    </row>
    <row r="5" spans="1:9" x14ac:dyDescent="0.25">
      <c r="A5" t="s">
        <v>135</v>
      </c>
      <c r="B5">
        <v>20.883594398151615</v>
      </c>
      <c r="C5">
        <v>15.635619884659269</v>
      </c>
      <c r="D5">
        <f>=B5*$I$2+C5*$I$3</f>
        <v>-1</v>
      </c>
      <c r="E5">
        <v>10</v>
      </c>
      <c r="F5">
        <f>=ABS(D5-E5)</f>
        <v>-1</v>
      </c>
      <c r="H5" t="s">
        <v>12</v>
      </c>
      <c r="I5">
        <f>=(SUM(TableMUN[PP]-TableMUN[AP]))^2</f>
        <v>-1</v>
      </c>
    </row>
    <row r="6" spans="1:6" x14ac:dyDescent="0.25">
      <c r="A6" t="s">
        <v>136</v>
      </c>
      <c r="B6">
        <v>18.06585070783619</v>
      </c>
      <c r="C6">
        <v>20.881376773809297</v>
      </c>
      <c r="D6">
        <f>=B6*$I$2+C6*$I$3</f>
        <v>-1</v>
      </c>
      <c r="E6">
        <v>21</v>
      </c>
      <c r="F6">
        <f>=ABS(D6-E6)</f>
        <v>-1</v>
      </c>
    </row>
    <row r="7" spans="1:9" x14ac:dyDescent="0.25">
      <c r="A7" t="s">
        <v>137</v>
      </c>
      <c r="B7">
        <v>18.311589411322124</v>
      </c>
      <c r="C7">
        <v>29.96882565488753</v>
      </c>
      <c r="D7">
        <f>=B7*$I$2+C7*$I$3</f>
        <v>-1</v>
      </c>
      <c r="E7">
        <v>32</v>
      </c>
      <c r="F7">
        <f>=ABS(D7-E7)</f>
        <v>-1</v>
      </c>
      <c r="H7" t="s">
        <v>15</v>
      </c>
      <c r="I7">
        <f>=AVERAGE(TableMUN[DIFF])/5</f>
        <v>-1</v>
      </c>
    </row>
    <row r="8" spans="1:6" x14ac:dyDescent="0.25">
      <c r="A8" t="s">
        <v>138</v>
      </c>
      <c r="B8">
        <v>35.66666669138303</v>
      </c>
      <c r="C8">
        <v>24.43318498540453</v>
      </c>
      <c r="D8">
        <f>=B8*$I$2+C8*$I$3</f>
        <v>-1</v>
      </c>
      <c r="E8">
        <v>40</v>
      </c>
      <c r="F8">
        <f>=ABS(D8-E8)</f>
        <v>-1</v>
      </c>
    </row>
    <row r="9" spans="1:6" x14ac:dyDescent="0.25">
      <c r="A9" t="s">
        <v>139</v>
      </c>
      <c r="B9">
        <v>14.870410687644405</v>
      </c>
      <c r="C9">
        <v>20.266666870136046</v>
      </c>
      <c r="D9">
        <f>=B9*$I$2+C9*$I$3</f>
        <v>-1</v>
      </c>
      <c r="E9">
        <v>22</v>
      </c>
      <c r="F9">
        <f>=ABS(D9-E9)</f>
        <v>-1</v>
      </c>
    </row>
    <row r="10" spans="1:6" x14ac:dyDescent="0.25">
      <c r="A10" t="s">
        <v>140</v>
      </c>
      <c r="B10">
        <v>18.427372434564937</v>
      </c>
      <c r="C10">
        <v>32.776848768698</v>
      </c>
      <c r="D10">
        <f>=B10*$I$2+C10*$I$3</f>
        <v>-1</v>
      </c>
      <c r="E10">
        <v>19</v>
      </c>
      <c r="F10">
        <f>=ABS(D10-E10)</f>
        <v>-1</v>
      </c>
    </row>
    <row r="11" spans="1:6" x14ac:dyDescent="0.25">
      <c r="A11" t="s">
        <v>141</v>
      </c>
      <c r="B11">
        <v>11.1111110775835</v>
      </c>
      <c r="C11">
        <v>27.415981767301936</v>
      </c>
      <c r="D11">
        <f>=B11*$I$2+C11*$I$3</f>
        <v>-1</v>
      </c>
      <c r="E11">
        <v>23</v>
      </c>
      <c r="F11">
        <f>=ABS(D11-E11)</f>
        <v>-1</v>
      </c>
    </row>
    <row r="12" spans="1:6" x14ac:dyDescent="0.25">
      <c r="A12" t="s">
        <v>142</v>
      </c>
      <c r="B12">
        <v>19.210526332011465</v>
      </c>
      <c r="C12">
        <v>21.204363665260452</v>
      </c>
      <c r="D12">
        <f>=B12*$I$2+C12*$I$3</f>
        <v>-1</v>
      </c>
      <c r="E12">
        <v>23</v>
      </c>
      <c r="F12">
        <f>=ABS(D12-E12)</f>
        <v>-1</v>
      </c>
    </row>
    <row r="13" spans="1:6" x14ac:dyDescent="0.25">
      <c r="A13" t="s">
        <v>25</v>
      </c>
      <c r="B13">
        <v>16.181539621314066</v>
      </c>
      <c r="C13">
        <v>25.45097810381312</v>
      </c>
      <c r="D13">
        <f>=B13*$I$2+C13*$I$3</f>
        <v>-1</v>
      </c>
      <c r="E13">
        <v>17</v>
      </c>
      <c r="F13">
        <f>=ABS(D13-E13)</f>
        <v>-1</v>
      </c>
    </row>
    <row r="14" spans="1:6" x14ac:dyDescent="0.25">
      <c r="A14" t="s">
        <v>143</v>
      </c>
      <c r="B14">
        <v>10.14285715889023</v>
      </c>
      <c r="C14">
        <v>29.714806000145995</v>
      </c>
      <c r="D14">
        <f>=B14*$I$2+C14*$I$3</f>
        <v>-1</v>
      </c>
      <c r="E14">
        <v>10</v>
      </c>
      <c r="F14">
        <f>=ABS(D14-E14)</f>
        <v>-1</v>
      </c>
    </row>
  </sheetData>
  <conditionalFormatting sqref="I7">
    <cfRule type="cellIs" dxfId="39" priority="1" operator="greaterThan">
      <formula>1</formula>
    </cfRule>
    <cfRule type="cellIs" dxfId="40" priority="2" operator="lessThan">
      <formula>1</formula>
    </cfRule>
    <cfRule type="cellIs" dxfId="41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144</v>
      </c>
      <c r="B2">
        <v>22.191232230920427</v>
      </c>
      <c r="C2">
        <v>22.888238064169727</v>
      </c>
      <c r="D2">
        <f>=B2*$I$2+C2*$I$3</f>
        <v>-1</v>
      </c>
      <c r="E2">
        <v>16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145</v>
      </c>
      <c r="B3">
        <v>27.338146880686864</v>
      </c>
      <c r="C3">
        <v>35.00674096239839</v>
      </c>
      <c r="D3">
        <f>=B3*$I$2+C3*$I$3</f>
        <v>-1</v>
      </c>
      <c r="E3">
        <v>22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146</v>
      </c>
      <c r="B4">
        <v>14.62951399960696</v>
      </c>
      <c r="C4">
        <v>21.441971282086826</v>
      </c>
      <c r="D4">
        <f>=B4*$I$2+C4*$I$3</f>
        <v>-1</v>
      </c>
      <c r="E4">
        <v>20</v>
      </c>
      <c r="F4">
        <f>=ABS(D4-E4)</f>
        <v>-1</v>
      </c>
    </row>
    <row r="5" spans="1:9" x14ac:dyDescent="0.25">
      <c r="A5" t="s">
        <v>147</v>
      </c>
      <c r="B5">
        <v>22.31067964533071</v>
      </c>
      <c r="C5">
        <v>22.17212545579142</v>
      </c>
      <c r="D5">
        <f>=B5*$I$2+C5*$I$3</f>
        <v>-1</v>
      </c>
      <c r="E5">
        <v>17</v>
      </c>
      <c r="F5">
        <f>=ABS(D5-E5)</f>
        <v>-1</v>
      </c>
      <c r="H5" t="s">
        <v>12</v>
      </c>
      <c r="I5">
        <f>=(SUM(TableNEW[PP]-TableNEW[AP]))^2</f>
        <v>-1</v>
      </c>
    </row>
    <row r="6" spans="1:6" x14ac:dyDescent="0.25">
      <c r="A6" t="s">
        <v>148</v>
      </c>
      <c r="B6">
        <v>29.490818744500352</v>
      </c>
      <c r="C6">
        <v>37.0587239485232</v>
      </c>
      <c r="D6">
        <f>=B6*$I$2+C6*$I$3</f>
        <v>-1</v>
      </c>
      <c r="E6">
        <v>19</v>
      </c>
      <c r="F6">
        <f>=ABS(D6-E6)</f>
        <v>-1</v>
      </c>
    </row>
    <row r="7" spans="1:9" x14ac:dyDescent="0.25">
      <c r="A7" t="s">
        <v>149</v>
      </c>
      <c r="B7">
        <v>1.4400539206863376</v>
      </c>
      <c r="C7">
        <v>15.129869300217345</v>
      </c>
      <c r="D7">
        <f>=B7*$I$2+C7*$I$3</f>
        <v>-1</v>
      </c>
      <c r="E7">
        <v>19</v>
      </c>
      <c r="F7">
        <f>=ABS(D7-E7)</f>
        <v>-1</v>
      </c>
      <c r="H7" t="s">
        <v>15</v>
      </c>
      <c r="I7">
        <f>=AVERAGE(TableNEW[DIFF])/5</f>
        <v>-1</v>
      </c>
    </row>
    <row r="8" spans="1:6" x14ac:dyDescent="0.25">
      <c r="A8" t="s">
        <v>150</v>
      </c>
      <c r="B8">
        <v>27.235294117647058</v>
      </c>
      <c r="C8">
        <v>28.882047373034087</v>
      </c>
      <c r="D8">
        <f>=B8*$I$2+C8*$I$3</f>
        <v>-1</v>
      </c>
      <c r="E8">
        <v>11</v>
      </c>
      <c r="F8">
        <f>=ABS(D8-E8)</f>
        <v>-1</v>
      </c>
    </row>
    <row r="9" spans="1:6" x14ac:dyDescent="0.25">
      <c r="A9" t="s">
        <v>151</v>
      </c>
      <c r="B9">
        <v>18.407071653495272</v>
      </c>
      <c r="C9">
        <v>25.927560819927415</v>
      </c>
      <c r="D9">
        <f>=B9*$I$2+C9*$I$3</f>
        <v>-1</v>
      </c>
      <c r="E9">
        <v>14</v>
      </c>
      <c r="F9">
        <f>=ABS(D9-E9)</f>
        <v>-1</v>
      </c>
    </row>
    <row r="10" spans="1:6" x14ac:dyDescent="0.25">
      <c r="A10" t="s">
        <v>152</v>
      </c>
      <c r="B10">
        <v>21.710526315789473</v>
      </c>
      <c r="C10">
        <v>25.55737594995167</v>
      </c>
      <c r="D10">
        <f>=B10*$I$2+C10*$I$3</f>
        <v>-1</v>
      </c>
      <c r="E10">
        <v>13</v>
      </c>
      <c r="F10">
        <f>=ABS(D10-E10)</f>
        <v>-1</v>
      </c>
    </row>
    <row r="11" spans="1:6" x14ac:dyDescent="0.25">
      <c r="A11" t="s">
        <v>153</v>
      </c>
      <c r="B11">
        <v>23.883833678933787</v>
      </c>
      <c r="C11">
        <v>33.073367285826734</v>
      </c>
      <c r="D11">
        <f>=B11*$I$2+C11*$I$3</f>
        <v>-1</v>
      </c>
      <c r="E11">
        <v>16</v>
      </c>
      <c r="F11">
        <f>=ABS(D11-E11)</f>
        <v>-1</v>
      </c>
    </row>
  </sheetData>
  <conditionalFormatting sqref="I7">
    <cfRule type="cellIs" dxfId="42" priority="1" operator="greaterThan">
      <formula>1</formula>
    </cfRule>
    <cfRule type="cellIs" dxfId="43" priority="2" operator="lessThan">
      <formula>1</formula>
    </cfRule>
    <cfRule type="cellIs" dxfId="44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154</v>
      </c>
      <c r="B2">
        <v>17.035089865336914</v>
      </c>
      <c r="C2">
        <v>14.97131255807617</v>
      </c>
      <c r="D2">
        <f>=B2*$I$2+C2*$I$3</f>
        <v>-1</v>
      </c>
      <c r="E2">
        <v>16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155</v>
      </c>
      <c r="B3">
        <v>8.110337237007325</v>
      </c>
      <c r="C3">
        <v>19.65337526459687</v>
      </c>
      <c r="D3">
        <f>=B3*$I$2+C3*$I$3</f>
        <v>-1</v>
      </c>
      <c r="E3">
        <v>15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156</v>
      </c>
      <c r="B4">
        <v>5.026960577067826</v>
      </c>
      <c r="C4">
        <v>19.313763461131643</v>
      </c>
      <c r="D4">
        <f>=B4*$I$2+C4*$I$3</f>
        <v>-1</v>
      </c>
      <c r="E4">
        <v>11</v>
      </c>
      <c r="F4">
        <f>=ABS(D4-E4)</f>
        <v>-1</v>
      </c>
    </row>
    <row r="5" spans="1:9" x14ac:dyDescent="0.25">
      <c r="A5" t="s">
        <v>157</v>
      </c>
      <c r="B5">
        <v>27.263157894736842</v>
      </c>
      <c r="C5">
        <v>24.05482484275968</v>
      </c>
      <c r="D5">
        <f>=B5*$I$2+C5*$I$3</f>
        <v>-1</v>
      </c>
      <c r="E5">
        <v>20</v>
      </c>
      <c r="F5">
        <f>=ABS(D5-E5)</f>
        <v>-1</v>
      </c>
      <c r="H5" t="s">
        <v>12</v>
      </c>
      <c r="I5">
        <f>=(SUM(TableNFO[PP]-TableNFO[AP]))^2</f>
        <v>-1</v>
      </c>
    </row>
    <row r="6" spans="1:6" x14ac:dyDescent="0.25">
      <c r="A6" t="s">
        <v>158</v>
      </c>
      <c r="B6">
        <v>10.329836568209007</v>
      </c>
      <c r="C6">
        <v>24.49831621823043</v>
      </c>
      <c r="D6">
        <f>=B6*$I$2+C6*$I$3</f>
        <v>-1</v>
      </c>
      <c r="E6">
        <v>16</v>
      </c>
      <c r="F6">
        <f>=ABS(D6-E6)</f>
        <v>-1</v>
      </c>
    </row>
    <row r="7" spans="1:9" x14ac:dyDescent="0.25">
      <c r="A7" t="s">
        <v>159</v>
      </c>
      <c r="B7">
        <v>20.916666696209745</v>
      </c>
      <c r="C7">
        <v>23.392196849867094</v>
      </c>
      <c r="D7">
        <f>=B7*$I$2+C7*$I$3</f>
        <v>-1</v>
      </c>
      <c r="E7">
        <v>21</v>
      </c>
      <c r="F7">
        <f>=ABS(D7-E7)</f>
        <v>-1</v>
      </c>
      <c r="H7" t="s">
        <v>15</v>
      </c>
      <c r="I7">
        <f>=AVERAGE(TableNFO[DIFF])/5</f>
        <v>-1</v>
      </c>
    </row>
    <row r="8" spans="1:6" x14ac:dyDescent="0.25">
      <c r="A8" t="s">
        <v>160</v>
      </c>
      <c r="B8">
        <v>22.088997595809275</v>
      </c>
      <c r="C8">
        <v>17.216430366150952</v>
      </c>
      <c r="D8">
        <f>=B8*$I$2+C8*$I$3</f>
        <v>-1</v>
      </c>
      <c r="E8">
        <v>14</v>
      </c>
      <c r="F8">
        <f>=ABS(D8-E8)</f>
        <v>-1</v>
      </c>
    </row>
  </sheetData>
  <conditionalFormatting sqref="I7">
    <cfRule type="cellIs" dxfId="45" priority="1" operator="greaterThan">
      <formula>1</formula>
    </cfRule>
    <cfRule type="cellIs" dxfId="46" priority="2" operator="lessThan">
      <formula>1</formula>
    </cfRule>
    <cfRule type="cellIs" dxfId="47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161</v>
      </c>
      <c r="B2">
        <v>12.185185349775285</v>
      </c>
      <c r="C2">
        <v>12.470169489246098</v>
      </c>
      <c r="D2">
        <f>=B2*$I$2+C2*$I$3</f>
        <v>-1</v>
      </c>
      <c r="E2">
        <v>19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162</v>
      </c>
      <c r="B3">
        <v>17.80138843963749</v>
      </c>
      <c r="C3">
        <v>16.035287322120688</v>
      </c>
      <c r="D3">
        <f>=B3*$I$2+C3*$I$3</f>
        <v>-1</v>
      </c>
      <c r="E3">
        <v>16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163</v>
      </c>
      <c r="B4">
        <v>21.390008997296626</v>
      </c>
      <c r="C4">
        <v>23.10829806183042</v>
      </c>
      <c r="D4">
        <f>=B4*$I$2+C4*$I$3</f>
        <v>-1</v>
      </c>
      <c r="E4">
        <v>17</v>
      </c>
      <c r="F4">
        <f>=ABS(D4-E4)</f>
        <v>-1</v>
      </c>
    </row>
    <row r="5" spans="1:9" x14ac:dyDescent="0.25">
      <c r="A5" t="s">
        <v>164</v>
      </c>
      <c r="B5">
        <v>15.729794501032483</v>
      </c>
      <c r="C5">
        <v>11.53493025882582</v>
      </c>
      <c r="D5">
        <f>=B5*$I$2+C5*$I$3</f>
        <v>-1</v>
      </c>
      <c r="E5">
        <v>10</v>
      </c>
      <c r="F5">
        <f>=ABS(D5-E5)</f>
        <v>-1</v>
      </c>
      <c r="H5" t="s">
        <v>12</v>
      </c>
      <c r="I5">
        <f>=(SUM(TableSOU[PP]-TableSOU[AP]))^2</f>
        <v>-1</v>
      </c>
    </row>
    <row r="6" spans="1:6" x14ac:dyDescent="0.25">
      <c r="A6" t="s">
        <v>165</v>
      </c>
      <c r="B6">
        <v>12.555555573201667</v>
      </c>
      <c r="C6">
        <v>14.497687338562985</v>
      </c>
      <c r="D6">
        <f>=B6*$I$2+C6*$I$3</f>
        <v>-1</v>
      </c>
      <c r="E6">
        <v>15</v>
      </c>
      <c r="F6">
        <f>=ABS(D6-E6)</f>
        <v>-1</v>
      </c>
    </row>
    <row r="7" spans="1:9" x14ac:dyDescent="0.25">
      <c r="A7" t="s">
        <v>166</v>
      </c>
      <c r="B7">
        <v>11.057279649703455</v>
      </c>
      <c r="C7">
        <v>21.664142800165212</v>
      </c>
      <c r="D7">
        <f>=B7*$I$2+C7*$I$3</f>
        <v>-1</v>
      </c>
      <c r="E7">
        <v>17</v>
      </c>
      <c r="F7">
        <f>=ABS(D7-E7)</f>
        <v>-1</v>
      </c>
      <c r="H7" t="s">
        <v>15</v>
      </c>
      <c r="I7">
        <f>=AVERAGE(TableSOU[DIFF])/5</f>
        <v>-1</v>
      </c>
    </row>
  </sheetData>
  <conditionalFormatting sqref="I7">
    <cfRule type="cellIs" dxfId="48" priority="1" operator="greaterThan">
      <formula>1</formula>
    </cfRule>
    <cfRule type="cellIs" dxfId="49" priority="2" operator="lessThan">
      <formula>1</formula>
    </cfRule>
    <cfRule type="cellIs" dxfId="50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167</v>
      </c>
      <c r="B2">
        <v>23.24087591240876</v>
      </c>
      <c r="C2">
        <v>19.829870766302847</v>
      </c>
      <c r="D2">
        <f>=B2*$I$2+C2*$I$3</f>
        <v>-1</v>
      </c>
      <c r="E2">
        <v>27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168</v>
      </c>
      <c r="B3">
        <v>29.753521101662194</v>
      </c>
      <c r="C3">
        <v>33.3131082476421</v>
      </c>
      <c r="D3">
        <f>=B3*$I$2+C3*$I$3</f>
        <v>-1</v>
      </c>
      <c r="E3">
        <v>27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169</v>
      </c>
      <c r="B4">
        <v>23.705882366287025</v>
      </c>
      <c r="C4">
        <v>25.322145788061285</v>
      </c>
      <c r="D4">
        <f>=B4*$I$2+C4*$I$3</f>
        <v>-1</v>
      </c>
      <c r="E4">
        <v>17</v>
      </c>
      <c r="F4">
        <f>=ABS(D4-E4)</f>
        <v>-1</v>
      </c>
    </row>
    <row r="5" spans="1:9" x14ac:dyDescent="0.25">
      <c r="A5" t="s">
        <v>170</v>
      </c>
      <c r="B5">
        <v>24.91807767164617</v>
      </c>
      <c r="C5">
        <v>20.931406096338936</v>
      </c>
      <c r="D5">
        <f>=B5*$I$2+C5*$I$3</f>
        <v>-1</v>
      </c>
      <c r="E5">
        <v>18</v>
      </c>
      <c r="F5">
        <f>=ABS(D5-E5)</f>
        <v>-1</v>
      </c>
      <c r="H5" t="s">
        <v>12</v>
      </c>
      <c r="I5">
        <f>=(SUM(TableTOT[PP]-TableTOT[AP]))^2</f>
        <v>-1</v>
      </c>
    </row>
    <row r="6" spans="1:6" x14ac:dyDescent="0.25">
      <c r="A6" t="s">
        <v>171</v>
      </c>
      <c r="B6">
        <v>14.145075385923587</v>
      </c>
      <c r="C6">
        <v>16.68072738216422</v>
      </c>
      <c r="D6">
        <f>=B6*$I$2+C6*$I$3</f>
        <v>-1</v>
      </c>
      <c r="E6">
        <v>30</v>
      </c>
      <c r="F6">
        <f>=ABS(D6-E6)</f>
        <v>-1</v>
      </c>
    </row>
    <row r="7" spans="1:9" x14ac:dyDescent="0.25">
      <c r="A7" t="s">
        <v>172</v>
      </c>
      <c r="B7">
        <v>24.567307730667114</v>
      </c>
      <c r="C7">
        <v>16.66421906259776</v>
      </c>
      <c r="D7">
        <f>=B7*$I$2+C7*$I$3</f>
        <v>-1</v>
      </c>
      <c r="E7">
        <v>32</v>
      </c>
      <c r="F7">
        <f>=ABS(D7-E7)</f>
        <v>-1</v>
      </c>
      <c r="H7" t="s">
        <v>15</v>
      </c>
      <c r="I7">
        <f>=AVERAGE(TableTOT[DIFF])/5</f>
        <v>-1</v>
      </c>
    </row>
    <row r="8" spans="1:6" x14ac:dyDescent="0.25">
      <c r="A8" t="s">
        <v>173</v>
      </c>
      <c r="B8">
        <v>14.89083150853145</v>
      </c>
      <c r="C8">
        <v>17.78050376032649</v>
      </c>
      <c r="D8">
        <f>=B8*$I$2+C8*$I$3</f>
        <v>-1</v>
      </c>
      <c r="E8">
        <v>18</v>
      </c>
      <c r="F8">
        <f>=ABS(D8-E8)</f>
        <v>-1</v>
      </c>
    </row>
    <row r="9" spans="1:6" x14ac:dyDescent="0.25">
      <c r="A9" t="s">
        <v>174</v>
      </c>
      <c r="B9">
        <v>14.875418192065414</v>
      </c>
      <c r="C9">
        <v>19.141927411998154</v>
      </c>
      <c r="D9">
        <f>=B9*$I$2+C9*$I$3</f>
        <v>-1</v>
      </c>
      <c r="E9">
        <v>26</v>
      </c>
      <c r="F9">
        <f>=ABS(D9-E9)</f>
        <v>-1</v>
      </c>
    </row>
    <row r="10" spans="1:6" x14ac:dyDescent="0.25">
      <c r="A10" t="s">
        <v>175</v>
      </c>
      <c r="B10">
        <v>14.944813619937788</v>
      </c>
      <c r="C10">
        <v>17.141173299092433</v>
      </c>
      <c r="D10">
        <f>=B10*$I$2+C10*$I$3</f>
        <v>-1</v>
      </c>
      <c r="E10">
        <v>19</v>
      </c>
      <c r="F10">
        <f>=ABS(D10-E10)</f>
        <v>-1</v>
      </c>
    </row>
    <row r="11" spans="1:6" x14ac:dyDescent="0.25">
      <c r="A11" t="s">
        <v>176</v>
      </c>
      <c r="B11">
        <v>14.449063271403496</v>
      </c>
      <c r="C11">
        <v>20.989132101044593</v>
      </c>
      <c r="D11">
        <f>=B11*$I$2+C11*$I$3</f>
        <v>-1</v>
      </c>
      <c r="E11">
        <v>38</v>
      </c>
      <c r="F11">
        <f>=ABS(D11-E11)</f>
        <v>-1</v>
      </c>
    </row>
    <row r="12" spans="1:6" x14ac:dyDescent="0.25">
      <c r="A12" t="s">
        <v>177</v>
      </c>
      <c r="B12">
        <v>45.39999999745572</v>
      </c>
      <c r="C12">
        <v>25.441418340485065</v>
      </c>
      <c r="D12">
        <f>=B12*$I$2+C12*$I$3</f>
        <v>-1</v>
      </c>
      <c r="E12">
        <v>14</v>
      </c>
      <c r="F12">
        <f>=ABS(D12-E12)</f>
        <v>-1</v>
      </c>
    </row>
    <row r="13" spans="1:6" x14ac:dyDescent="0.25">
      <c r="A13" t="s">
        <v>178</v>
      </c>
      <c r="B13">
        <v>15.931776305338355</v>
      </c>
      <c r="C13">
        <v>21.78630279021113</v>
      </c>
      <c r="D13">
        <f>=B13*$I$2+C13*$I$3</f>
        <v>-1</v>
      </c>
      <c r="E13">
        <v>13</v>
      </c>
      <c r="F13">
        <f>=ABS(D13-E13)</f>
        <v>-1</v>
      </c>
    </row>
    <row r="14" spans="1:6" x14ac:dyDescent="0.25">
      <c r="A14" t="s">
        <v>179</v>
      </c>
      <c r="B14">
        <v>7.4484846679159205</v>
      </c>
      <c r="C14">
        <v>26.78814305923201</v>
      </c>
      <c r="D14">
        <f>=B14*$I$2+C14*$I$3</f>
        <v>-1</v>
      </c>
      <c r="E14">
        <v>19</v>
      </c>
      <c r="F14">
        <f>=ABS(D14-E14)</f>
        <v>-1</v>
      </c>
    </row>
  </sheetData>
  <conditionalFormatting sqref="I7">
    <cfRule type="cellIs" dxfId="51" priority="1" operator="greaterThan">
      <formula>1</formula>
    </cfRule>
    <cfRule type="cellIs" dxfId="52" priority="2" operator="lessThan">
      <formula>1</formula>
    </cfRule>
    <cfRule type="cellIs" dxfId="53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180</v>
      </c>
      <c r="B2">
        <v>24.811059477786998</v>
      </c>
      <c r="C2">
        <v>18.514381510148493</v>
      </c>
      <c r="D2">
        <f>=B2*$I$2+C2*$I$3</f>
        <v>-1</v>
      </c>
      <c r="E2">
        <v>17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181</v>
      </c>
      <c r="B3">
        <v>20.37754330095578</v>
      </c>
      <c r="C3">
        <v>18.66747665045136</v>
      </c>
      <c r="D3">
        <f>=B3*$I$2+C3*$I$3</f>
        <v>-1</v>
      </c>
      <c r="E3">
        <v>19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182</v>
      </c>
      <c r="B4">
        <v>15.965531805171109</v>
      </c>
      <c r="C4">
        <v>14.562679383800546</v>
      </c>
      <c r="D4">
        <f>=B4*$I$2+C4*$I$3</f>
        <v>-1</v>
      </c>
      <c r="E4">
        <v>15</v>
      </c>
      <c r="F4">
        <f>=ABS(D4-E4)</f>
        <v>-1</v>
      </c>
    </row>
    <row r="5" spans="1:9" x14ac:dyDescent="0.25">
      <c r="A5" t="s">
        <v>183</v>
      </c>
      <c r="B5">
        <v>37.96209680470972</v>
      </c>
      <c r="C5">
        <v>16.362094820384044</v>
      </c>
      <c r="D5">
        <f>=B5*$I$2+C5*$I$3</f>
        <v>-1</v>
      </c>
      <c r="E5">
        <v>30</v>
      </c>
      <c r="F5">
        <f>=ABS(D5-E5)</f>
        <v>-1</v>
      </c>
      <c r="H5" t="s">
        <v>12</v>
      </c>
      <c r="I5">
        <f>=(SUM(TableWHU[PP]-TableWHU[AP]))^2</f>
        <v>-1</v>
      </c>
    </row>
    <row r="6" spans="1:6" x14ac:dyDescent="0.25">
      <c r="A6" t="s">
        <v>184</v>
      </c>
      <c r="B6">
        <v>14.02635758786333</v>
      </c>
      <c r="C6">
        <v>13.712625425285246</v>
      </c>
      <c r="D6">
        <f>=B6*$I$2+C6*$I$3</f>
        <v>-1</v>
      </c>
      <c r="E6">
        <v>11</v>
      </c>
      <c r="F6">
        <f>=ABS(D6-E6)</f>
        <v>-1</v>
      </c>
    </row>
    <row r="7" spans="1:9" x14ac:dyDescent="0.25">
      <c r="A7" t="s">
        <v>185</v>
      </c>
      <c r="B7">
        <v>18.363636343695116</v>
      </c>
      <c r="C7">
        <v>17.985697133351454</v>
      </c>
      <c r="D7">
        <f>=B7*$I$2+C7*$I$3</f>
        <v>-1</v>
      </c>
      <c r="E7">
        <v>18</v>
      </c>
      <c r="F7">
        <f>=ABS(D7-E7)</f>
        <v>-1</v>
      </c>
      <c r="H7" t="s">
        <v>15</v>
      </c>
      <c r="I7">
        <f>=AVERAGE(TableWHU[DIFF])/5</f>
        <v>-1</v>
      </c>
    </row>
    <row r="8" spans="1:6" x14ac:dyDescent="0.25">
      <c r="A8" t="s">
        <v>186</v>
      </c>
      <c r="B8">
        <v>21.628572771946246</v>
      </c>
      <c r="C8">
        <v>21.242885157640906</v>
      </c>
      <c r="D8">
        <f>=B8*$I$2+C8*$I$3</f>
        <v>-1</v>
      </c>
      <c r="E8">
        <v>31</v>
      </c>
      <c r="F8">
        <f>=ABS(D8-E8)</f>
        <v>-1</v>
      </c>
    </row>
    <row r="9" spans="1:6" x14ac:dyDescent="0.25">
      <c r="A9" t="s">
        <v>187</v>
      </c>
      <c r="B9">
        <v>13.311688295401398</v>
      </c>
      <c r="C9">
        <v>13.4160633274012</v>
      </c>
      <c r="D9">
        <f>=B9*$I$2+C9*$I$3</f>
        <v>-1</v>
      </c>
      <c r="E9">
        <v>24</v>
      </c>
      <c r="F9">
        <f>=ABS(D9-E9)</f>
        <v>-1</v>
      </c>
    </row>
    <row r="10" spans="1:6" x14ac:dyDescent="0.25">
      <c r="A10" t="s">
        <v>188</v>
      </c>
      <c r="B10">
        <v>10.999999949200587</v>
      </c>
      <c r="C10">
        <v>22.284748617928077</v>
      </c>
      <c r="D10">
        <f>=B10*$I$2+C10*$I$3</f>
        <v>-1</v>
      </c>
      <c r="E10">
        <v>10</v>
      </c>
      <c r="F10">
        <f>=ABS(D10-E10)</f>
        <v>-1</v>
      </c>
    </row>
    <row r="11" spans="1:6" x14ac:dyDescent="0.25">
      <c r="A11" t="s">
        <v>157</v>
      </c>
      <c r="B11">
        <v>7.400657756750979</v>
      </c>
      <c r="C11">
        <v>13.259468714526616</v>
      </c>
      <c r="D11">
        <f>=B11*$I$2+C11*$I$3</f>
        <v>-1</v>
      </c>
      <c r="E11">
        <v>10</v>
      </c>
      <c r="F11">
        <f>=ABS(D11-E11)</f>
        <v>-1</v>
      </c>
    </row>
    <row r="12" spans="1:6" x14ac:dyDescent="0.25">
      <c r="A12" t="s">
        <v>189</v>
      </c>
      <c r="B12">
        <v>10.999563360885904</v>
      </c>
      <c r="C12">
        <v>24.772621730123976</v>
      </c>
      <c r="D12">
        <f>=B12*$I$2+C12*$I$3</f>
        <v>-1</v>
      </c>
      <c r="E12">
        <v>13</v>
      </c>
      <c r="F12">
        <f>=ABS(D12-E12)</f>
        <v>-1</v>
      </c>
    </row>
  </sheetData>
  <conditionalFormatting sqref="I7">
    <cfRule type="cellIs" dxfId="54" priority="1" operator="greaterThan">
      <formula>1</formula>
    </cfRule>
    <cfRule type="cellIs" dxfId="55" priority="2" operator="lessThan">
      <formula>1</formula>
    </cfRule>
    <cfRule type="cellIs" dxfId="56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24</v>
      </c>
      <c r="B2">
        <v>10.20430050009299</v>
      </c>
      <c r="C2">
        <v>13.546735911510273</v>
      </c>
      <c r="D2">
        <f>=B2*$I$2+C2*$I$3</f>
        <v>-1</v>
      </c>
      <c r="E2">
        <v>12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25</v>
      </c>
      <c r="B3">
        <v>15.588235294009753</v>
      </c>
      <c r="C3">
        <v>21.898292656697368</v>
      </c>
      <c r="D3">
        <f>=B3*$I$2+C3*$I$3</f>
        <v>-1</v>
      </c>
      <c r="E3">
        <v>18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26</v>
      </c>
      <c r="B4">
        <v>14.900974931874677</v>
      </c>
      <c r="C4">
        <v>11.943026693324407</v>
      </c>
      <c r="D4">
        <f>=B4*$I$2+C4*$I$3</f>
        <v>-1</v>
      </c>
      <c r="E4">
        <v>23</v>
      </c>
      <c r="F4">
        <f>=ABS(D4-E4)</f>
        <v>-1</v>
      </c>
    </row>
    <row r="5" spans="1:9" x14ac:dyDescent="0.25">
      <c r="A5" t="s">
        <v>27</v>
      </c>
      <c r="B5">
        <v>23.356172876784893</v>
      </c>
      <c r="C5">
        <v>17.386668236714844</v>
      </c>
      <c r="D5">
        <f>=B5*$I$2+C5*$I$3</f>
        <v>-1</v>
      </c>
      <c r="E5">
        <v>40</v>
      </c>
      <c r="F5">
        <f>=ABS(D5-E5)</f>
        <v>-1</v>
      </c>
      <c r="H5" t="s">
        <v>12</v>
      </c>
      <c r="I5">
        <f>=(SUM(TableAVL[PP]-TableAVL[AP]))^2</f>
        <v>-1</v>
      </c>
    </row>
    <row r="6" spans="1:6" x14ac:dyDescent="0.25">
      <c r="A6" t="s">
        <v>28</v>
      </c>
      <c r="B6">
        <v>15.952040583605527</v>
      </c>
      <c r="C6">
        <v>16.21212790925599</v>
      </c>
      <c r="D6">
        <f>=B6*$I$2+C6*$I$3</f>
        <v>-1</v>
      </c>
      <c r="E6">
        <v>17</v>
      </c>
      <c r="F6">
        <f>=ABS(D6-E6)</f>
        <v>-1</v>
      </c>
    </row>
    <row r="7" spans="1:9" x14ac:dyDescent="0.25">
      <c r="A7" t="s">
        <v>29</v>
      </c>
      <c r="B7">
        <v>6.774047478301024</v>
      </c>
      <c r="C7">
        <v>20.231236073611257</v>
      </c>
      <c r="D7">
        <f>=B7*$I$2+C7*$I$3</f>
        <v>-1</v>
      </c>
      <c r="E7">
        <v>12</v>
      </c>
      <c r="F7">
        <f>=ABS(D7-E7)</f>
        <v>-1</v>
      </c>
      <c r="H7" t="s">
        <v>15</v>
      </c>
      <c r="I7">
        <f>=AVERAGE(TableAVL[DIFF])/5</f>
        <v>-1</v>
      </c>
    </row>
    <row r="8" spans="1:6" x14ac:dyDescent="0.25">
      <c r="A8" t="s">
        <v>30</v>
      </c>
      <c r="B8">
        <v>16.989993728416692</v>
      </c>
      <c r="C8">
        <v>13.323391793759349</v>
      </c>
      <c r="D8">
        <f>=B8*$I$2+C8*$I$3</f>
        <v>-1</v>
      </c>
      <c r="E8">
        <v>14</v>
      </c>
      <c r="F8">
        <f>=ABS(D8-E8)</f>
        <v>-1</v>
      </c>
    </row>
    <row r="9" spans="1:6" x14ac:dyDescent="0.25">
      <c r="A9" t="s">
        <v>31</v>
      </c>
      <c r="B9">
        <v>17.444444421637513</v>
      </c>
      <c r="C9">
        <v>17.466099661824728</v>
      </c>
      <c r="D9">
        <f>=B9*$I$2+C9*$I$3</f>
        <v>-1</v>
      </c>
      <c r="E9">
        <v>10</v>
      </c>
      <c r="F9">
        <f>=ABS(D9-E9)</f>
        <v>-1</v>
      </c>
    </row>
    <row r="10" spans="1:6" x14ac:dyDescent="0.25">
      <c r="A10" t="s">
        <v>32</v>
      </c>
      <c r="B10">
        <v>12.656945288665128</v>
      </c>
      <c r="C10">
        <v>14.82861296349057</v>
      </c>
      <c r="D10">
        <f>=B10*$I$2+C10*$I$3</f>
        <v>-1</v>
      </c>
      <c r="E10">
        <v>16</v>
      </c>
      <c r="F10">
        <f>=ABS(D10-E10)</f>
        <v>-1</v>
      </c>
    </row>
    <row r="11" spans="1:6" x14ac:dyDescent="0.25">
      <c r="A11" t="s">
        <v>33</v>
      </c>
      <c r="B11">
        <v>13.175174936007345</v>
      </c>
      <c r="C11">
        <v>16.834148084104555</v>
      </c>
      <c r="D11">
        <f>=B11*$I$2+C11*$I$3</f>
        <v>-1</v>
      </c>
      <c r="E11">
        <v>10</v>
      </c>
      <c r="F11">
        <f>=ABS(D11-E11)</f>
        <v>-1</v>
      </c>
    </row>
    <row r="12" spans="1:6" x14ac:dyDescent="0.25">
      <c r="A12" t="s">
        <v>34</v>
      </c>
      <c r="B12">
        <v>9.83839236104955</v>
      </c>
      <c r="C12">
        <v>24.196009808828617</v>
      </c>
      <c r="D12">
        <f>=B12*$I$2+C12*$I$3</f>
        <v>-1</v>
      </c>
      <c r="E12">
        <v>12</v>
      </c>
      <c r="F12">
        <f>=ABS(D12-E12)</f>
        <v>-1</v>
      </c>
    </row>
  </sheetData>
  <conditionalFormatting sqref="I7">
    <cfRule type="cellIs" dxfId="3" priority="1" operator="greaterThan">
      <formula>1</formula>
    </cfRule>
    <cfRule type="cellIs" dxfId="4" priority="2" operator="lessThan">
      <formula>1</formula>
    </cfRule>
    <cfRule type="cellIs" dxfId="5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190</v>
      </c>
      <c r="B2">
        <v>46.47053739616109</v>
      </c>
      <c r="C2">
        <v>20.150517372037054</v>
      </c>
      <c r="D2">
        <f>=B2*$I$2+C2*$I$3</f>
        <v>-1</v>
      </c>
      <c r="E2">
        <v>14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191</v>
      </c>
      <c r="B3">
        <v>20.954976792090356</v>
      </c>
      <c r="C3">
        <v>22.966003962287783</v>
      </c>
      <c r="D3">
        <f>=B3*$I$2+C3*$I$3</f>
        <v>-1</v>
      </c>
      <c r="E3">
        <v>18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192</v>
      </c>
      <c r="B4">
        <v>15.76954680164853</v>
      </c>
      <c r="C4">
        <v>14.29953673262902</v>
      </c>
      <c r="D4">
        <f>=B4*$I$2+C4*$I$3</f>
        <v>-1</v>
      </c>
      <c r="E4">
        <v>12</v>
      </c>
      <c r="F4">
        <f>=ABS(D4-E4)</f>
        <v>-1</v>
      </c>
    </row>
    <row r="5" spans="1:9" x14ac:dyDescent="0.25">
      <c r="A5" t="s">
        <v>193</v>
      </c>
      <c r="B5">
        <v>17.13492174362006</v>
      </c>
      <c r="C5">
        <v>14.548556274970515</v>
      </c>
      <c r="D5">
        <f>=B5*$I$2+C5*$I$3</f>
        <v>-1</v>
      </c>
      <c r="E5">
        <v>16</v>
      </c>
      <c r="F5">
        <f>=ABS(D5-E5)</f>
        <v>-1</v>
      </c>
      <c r="H5" t="s">
        <v>12</v>
      </c>
      <c r="I5">
        <f>=(SUM(TableWOL[PP]-TableWOL[AP]))^2</f>
        <v>-1</v>
      </c>
    </row>
    <row r="6" spans="1:6" x14ac:dyDescent="0.25">
      <c r="A6" t="s">
        <v>194</v>
      </c>
      <c r="B6">
        <v>13.73239437976106</v>
      </c>
      <c r="C6">
        <v>14.439139840149984</v>
      </c>
      <c r="D6">
        <f>=B6*$I$2+C6*$I$3</f>
        <v>-1</v>
      </c>
      <c r="E6">
        <v>11</v>
      </c>
      <c r="F6">
        <f>=ABS(D6-E6)</f>
        <v>-1</v>
      </c>
    </row>
    <row r="7" spans="1:9" x14ac:dyDescent="0.25">
      <c r="A7" t="s">
        <v>195</v>
      </c>
      <c r="B7">
        <v>16.107142857142858</v>
      </c>
      <c r="C7">
        <v>16.835537600242784</v>
      </c>
      <c r="D7">
        <f>=B7*$I$2+C7*$I$3</f>
        <v>-1</v>
      </c>
      <c r="E7">
        <v>13</v>
      </c>
      <c r="F7">
        <f>=ABS(D7-E7)</f>
        <v>-1</v>
      </c>
      <c r="H7" t="s">
        <v>15</v>
      </c>
      <c r="I7">
        <f>=AVERAGE(TableWOL[DIFF])/5</f>
        <v>-1</v>
      </c>
    </row>
  </sheetData>
  <conditionalFormatting sqref="I7">
    <cfRule type="cellIs" dxfId="57" priority="1" operator="greaterThan">
      <formula>1</formula>
    </cfRule>
    <cfRule type="cellIs" dxfId="58" priority="2" operator="lessThan">
      <formula>1</formula>
    </cfRule>
    <cfRule type="cellIs" dxfId="59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35</v>
      </c>
      <c r="B2">
        <v>25.432432477378867</v>
      </c>
      <c r="C2">
        <v>16.21692448968036</v>
      </c>
      <c r="D2">
        <f>=B2*$I$2+C2*$I$3</f>
        <v>-1</v>
      </c>
      <c r="E2">
        <v>10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36</v>
      </c>
      <c r="B3">
        <v>13.635550381936461</v>
      </c>
      <c r="C3">
        <v>19.123419778234904</v>
      </c>
      <c r="D3">
        <f>=B3*$I$2+C3*$I$3</f>
        <v>-1</v>
      </c>
      <c r="E3">
        <v>14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37</v>
      </c>
      <c r="B4">
        <v>12.579328790468036</v>
      </c>
      <c r="C4">
        <v>17.03289302033472</v>
      </c>
      <c r="D4">
        <f>=B4*$I$2+C4*$I$3</f>
        <v>-1</v>
      </c>
      <c r="E4">
        <v>15</v>
      </c>
      <c r="F4">
        <f>=ABS(D4-E4)</f>
        <v>-1</v>
      </c>
    </row>
    <row r="5" spans="1:9" x14ac:dyDescent="0.25">
      <c r="A5" t="s">
        <v>38</v>
      </c>
      <c r="B5">
        <v>8.683191404299963</v>
      </c>
      <c r="C5">
        <v>11.029208393199257</v>
      </c>
      <c r="D5">
        <f>=B5*$I$2+C5*$I$3</f>
        <v>-1</v>
      </c>
      <c r="E5">
        <v>12</v>
      </c>
      <c r="F5">
        <f>=ABS(D5-E5)</f>
        <v>-1</v>
      </c>
      <c r="H5" t="s">
        <v>12</v>
      </c>
      <c r="I5">
        <f>=(SUM(TableBOU[PP]-TableBOU[AP]))^2</f>
        <v>-1</v>
      </c>
    </row>
    <row r="6" spans="1:6" x14ac:dyDescent="0.25">
      <c r="A6" t="s">
        <v>39</v>
      </c>
      <c r="B6">
        <v>12.028330844277638</v>
      </c>
      <c r="C6">
        <v>13.76163717652241</v>
      </c>
      <c r="D6">
        <f>=B6*$I$2+C6*$I$3</f>
        <v>-1</v>
      </c>
      <c r="E6">
        <v>10</v>
      </c>
      <c r="F6">
        <f>=ABS(D6-E6)</f>
        <v>-1</v>
      </c>
    </row>
    <row r="7" spans="1:9" x14ac:dyDescent="0.25">
      <c r="A7" t="s">
        <v>40</v>
      </c>
      <c r="B7">
        <v>5.235240443290584</v>
      </c>
      <c r="C7">
        <v>24.366783614921225</v>
      </c>
      <c r="D7">
        <f>=B7*$I$2+C7*$I$3</f>
        <v>-1</v>
      </c>
      <c r="E7">
        <v>14</v>
      </c>
      <c r="F7">
        <f>=ABS(D7-E7)</f>
        <v>-1</v>
      </c>
      <c r="H7" t="s">
        <v>15</v>
      </c>
      <c r="I7">
        <f>=AVERAGE(TableBOU[DIFF])/5</f>
        <v>-1</v>
      </c>
    </row>
    <row r="8" spans="1:6" x14ac:dyDescent="0.25">
      <c r="A8" t="s">
        <v>41</v>
      </c>
      <c r="B8">
        <v>14.665930091819144</v>
      </c>
      <c r="C8">
        <v>19.768858101647186</v>
      </c>
      <c r="D8">
        <f>=B8*$I$2+C8*$I$3</f>
        <v>-1</v>
      </c>
      <c r="E8">
        <v>12</v>
      </c>
      <c r="F8">
        <f>=ABS(D8-E8)</f>
        <v>-1</v>
      </c>
    </row>
    <row r="9" spans="1:6" x14ac:dyDescent="0.25">
      <c r="A9" t="s">
        <v>42</v>
      </c>
      <c r="B9">
        <v>11.402439084143053</v>
      </c>
      <c r="C9">
        <v>11.67950983348944</v>
      </c>
      <c r="D9">
        <f>=B9*$I$2+C9*$I$3</f>
        <v>-1</v>
      </c>
      <c r="E9">
        <v>16</v>
      </c>
      <c r="F9">
        <f>=ABS(D9-E9)</f>
        <v>-1</v>
      </c>
    </row>
    <row r="10" spans="1:6" x14ac:dyDescent="0.25">
      <c r="A10" t="s">
        <v>43</v>
      </c>
      <c r="B10">
        <v>10.96364309201992</v>
      </c>
      <c r="C10">
        <v>28.26243588475624</v>
      </c>
      <c r="D10">
        <f>=B10*$I$2+C10*$I$3</f>
        <v>-1</v>
      </c>
      <c r="E10">
        <v>44</v>
      </c>
      <c r="F10">
        <f>=ABS(D10-E10)</f>
        <v>-1</v>
      </c>
    </row>
  </sheetData>
  <conditionalFormatting sqref="I7">
    <cfRule type="cellIs" dxfId="6" priority="1" operator="greaterThan">
      <formula>1</formula>
    </cfRule>
    <cfRule type="cellIs" dxfId="7" priority="2" operator="lessThan">
      <formula>1</formula>
    </cfRule>
    <cfRule type="cellIs" dxfId="8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44</v>
      </c>
      <c r="B2">
        <v>23.113765568674744</v>
      </c>
      <c r="C2">
        <v>20.701672437125506</v>
      </c>
      <c r="D2">
        <f>=B2*$I$2+C2*$I$3</f>
        <v>-1</v>
      </c>
      <c r="E2">
        <v>10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45</v>
      </c>
      <c r="B3">
        <v>15.89293611388039</v>
      </c>
      <c r="C3">
        <v>20.541542980636258</v>
      </c>
      <c r="D3">
        <f>=B3*$I$2+C3*$I$3</f>
        <v>-1</v>
      </c>
      <c r="E3">
        <v>14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46</v>
      </c>
      <c r="B4">
        <v>20.6856437530585</v>
      </c>
      <c r="C4">
        <v>30.787189656278926</v>
      </c>
      <c r="D4">
        <f>=B4*$I$2+C4*$I$3</f>
        <v>-1</v>
      </c>
      <c r="E4">
        <v>22</v>
      </c>
      <c r="F4">
        <f>=ABS(D4-E4)</f>
        <v>-1</v>
      </c>
    </row>
    <row r="5" spans="1:9" x14ac:dyDescent="0.25">
      <c r="A5" t="s">
        <v>47</v>
      </c>
      <c r="B5">
        <v>18.30319128691673</v>
      </c>
      <c r="C5">
        <v>24.199337129743483</v>
      </c>
      <c r="D5">
        <f>=B5*$I$2+C5*$I$3</f>
        <v>-1</v>
      </c>
      <c r="E5">
        <v>31</v>
      </c>
      <c r="F5">
        <f>=ABS(D5-E5)</f>
        <v>-1</v>
      </c>
      <c r="H5" t="s">
        <v>12</v>
      </c>
      <c r="I5">
        <f>=(SUM(TableBRE[PP]-TableBRE[AP]))^2</f>
        <v>-1</v>
      </c>
    </row>
    <row r="6" spans="1:6" x14ac:dyDescent="0.25">
      <c r="A6" t="s">
        <v>48</v>
      </c>
      <c r="B6">
        <v>24.222222191742578</v>
      </c>
      <c r="C6">
        <v>21.37345607256756</v>
      </c>
      <c r="D6">
        <f>=B6*$I$2+C6*$I$3</f>
        <v>-1</v>
      </c>
      <c r="E6">
        <v>14</v>
      </c>
      <c r="F6">
        <f>=ABS(D6-E6)</f>
        <v>-1</v>
      </c>
    </row>
    <row r="7" spans="1:9" x14ac:dyDescent="0.25">
      <c r="A7" t="s">
        <v>49</v>
      </c>
      <c r="B7">
        <v>24.19362962966793</v>
      </c>
      <c r="C7">
        <v>16.88633015504304</v>
      </c>
      <c r="D7">
        <f>=B7*$I$2+C7*$I$3</f>
        <v>-1</v>
      </c>
      <c r="E7">
        <v>23</v>
      </c>
      <c r="F7">
        <f>=ABS(D7-E7)</f>
        <v>-1</v>
      </c>
      <c r="H7" t="s">
        <v>15</v>
      </c>
      <c r="I7">
        <f>=AVERAGE(TableBRE[DIFF])/5</f>
        <v>-1</v>
      </c>
    </row>
    <row r="8" spans="1:6" x14ac:dyDescent="0.25">
      <c r="A8" t="s">
        <v>50</v>
      </c>
      <c r="B8">
        <v>17.189353990270664</v>
      </c>
      <c r="C8">
        <v>16.914082706824328</v>
      </c>
      <c r="D8">
        <f>=B8*$I$2+C8*$I$3</f>
        <v>-1</v>
      </c>
      <c r="E8">
        <v>14</v>
      </c>
      <c r="F8">
        <f>=ABS(D8-E8)</f>
        <v>-1</v>
      </c>
    </row>
    <row r="9" spans="1:6" x14ac:dyDescent="0.25">
      <c r="A9" t="s">
        <v>51</v>
      </c>
      <c r="B9">
        <v>21.164854461796928</v>
      </c>
      <c r="C9">
        <v>15.927815269803371</v>
      </c>
      <c r="D9">
        <f>=B9*$I$2+C9*$I$3</f>
        <v>-1</v>
      </c>
      <c r="E9">
        <v>25</v>
      </c>
      <c r="F9">
        <f>=ABS(D9-E9)</f>
        <v>-1</v>
      </c>
    </row>
    <row r="10" spans="1:6" x14ac:dyDescent="0.25">
      <c r="A10" t="s">
        <v>52</v>
      </c>
      <c r="B10">
        <v>14.666666666596544</v>
      </c>
      <c r="C10">
        <v>18.57059380891043</v>
      </c>
      <c r="D10">
        <f>=B10*$I$2+C10*$I$3</f>
        <v>-1</v>
      </c>
      <c r="E10">
        <v>13</v>
      </c>
      <c r="F10">
        <f>=ABS(D10-E10)</f>
        <v>-1</v>
      </c>
    </row>
    <row r="11" spans="1:6" x14ac:dyDescent="0.25">
      <c r="A11" t="s">
        <v>53</v>
      </c>
      <c r="B11">
        <v>27.38771272626687</v>
      </c>
      <c r="C11">
        <v>20.0339747828938</v>
      </c>
      <c r="D11">
        <f>=B11*$I$2+C11*$I$3</f>
        <v>-1</v>
      </c>
      <c r="E11">
        <v>23</v>
      </c>
      <c r="F11">
        <f>=ABS(D11-E11)</f>
        <v>-1</v>
      </c>
    </row>
    <row r="12" spans="1:6" x14ac:dyDescent="0.25">
      <c r="A12" t="s">
        <v>54</v>
      </c>
      <c r="B12">
        <v>9.428571146577418</v>
      </c>
      <c r="C12">
        <v>22.00448873244376</v>
      </c>
      <c r="D12">
        <f>=B12*$I$2+C12*$I$3</f>
        <v>-1</v>
      </c>
      <c r="E12">
        <v>12</v>
      </c>
      <c r="F12">
        <f>=ABS(D12-E12)</f>
        <v>-1</v>
      </c>
    </row>
    <row r="13" spans="1:6" x14ac:dyDescent="0.25">
      <c r="A13" t="s">
        <v>55</v>
      </c>
      <c r="B13">
        <v>15.667061310646044</v>
      </c>
      <c r="C13">
        <v>21.566976576188942</v>
      </c>
      <c r="D13">
        <f>=B13*$I$2+C13*$I$3</f>
        <v>-1</v>
      </c>
      <c r="E13">
        <v>29</v>
      </c>
      <c r="F13">
        <f>=ABS(D13-E13)</f>
        <v>-1</v>
      </c>
    </row>
  </sheetData>
  <conditionalFormatting sqref="I7">
    <cfRule type="cellIs" dxfId="9" priority="1" operator="greaterThan">
      <formula>1</formula>
    </cfRule>
    <cfRule type="cellIs" dxfId="10" priority="2" operator="lessThan">
      <formula>1</formula>
    </cfRule>
    <cfRule type="cellIs" dxfId="11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56</v>
      </c>
      <c r="B2">
        <v>11.739446587592912</v>
      </c>
      <c r="C2">
        <v>11.572162708153808</v>
      </c>
      <c r="D2">
        <f>=B2*$I$2+C2*$I$3</f>
        <v>-1</v>
      </c>
      <c r="E2">
        <v>16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57</v>
      </c>
      <c r="B3">
        <v>15.126298451613616</v>
      </c>
      <c r="C3">
        <v>19.3770799010739</v>
      </c>
      <c r="D3">
        <f>=B3*$I$2+C3*$I$3</f>
        <v>-1</v>
      </c>
      <c r="E3">
        <v>10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58</v>
      </c>
      <c r="B4">
        <v>18.138342473668967</v>
      </c>
      <c r="C4">
        <v>22.429692558368075</v>
      </c>
      <c r="D4">
        <f>=B4*$I$2+C4*$I$3</f>
        <v>-1</v>
      </c>
      <c r="E4">
        <v>12</v>
      </c>
      <c r="F4">
        <f>=ABS(D4-E4)</f>
        <v>-1</v>
      </c>
    </row>
    <row r="5" spans="1:9" x14ac:dyDescent="0.25">
      <c r="A5" t="s">
        <v>59</v>
      </c>
      <c r="B5">
        <v>18.85329146384268</v>
      </c>
      <c r="C5">
        <v>16.68183497337424</v>
      </c>
      <c r="D5">
        <f>=B5*$I$2+C5*$I$3</f>
        <v>-1</v>
      </c>
      <c r="E5">
        <v>16</v>
      </c>
      <c r="F5">
        <f>=ABS(D5-E5)</f>
        <v>-1</v>
      </c>
      <c r="H5" t="s">
        <v>12</v>
      </c>
      <c r="I5">
        <f>=(SUM(TableBHA[PP]-TableBHA[AP]))^2</f>
        <v>-1</v>
      </c>
    </row>
    <row r="6" spans="1:6" x14ac:dyDescent="0.25">
      <c r="A6" t="s">
        <v>60</v>
      </c>
      <c r="B6">
        <v>16.27639737376454</v>
      </c>
      <c r="C6">
        <v>29.973176782738328</v>
      </c>
      <c r="D6">
        <f>=B6*$I$2+C6*$I$3</f>
        <v>-1</v>
      </c>
      <c r="E6">
        <v>36</v>
      </c>
      <c r="F6">
        <f>=ABS(D6-E6)</f>
        <v>-1</v>
      </c>
    </row>
    <row r="7" spans="1:9" x14ac:dyDescent="0.25">
      <c r="A7" t="s">
        <v>61</v>
      </c>
      <c r="B7">
        <v>27.33333933847857</v>
      </c>
      <c r="C7">
        <v>15.263144036420872</v>
      </c>
      <c r="D7">
        <f>=B7*$I$2+C7*$I$3</f>
        <v>-1</v>
      </c>
      <c r="E7">
        <v>11</v>
      </c>
      <c r="F7">
        <f>=ABS(D7-E7)</f>
        <v>-1</v>
      </c>
      <c r="H7" t="s">
        <v>15</v>
      </c>
      <c r="I7">
        <f>=AVERAGE(TableBHA[DIFF])/5</f>
        <v>-1</v>
      </c>
    </row>
    <row r="8" spans="1:6" x14ac:dyDescent="0.25">
      <c r="A8" t="s">
        <v>62</v>
      </c>
      <c r="B8">
        <v>15.069444419746214</v>
      </c>
      <c r="C8">
        <v>16.543785807556837</v>
      </c>
      <c r="D8">
        <f>=B8*$I$2+C8*$I$3</f>
        <v>-1</v>
      </c>
      <c r="E8">
        <v>11</v>
      </c>
      <c r="F8">
        <f>=ABS(D8-E8)</f>
        <v>-1</v>
      </c>
    </row>
    <row r="9" spans="1:6" x14ac:dyDescent="0.25">
      <c r="A9" t="s">
        <v>63</v>
      </c>
      <c r="B9">
        <v>17.799999968607104</v>
      </c>
      <c r="C9">
        <v>18.929930937529278</v>
      </c>
      <c r="D9">
        <f>=B9*$I$2+C9*$I$3</f>
        <v>-1</v>
      </c>
      <c r="E9">
        <v>20</v>
      </c>
      <c r="F9">
        <f>=ABS(D9-E9)</f>
        <v>-1</v>
      </c>
    </row>
    <row r="10" spans="1:6" x14ac:dyDescent="0.25">
      <c r="A10" t="s">
        <v>64</v>
      </c>
      <c r="B10">
        <v>10.372752626328783</v>
      </c>
      <c r="C10">
        <v>10.632690511662032</v>
      </c>
      <c r="D10">
        <f>=B10*$I$2+C10*$I$3</f>
        <v>-1</v>
      </c>
      <c r="E10">
        <v>10</v>
      </c>
      <c r="F10">
        <f>=ABS(D10-E10)</f>
        <v>-1</v>
      </c>
    </row>
    <row r="11" spans="1:6" x14ac:dyDescent="0.25">
      <c r="A11" t="s">
        <v>65</v>
      </c>
      <c r="B11">
        <v>17.194130836563403</v>
      </c>
      <c r="C11">
        <v>26.956450408761743</v>
      </c>
      <c r="D11">
        <f>=B11*$I$2+C11*$I$3</f>
        <v>-1</v>
      </c>
      <c r="E11">
        <v>10</v>
      </c>
      <c r="F11">
        <f>=ABS(D11-E11)</f>
        <v>-1</v>
      </c>
    </row>
  </sheetData>
  <conditionalFormatting sqref="I7">
    <cfRule type="cellIs" dxfId="12" priority="1" operator="greaterThan">
      <formula>1</formula>
    </cfRule>
    <cfRule type="cellIs" dxfId="13" priority="2" operator="lessThan">
      <formula>1</formula>
    </cfRule>
    <cfRule type="cellIs" dxfId="14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66</v>
      </c>
      <c r="B2">
        <v>12.727975315794145</v>
      </c>
      <c r="C2">
        <v>26.60359963411926</v>
      </c>
      <c r="D2">
        <f>=B2*$I$2+C2*$I$3</f>
        <v>-1</v>
      </c>
      <c r="E2">
        <v>17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67</v>
      </c>
      <c r="B3">
        <v>20.482838427234753</v>
      </c>
      <c r="C3">
        <v>17.386938357915348</v>
      </c>
      <c r="D3">
        <f>=B3*$I$2+C3*$I$3</f>
        <v>-1</v>
      </c>
      <c r="E3">
        <v>23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68</v>
      </c>
      <c r="B4">
        <v>14.116856501820624</v>
      </c>
      <c r="C4">
        <v>15.033504342730545</v>
      </c>
      <c r="D4">
        <f>=B4*$I$2+C4*$I$3</f>
        <v>-1</v>
      </c>
      <c r="E4">
        <v>10</v>
      </c>
      <c r="F4">
        <f>=ABS(D4-E4)</f>
        <v>-1</v>
      </c>
    </row>
    <row r="5" spans="1:9" x14ac:dyDescent="0.25">
      <c r="A5" t="s">
        <v>69</v>
      </c>
      <c r="B5">
        <v>62.61085848375983</v>
      </c>
      <c r="C5">
        <v>18.03847646937299</v>
      </c>
      <c r="D5">
        <f>=B5*$I$2+C5*$I$3</f>
        <v>-1</v>
      </c>
      <c r="E5">
        <v>10</v>
      </c>
      <c r="F5">
        <f>=ABS(D5-E5)</f>
        <v>-1</v>
      </c>
      <c r="H5" t="s">
        <v>12</v>
      </c>
      <c r="I5">
        <f>=(SUM(TableCHE[PP]-TableCHE[AP]))^2</f>
        <v>-1</v>
      </c>
    </row>
    <row r="6" spans="1:6" x14ac:dyDescent="0.25">
      <c r="A6" t="s">
        <v>70</v>
      </c>
      <c r="B6">
        <v>13.240070016836889</v>
      </c>
      <c r="C6">
        <v>12.65111844536419</v>
      </c>
      <c r="D6">
        <f>=B6*$I$2+C6*$I$3</f>
        <v>-1</v>
      </c>
      <c r="E6">
        <v>10</v>
      </c>
      <c r="F6">
        <f>=ABS(D6-E6)</f>
        <v>-1</v>
      </c>
    </row>
    <row r="7" spans="1:9" x14ac:dyDescent="0.25">
      <c r="A7" t="s">
        <v>71</v>
      </c>
      <c r="B7">
        <v>33.48323598756873</v>
      </c>
      <c r="C7">
        <v>40.03832084893997</v>
      </c>
      <c r="D7">
        <f>=B7*$I$2+C7*$I$3</f>
        <v>-1</v>
      </c>
      <c r="E7">
        <v>14</v>
      </c>
      <c r="F7">
        <f>=ABS(D7-E7)</f>
        <v>-1</v>
      </c>
      <c r="H7" t="s">
        <v>15</v>
      </c>
      <c r="I7">
        <f>=AVERAGE(TableCHE[DIFF])/5</f>
        <v>-1</v>
      </c>
    </row>
    <row r="8" spans="1:6" x14ac:dyDescent="0.25">
      <c r="A8" t="s">
        <v>72</v>
      </c>
      <c r="B8">
        <v>13.727269458790328</v>
      </c>
      <c r="C8">
        <v>27.99107052260615</v>
      </c>
      <c r="D8">
        <f>=B8*$I$2+C8*$I$3</f>
        <v>-1</v>
      </c>
      <c r="E8">
        <v>13</v>
      </c>
      <c r="F8">
        <f>=ABS(D8-E8)</f>
        <v>-1</v>
      </c>
    </row>
  </sheetData>
  <conditionalFormatting sqref="I7">
    <cfRule type="cellIs" dxfId="15" priority="1" operator="greaterThan">
      <formula>1</formula>
    </cfRule>
    <cfRule type="cellIs" dxfId="16" priority="2" operator="lessThan">
      <formula>1</formula>
    </cfRule>
    <cfRule type="cellIs" dxfId="17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73</v>
      </c>
      <c r="B2">
        <v>18.32707700761762</v>
      </c>
      <c r="C2">
        <v>17.621358134591283</v>
      </c>
      <c r="D2">
        <f>=B2*$I$2+C2*$I$3</f>
        <v>-1</v>
      </c>
      <c r="E2">
        <v>28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74</v>
      </c>
      <c r="B3">
        <v>11.852301740787295</v>
      </c>
      <c r="C3">
        <v>12.681597933134753</v>
      </c>
      <c r="D3">
        <f>=B3*$I$2+C3*$I$3</f>
        <v>-1</v>
      </c>
      <c r="E3">
        <v>11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75</v>
      </c>
      <c r="B4">
        <v>13.407407102850922</v>
      </c>
      <c r="C4">
        <v>12.872772167086447</v>
      </c>
      <c r="D4">
        <f>=B4*$I$2+C4*$I$3</f>
        <v>-1</v>
      </c>
      <c r="E4">
        <v>11</v>
      </c>
      <c r="F4">
        <f>=ABS(D4-E4)</f>
        <v>-1</v>
      </c>
    </row>
    <row r="5" spans="1:9" x14ac:dyDescent="0.25">
      <c r="A5" t="s">
        <v>76</v>
      </c>
      <c r="B5">
        <v>24.586705726101023</v>
      </c>
      <c r="C5">
        <v>25.776084857667964</v>
      </c>
      <c r="D5">
        <f>=B5*$I$2+C5*$I$3</f>
        <v>-1</v>
      </c>
      <c r="E5">
        <v>12</v>
      </c>
      <c r="F5">
        <f>=ABS(D5-E5)</f>
        <v>-1</v>
      </c>
      <c r="H5" t="s">
        <v>12</v>
      </c>
      <c r="I5">
        <f>=(SUM(TableCRY[PP]-TableCRY[AP]))^2</f>
        <v>-1</v>
      </c>
    </row>
    <row r="6" spans="1:6" x14ac:dyDescent="0.25">
      <c r="A6" t="s">
        <v>77</v>
      </c>
      <c r="B6">
        <v>13.048348402532012</v>
      </c>
      <c r="C6">
        <v>11.578226230948287</v>
      </c>
      <c r="D6">
        <f>=B6*$I$2+C6*$I$3</f>
        <v>-1</v>
      </c>
      <c r="E6">
        <v>16</v>
      </c>
      <c r="F6">
        <f>=ABS(D6-E6)</f>
        <v>-1</v>
      </c>
    </row>
    <row r="7" spans="1:9" x14ac:dyDescent="0.25">
      <c r="A7" t="s">
        <v>78</v>
      </c>
      <c r="B7">
        <v>17.75342465710083</v>
      </c>
      <c r="C7">
        <v>17.260048007818597</v>
      </c>
      <c r="D7">
        <f>=B7*$I$2+C7*$I$3</f>
        <v>-1</v>
      </c>
      <c r="E7">
        <v>12</v>
      </c>
      <c r="F7">
        <f>=ABS(D7-E7)</f>
        <v>-1</v>
      </c>
      <c r="H7" t="s">
        <v>15</v>
      </c>
      <c r="I7">
        <f>=AVERAGE(TableCRY[DIFF])/5</f>
        <v>-1</v>
      </c>
    </row>
    <row r="8" spans="1:6" x14ac:dyDescent="0.25">
      <c r="A8" t="s">
        <v>79</v>
      </c>
      <c r="B8">
        <v>15.226235766736185</v>
      </c>
      <c r="C8">
        <v>13.97844117316394</v>
      </c>
      <c r="D8">
        <f>=B8*$I$2+C8*$I$3</f>
        <v>-1</v>
      </c>
      <c r="E8">
        <v>16</v>
      </c>
      <c r="F8">
        <f>=ABS(D8-E8)</f>
        <v>-1</v>
      </c>
    </row>
    <row r="9" spans="1:6" x14ac:dyDescent="0.25">
      <c r="A9" t="s">
        <v>80</v>
      </c>
      <c r="B9">
        <v>72.14597126640862</v>
      </c>
      <c r="C9">
        <v>17.771126092030958</v>
      </c>
      <c r="D9">
        <f>=B9*$I$2+C9*$I$3</f>
        <v>-1</v>
      </c>
      <c r="E9">
        <v>15</v>
      </c>
      <c r="F9">
        <f>=ABS(D9-E9)</f>
        <v>-1</v>
      </c>
    </row>
    <row r="10" spans="1:6" x14ac:dyDescent="0.25">
      <c r="A10" t="s">
        <v>81</v>
      </c>
      <c r="B10">
        <v>19.16411718630126</v>
      </c>
      <c r="C10">
        <v>12.770581531058642</v>
      </c>
      <c r="D10">
        <f>=B10*$I$2+C10*$I$3</f>
        <v>-1</v>
      </c>
      <c r="E10">
        <v>20</v>
      </c>
      <c r="F10">
        <f>=ABS(D10-E10)</f>
        <v>-1</v>
      </c>
    </row>
    <row r="11" spans="1:6" x14ac:dyDescent="0.25">
      <c r="A11" t="s">
        <v>82</v>
      </c>
      <c r="B11">
        <v>16.624999964938446</v>
      </c>
      <c r="C11">
        <v>20.110281220720168</v>
      </c>
      <c r="D11">
        <f>=B11*$I$2+C11*$I$3</f>
        <v>-1</v>
      </c>
      <c r="E11">
        <v>14</v>
      </c>
      <c r="F11">
        <f>=ABS(D11-E11)</f>
        <v>-1</v>
      </c>
    </row>
  </sheetData>
  <conditionalFormatting sqref="I7">
    <cfRule type="cellIs" dxfId="18" priority="1" operator="greaterThan">
      <formula>1</formula>
    </cfRule>
    <cfRule type="cellIs" dxfId="19" priority="2" operator="lessThan">
      <formula>1</formula>
    </cfRule>
    <cfRule type="cellIs" dxfId="20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83</v>
      </c>
      <c r="B2">
        <v>21.277777785526368</v>
      </c>
      <c r="C2">
        <v>16.57001543952333</v>
      </c>
      <c r="D2">
        <f>=B2*$I$2+C2*$I$3</f>
        <v>-1</v>
      </c>
      <c r="E2">
        <v>13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84</v>
      </c>
      <c r="B3">
        <v>13.036271886369278</v>
      </c>
      <c r="C3">
        <v>15.35141298032198</v>
      </c>
      <c r="D3">
        <f>=B3*$I$2+C3*$I$3</f>
        <v>-1</v>
      </c>
      <c r="E3">
        <v>16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85</v>
      </c>
      <c r="B4">
        <v>13.641093191250695</v>
      </c>
      <c r="C4">
        <v>13.545850396875483</v>
      </c>
      <c r="D4">
        <f>=B4*$I$2+C4*$I$3</f>
        <v>-1</v>
      </c>
      <c r="E4">
        <v>20</v>
      </c>
      <c r="F4">
        <f>=ABS(D4-E4)</f>
        <v>-1</v>
      </c>
    </row>
    <row r="5" spans="1:9" x14ac:dyDescent="0.25">
      <c r="A5" t="s">
        <v>86</v>
      </c>
      <c r="B5">
        <v>13.431372547797896</v>
      </c>
      <c r="C5">
        <v>14.395469571050548</v>
      </c>
      <c r="D5">
        <f>=B5*$I$2+C5*$I$3</f>
        <v>-1</v>
      </c>
      <c r="E5">
        <v>16</v>
      </c>
      <c r="F5">
        <f>=ABS(D5-E5)</f>
        <v>-1</v>
      </c>
      <c r="H5" t="s">
        <v>12</v>
      </c>
      <c r="I5">
        <f>=(SUM(TableEVE[PP]-TableEVE[AP]))^2</f>
        <v>-1</v>
      </c>
    </row>
    <row r="6" spans="1:6" x14ac:dyDescent="0.25">
      <c r="A6" t="s">
        <v>87</v>
      </c>
      <c r="B6">
        <v>12.21651237195523</v>
      </c>
      <c r="C6">
        <v>13.98451226226591</v>
      </c>
      <c r="D6">
        <f>=B6*$I$2+C6*$I$3</f>
        <v>-1</v>
      </c>
      <c r="E6">
        <v>12</v>
      </c>
      <c r="F6">
        <f>=ABS(D6-E6)</f>
        <v>-1</v>
      </c>
    </row>
    <row r="7" spans="1:9" x14ac:dyDescent="0.25">
      <c r="A7" t="s">
        <v>88</v>
      </c>
      <c r="B7">
        <v>13.40699979347678</v>
      </c>
      <c r="C7">
        <v>15.499634295172346</v>
      </c>
      <c r="D7">
        <f>=B7*$I$2+C7*$I$3</f>
        <v>-1</v>
      </c>
      <c r="E7">
        <v>12</v>
      </c>
      <c r="F7">
        <f>=ABS(D7-E7)</f>
        <v>-1</v>
      </c>
      <c r="H7" t="s">
        <v>15</v>
      </c>
      <c r="I7">
        <f>=AVERAGE(TableEVE[DIFF])/5</f>
        <v>-1</v>
      </c>
    </row>
    <row r="8" spans="1:6" x14ac:dyDescent="0.25">
      <c r="A8" t="s">
        <v>89</v>
      </c>
      <c r="B8">
        <v>16.40777748867734</v>
      </c>
      <c r="C8">
        <v>12.068209495771159</v>
      </c>
      <c r="D8">
        <f>=B8*$I$2+C8*$I$3</f>
        <v>-1</v>
      </c>
      <c r="E8">
        <v>23</v>
      </c>
      <c r="F8">
        <f>=ABS(D8-E8)</f>
        <v>-1</v>
      </c>
    </row>
    <row r="9" spans="1:6" x14ac:dyDescent="0.25">
      <c r="A9" t="s">
        <v>90</v>
      </c>
      <c r="B9">
        <v>14.64941750061599</v>
      </c>
      <c r="C9">
        <v>12.07650875979861</v>
      </c>
      <c r="D9">
        <f>=B9*$I$2+C9*$I$3</f>
        <v>-1</v>
      </c>
      <c r="E9">
        <v>14</v>
      </c>
      <c r="F9">
        <f>=ABS(D9-E9)</f>
        <v>-1</v>
      </c>
    </row>
  </sheetData>
  <conditionalFormatting sqref="I7">
    <cfRule type="cellIs" dxfId="21" priority="1" operator="greaterThan">
      <formula>1</formula>
    </cfRule>
    <cfRule type="cellIs" dxfId="22" priority="2" operator="lessThan">
      <formula>1</formula>
    </cfRule>
    <cfRule type="cellIs" dxfId="23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FormatPr defaultRowHeight="15" outlineLevelRow="0" outlineLevelCol="0" x14ac:dyDescent="5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91</v>
      </c>
      <c r="B2">
        <v>6.679664542468558</v>
      </c>
      <c r="C2">
        <v>13.824246453469804</v>
      </c>
      <c r="D2">
        <f>=B2*$I$2+C2*$I$3</f>
        <v>-1</v>
      </c>
      <c r="E2">
        <v>27</v>
      </c>
      <c r="F2">
        <f>=ABS(D2-E2)</f>
        <v>-1</v>
      </c>
      <c r="H2" t="s">
        <v>7</v>
      </c>
      <c r="I2">
        <v>0</v>
      </c>
    </row>
    <row r="3" spans="1:9" x14ac:dyDescent="0.25">
      <c r="A3" t="s">
        <v>92</v>
      </c>
      <c r="B3">
        <v>7.797783444534022</v>
      </c>
      <c r="C3">
        <v>20.971818534847912</v>
      </c>
      <c r="D3">
        <f>=B3*$I$2+C3*$I$3</f>
        <v>-1</v>
      </c>
      <c r="E3">
        <v>17</v>
      </c>
      <c r="F3">
        <f>=ABS(D3-E3)</f>
        <v>-1</v>
      </c>
      <c r="H3" t="s">
        <v>9</v>
      </c>
      <c r="I3">
        <v>0</v>
      </c>
    </row>
    <row r="4" spans="1:6" x14ac:dyDescent="0.25">
      <c r="A4" t="s">
        <v>93</v>
      </c>
      <c r="B4">
        <v>18.6165167520819</v>
      </c>
      <c r="C4">
        <v>23.731997550451755</v>
      </c>
      <c r="D4">
        <f>=B4*$I$2+C4*$I$3</f>
        <v>-1</v>
      </c>
      <c r="E4">
        <v>11</v>
      </c>
      <c r="F4">
        <f>=ABS(D4-E4)</f>
        <v>-1</v>
      </c>
    </row>
    <row r="5" spans="1:9" x14ac:dyDescent="0.25">
      <c r="A5" t="s">
        <v>94</v>
      </c>
      <c r="B5">
        <v>48.447353596488796</v>
      </c>
      <c r="C5">
        <v>20.289965624359148</v>
      </c>
      <c r="D5">
        <f>=B5*$I$2+C5*$I$3</f>
        <v>-1</v>
      </c>
      <c r="E5">
        <v>11</v>
      </c>
      <c r="F5">
        <f>=ABS(D5-E5)</f>
        <v>-1</v>
      </c>
      <c r="H5" t="s">
        <v>12</v>
      </c>
      <c r="I5">
        <f>=(SUM(TableFUL[PP]-TableFUL[AP]))^2</f>
        <v>-1</v>
      </c>
    </row>
    <row r="6" spans="1:6" x14ac:dyDescent="0.25">
      <c r="A6" t="s">
        <v>95</v>
      </c>
      <c r="B6">
        <v>12.065217391304348</v>
      </c>
      <c r="C6">
        <v>15.244340122966763</v>
      </c>
      <c r="D6">
        <f>=B6*$I$2+C6*$I$3</f>
        <v>-1</v>
      </c>
      <c r="E6">
        <v>12</v>
      </c>
      <c r="F6">
        <f>=ABS(D6-E6)</f>
        <v>-1</v>
      </c>
    </row>
    <row r="7" spans="1:9" x14ac:dyDescent="0.25">
      <c r="A7" t="s">
        <v>96</v>
      </c>
      <c r="B7">
        <v>11.348221753348707</v>
      </c>
      <c r="C7">
        <v>15.63007563731821</v>
      </c>
      <c r="D7">
        <f>=B7*$I$2+C7*$I$3</f>
        <v>-1</v>
      </c>
      <c r="E7">
        <v>22</v>
      </c>
      <c r="F7">
        <f>=ABS(D7-E7)</f>
        <v>-1</v>
      </c>
      <c r="H7" t="s">
        <v>15</v>
      </c>
      <c r="I7">
        <f>=AVERAGE(TableFUL[DIFF])/5</f>
        <v>-1</v>
      </c>
    </row>
    <row r="8" spans="1:6" x14ac:dyDescent="0.25">
      <c r="A8" t="s">
        <v>97</v>
      </c>
      <c r="B8">
        <v>9.819336592061141</v>
      </c>
      <c r="C8">
        <v>13.27459895684401</v>
      </c>
      <c r="D8">
        <f>=B8*$I$2+C8*$I$3</f>
        <v>-1</v>
      </c>
      <c r="E8">
        <v>28</v>
      </c>
      <c r="F8">
        <f>=ABS(D8-E8)</f>
        <v>-1</v>
      </c>
    </row>
    <row r="9" spans="1:6" x14ac:dyDescent="0.25">
      <c r="A9" t="s">
        <v>98</v>
      </c>
      <c r="B9">
        <v>18.59547257187348</v>
      </c>
      <c r="C9">
        <v>25.655411289741764</v>
      </c>
      <c r="D9">
        <f>=B9*$I$2+C9*$I$3</f>
        <v>-1</v>
      </c>
      <c r="E9">
        <v>14</v>
      </c>
      <c r="F9">
        <f>=ABS(D9-E9)</f>
        <v>-1</v>
      </c>
    </row>
  </sheetData>
  <conditionalFormatting sqref="I7">
    <cfRule type="cellIs" dxfId="24" priority="1" operator="greaterThan">
      <formula>1</formula>
    </cfRule>
    <cfRule type="cellIs" dxfId="25" priority="2" operator="lessThan">
      <formula>1</formula>
    </cfRule>
    <cfRule type="cellIs" dxfId="26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CHE</vt:lpstr>
      <vt:lpstr>CRY</vt:lpstr>
      <vt:lpstr>EVE</vt:lpstr>
      <vt:lpstr>FUL</vt:lpstr>
      <vt:lpstr>LEE</vt:lpstr>
      <vt:lpstr>LEI</vt:lpstr>
      <vt:lpstr>LIV</vt:lpstr>
      <vt:lpstr>MCI</vt:lpstr>
      <vt:lpstr>MUN</vt:lpstr>
      <vt:lpstr>NEW</vt:lpstr>
      <vt:lpstr>NFO</vt:lpstr>
      <vt:lpstr>SOU</vt:lpstr>
      <vt:lpstr>TOT</vt:lpstr>
      <vt:lpstr>WHU</vt:lpstr>
      <vt:lpstr>WOL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2023-03-03T16:14:52Z</dcterms:created>
  <dcterms:modified xsi:type="dcterms:W3CDTF">2023-03-03T16:14:52Z</dcterms:modified>
</cp:coreProperties>
</file>